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E:\20220427 D드라이브\구매업무\2026학년도\2.시설업무\1. 본관1층 조리과 실습실 조성공사\공고용 서류\"/>
    </mc:Choice>
  </mc:AlternateContent>
  <xr:revisionPtr revIDLastSave="0" documentId="13_ncr:1_{5AB1B85A-57F1-43EE-9735-EFB1EE0BD5DF}" xr6:coauthVersionLast="36" xr6:coauthVersionMax="41" xr10:uidLastSave="{00000000-0000-0000-0000-000000000000}"/>
  <bookViews>
    <workbookView xWindow="-120" yWindow="-120" windowWidth="29040" windowHeight="15720" activeTab="1" xr2:uid="{00000000-000D-0000-FFFF-FFFF00000000}"/>
  </bookViews>
  <sheets>
    <sheet name="설계서" sheetId="1" r:id="rId1"/>
    <sheet name="원가  (건축)" sheetId="2" r:id="rId2"/>
    <sheet name="공종별집계표" sheetId="3" r:id="rId3"/>
    <sheet name="공종별내역서" sheetId="4" r:id="rId4"/>
  </sheets>
  <definedNames>
    <definedName name="_xlnm.Print_Area" localSheetId="3">공종별내역서!$A$1:$M$465</definedName>
    <definedName name="_xlnm.Print_Area" localSheetId="2">공종별집계표!$A$1:$M$44</definedName>
    <definedName name="_xlnm.Print_Area" localSheetId="1">'원가  (건축)'!$A$1:$H$41</definedName>
    <definedName name="_xlnm.Print_Titles" localSheetId="3">공종별내역서!$1:$3</definedName>
    <definedName name="_xlnm.Print_Titles" localSheetId="2">공종별집계표!$1:$4</definedName>
  </definedNames>
  <calcPr calcId="191029"/>
</workbook>
</file>

<file path=xl/calcChain.xml><?xml version="1.0" encoding="utf-8"?>
<calcChain xmlns="http://schemas.openxmlformats.org/spreadsheetml/2006/main">
  <c r="H377" i="4" l="1"/>
  <c r="G22" i="3" s="1"/>
  <c r="H22" i="3" s="1"/>
  <c r="J465" i="4"/>
  <c r="H465" i="4"/>
  <c r="J443" i="4"/>
  <c r="H443" i="4"/>
  <c r="J421" i="4"/>
  <c r="I25" i="3" s="1"/>
  <c r="J25" i="3" s="1"/>
  <c r="I24" i="3" s="1"/>
  <c r="J24" i="3" s="1"/>
  <c r="E13" i="2" s="1"/>
  <c r="H421" i="4"/>
  <c r="G25" i="3" s="1"/>
  <c r="H25" i="3" s="1"/>
  <c r="G24" i="3" s="1"/>
  <c r="H24" i="3" s="1"/>
  <c r="E9" i="2" s="1"/>
  <c r="E17" i="2" l="1"/>
  <c r="E16" i="2"/>
  <c r="H355" i="4"/>
  <c r="G21" i="3" s="1"/>
  <c r="H21" i="3" s="1"/>
  <c r="J201" i="4"/>
  <c r="I15" i="3" s="1"/>
  <c r="J15" i="3" s="1"/>
  <c r="J399" i="4"/>
  <c r="I23" i="3" s="1"/>
  <c r="J23" i="3" s="1"/>
  <c r="H399" i="4"/>
  <c r="G23" i="3" s="1"/>
  <c r="H23" i="3" s="1"/>
  <c r="J355" i="4"/>
  <c r="I21" i="3" s="1"/>
  <c r="J21" i="3" s="1"/>
  <c r="L333" i="4"/>
  <c r="F333" i="4"/>
  <c r="E20" i="3" s="1"/>
  <c r="J377" i="4"/>
  <c r="I22" i="3" s="1"/>
  <c r="J22" i="3" s="1"/>
  <c r="H333" i="4"/>
  <c r="G20" i="3" s="1"/>
  <c r="H20" i="3" s="1"/>
  <c r="J333" i="4"/>
  <c r="I20" i="3" s="1"/>
  <c r="J20" i="3" s="1"/>
  <c r="J25" i="4"/>
  <c r="I7" i="3" s="1"/>
  <c r="J7" i="3" s="1"/>
  <c r="F443" i="4"/>
  <c r="L443" i="4"/>
  <c r="H201" i="4"/>
  <c r="G15" i="3" s="1"/>
  <c r="H15" i="3" s="1"/>
  <c r="H245" i="4"/>
  <c r="G17" i="3" s="1"/>
  <c r="H17" i="3" s="1"/>
  <c r="H91" i="4" l="1"/>
  <c r="G10" i="3" s="1"/>
  <c r="H10" i="3" s="1"/>
  <c r="H113" i="4"/>
  <c r="G11" i="3" s="1"/>
  <c r="H11" i="3" s="1"/>
  <c r="L399" i="4"/>
  <c r="H311" i="4"/>
  <c r="G19" i="3" s="1"/>
  <c r="H19" i="3" s="1"/>
  <c r="F421" i="4"/>
  <c r="E25" i="3" s="1"/>
  <c r="L421" i="4"/>
  <c r="L355" i="4"/>
  <c r="F355" i="4"/>
  <c r="E21" i="3" s="1"/>
  <c r="H179" i="4"/>
  <c r="G14" i="3" s="1"/>
  <c r="H14" i="3" s="1"/>
  <c r="J245" i="4"/>
  <c r="I17" i="3" s="1"/>
  <c r="J17" i="3" s="1"/>
  <c r="J223" i="4"/>
  <c r="I16" i="3" s="1"/>
  <c r="J16" i="3" s="1"/>
  <c r="F465" i="4"/>
  <c r="L465" i="4"/>
  <c r="K20" i="3"/>
  <c r="F20" i="3"/>
  <c r="L20" i="3" s="1"/>
  <c r="F399" i="4" l="1"/>
  <c r="E23" i="3" s="1"/>
  <c r="K23" i="3" s="1"/>
  <c r="E35" i="2"/>
  <c r="H69" i="4"/>
  <c r="G9" i="3" s="1"/>
  <c r="H9" i="3" s="1"/>
  <c r="H135" i="4"/>
  <c r="G12" i="3" s="1"/>
  <c r="H12" i="3" s="1"/>
  <c r="H47" i="4"/>
  <c r="G8" i="3" s="1"/>
  <c r="H8" i="3" s="1"/>
  <c r="H223" i="4"/>
  <c r="G16" i="3" s="1"/>
  <c r="H16" i="3" s="1"/>
  <c r="J91" i="4"/>
  <c r="I10" i="3" s="1"/>
  <c r="J10" i="3" s="1"/>
  <c r="F25" i="3"/>
  <c r="K25" i="3"/>
  <c r="J311" i="4"/>
  <c r="I19" i="3" s="1"/>
  <c r="J19" i="3" s="1"/>
  <c r="K21" i="3"/>
  <c r="F21" i="3"/>
  <c r="L21" i="3" s="1"/>
  <c r="D35" i="2" s="1"/>
  <c r="F35" i="2" s="1"/>
  <c r="F23" i="3" l="1"/>
  <c r="L23" i="3" s="1"/>
  <c r="D34" i="2" s="1"/>
  <c r="F34" i="2" s="1"/>
  <c r="H267" i="4"/>
  <c r="G18" i="3" s="1"/>
  <c r="H18" i="3" s="1"/>
  <c r="E39" i="2"/>
  <c r="L377" i="4"/>
  <c r="F377" i="4"/>
  <c r="E22" i="3" s="1"/>
  <c r="L25" i="3"/>
  <c r="E24" i="3"/>
  <c r="K22" i="3" l="1"/>
  <c r="F22" i="3"/>
  <c r="L22" i="3" s="1"/>
  <c r="F12" i="1"/>
  <c r="F15" i="1" s="1"/>
  <c r="F7" i="1" s="1"/>
  <c r="C7" i="1" s="1"/>
  <c r="F39" i="2"/>
  <c r="J267" i="4"/>
  <c r="I18" i="3" s="1"/>
  <c r="J18" i="3" s="1"/>
  <c r="J135" i="4"/>
  <c r="I12" i="3" s="1"/>
  <c r="J12" i="3" s="1"/>
  <c r="K24" i="3"/>
  <c r="F24" i="3"/>
  <c r="L24" i="3" l="1"/>
  <c r="E5" i="2"/>
  <c r="D33" i="2"/>
  <c r="F33" i="2" s="1"/>
  <c r="H157" i="4"/>
  <c r="G13" i="3" s="1"/>
  <c r="H13" i="3" s="1"/>
  <c r="L201" i="4"/>
  <c r="F201" i="4"/>
  <c r="E15" i="3" s="1"/>
  <c r="F179" i="4"/>
  <c r="E14" i="3" s="1"/>
  <c r="F25" i="4"/>
  <c r="E7" i="3" s="1"/>
  <c r="F14" i="3" l="1"/>
  <c r="J179" i="4"/>
  <c r="I14" i="3" s="1"/>
  <c r="J14" i="3" s="1"/>
  <c r="L179" i="4"/>
  <c r="J69" i="4"/>
  <c r="I9" i="3" s="1"/>
  <c r="J9" i="3" s="1"/>
  <c r="F7" i="3"/>
  <c r="K15" i="3"/>
  <c r="F15" i="3"/>
  <c r="L15" i="3" s="1"/>
  <c r="L245" i="4"/>
  <c r="F245" i="4"/>
  <c r="E17" i="3" s="1"/>
  <c r="K17" i="3" l="1"/>
  <c r="F17" i="3"/>
  <c r="L17" i="3" s="1"/>
  <c r="L14" i="3"/>
  <c r="K14" i="3"/>
  <c r="F157" i="4" l="1"/>
  <c r="E13" i="3" s="1"/>
  <c r="H25" i="4"/>
  <c r="G7" i="3" s="1"/>
  <c r="L25" i="4"/>
  <c r="F13" i="3" l="1"/>
  <c r="L91" i="4"/>
  <c r="F91" i="4"/>
  <c r="E10" i="3" s="1"/>
  <c r="H7" i="3"/>
  <c r="K7" i="3"/>
  <c r="F113" i="4"/>
  <c r="E11" i="3" s="1"/>
  <c r="F223" i="4" l="1"/>
  <c r="E16" i="3" s="1"/>
  <c r="L223" i="4"/>
  <c r="J113" i="4"/>
  <c r="I11" i="3" s="1"/>
  <c r="J11" i="3" s="1"/>
  <c r="L113" i="4"/>
  <c r="L311" i="4"/>
  <c r="F311" i="4"/>
  <c r="E19" i="3" s="1"/>
  <c r="J157" i="4"/>
  <c r="I13" i="3" s="1"/>
  <c r="L157" i="4"/>
  <c r="K10" i="3"/>
  <c r="F10" i="3"/>
  <c r="L10" i="3" s="1"/>
  <c r="F11" i="3"/>
  <c r="G6" i="3"/>
  <c r="L7" i="3"/>
  <c r="J47" i="4" l="1"/>
  <c r="I8" i="3" s="1"/>
  <c r="J8" i="3" s="1"/>
  <c r="J13" i="3"/>
  <c r="L13" i="3" s="1"/>
  <c r="K13" i="3"/>
  <c r="E8" i="2"/>
  <c r="H6" i="3"/>
  <c r="D9" i="2" s="1"/>
  <c r="K19" i="3"/>
  <c r="F19" i="3"/>
  <c r="L19" i="3" s="1"/>
  <c r="K11" i="3"/>
  <c r="L11" i="3"/>
  <c r="K16" i="3"/>
  <c r="F16" i="3"/>
  <c r="L16" i="3" s="1"/>
  <c r="I6" i="3" l="1"/>
  <c r="J6" i="3" s="1"/>
  <c r="D13" i="2" s="1"/>
  <c r="D17" i="2"/>
  <c r="D16" i="2"/>
  <c r="L47" i="4"/>
  <c r="F47" i="4"/>
  <c r="E8" i="3" s="1"/>
  <c r="E19" i="2"/>
  <c r="G5" i="3"/>
  <c r="H5" i="3" s="1"/>
  <c r="H44" i="3" s="1"/>
  <c r="F9" i="2" s="1"/>
  <c r="F17" i="2" l="1"/>
  <c r="F16" i="2"/>
  <c r="D22" i="2"/>
  <c r="D10" i="2"/>
  <c r="D11" i="2" s="1"/>
  <c r="D18" i="2"/>
  <c r="L135" i="4"/>
  <c r="F135" i="4"/>
  <c r="E12" i="3" s="1"/>
  <c r="K8" i="3"/>
  <c r="F8" i="3"/>
  <c r="L69" i="4"/>
  <c r="F69" i="4"/>
  <c r="E9" i="3" s="1"/>
  <c r="E22" i="2"/>
  <c r="E10" i="2"/>
  <c r="E11" i="2" s="1"/>
  <c r="E18" i="2"/>
  <c r="I5" i="3"/>
  <c r="J5" i="3" s="1"/>
  <c r="J44" i="3" s="1"/>
  <c r="F13" i="2" s="1"/>
  <c r="E24" i="2" l="1"/>
  <c r="E14" i="2"/>
  <c r="E23" i="2"/>
  <c r="E15" i="2"/>
  <c r="E20" i="2"/>
  <c r="D14" i="2"/>
  <c r="D24" i="2"/>
  <c r="D15" i="2"/>
  <c r="D23" i="2"/>
  <c r="L8" i="3"/>
  <c r="F18" i="2"/>
  <c r="F10" i="2"/>
  <c r="F11" i="2"/>
  <c r="F22" i="2"/>
  <c r="K12" i="3"/>
  <c r="F12" i="3"/>
  <c r="L12" i="3" s="1"/>
  <c r="K9" i="3"/>
  <c r="F9" i="3"/>
  <c r="L9" i="3" s="1"/>
  <c r="F23" i="2" l="1"/>
  <c r="F15" i="2"/>
  <c r="F14" i="2"/>
  <c r="F24" i="2"/>
  <c r="F267" i="4" l="1"/>
  <c r="E18" i="3" s="1"/>
  <c r="L267" i="4"/>
  <c r="K18" i="3" l="1"/>
  <c r="F18" i="3"/>
  <c r="L18" i="3" l="1"/>
  <c r="E6" i="3"/>
  <c r="K6" i="3" l="1"/>
  <c r="F6" i="3"/>
  <c r="D5" i="2" s="1"/>
  <c r="D8" i="2" l="1"/>
  <c r="E5" i="3"/>
  <c r="L6" i="3"/>
  <c r="E25" i="2"/>
  <c r="E27" i="2"/>
  <c r="E21" i="2"/>
  <c r="E29" i="2" s="1"/>
  <c r="E30" i="2" l="1"/>
  <c r="F5" i="3"/>
  <c r="K5" i="3"/>
  <c r="D20" i="2"/>
  <c r="D19" i="2"/>
  <c r="D27" i="2"/>
  <c r="D25" i="2"/>
  <c r="D21" i="2"/>
  <c r="D29" i="2" l="1"/>
  <c r="L5" i="3"/>
  <c r="L44" i="3" s="1"/>
  <c r="F44" i="3"/>
  <c r="F5" i="2" s="1"/>
  <c r="F8" i="2" s="1"/>
  <c r="E31" i="2"/>
  <c r="E32" i="2" s="1"/>
  <c r="D30" i="2" l="1"/>
  <c r="D31" i="2" s="1"/>
  <c r="D32" i="2" s="1"/>
  <c r="F19" i="2"/>
  <c r="F20" i="2"/>
  <c r="F21" i="2"/>
  <c r="F25" i="2"/>
  <c r="F27" i="2"/>
  <c r="E36" i="2"/>
  <c r="F32" i="2" l="1"/>
  <c r="F29" i="2"/>
  <c r="F30" i="2" s="1"/>
  <c r="F31" i="2" s="1"/>
  <c r="D36" i="2"/>
  <c r="F36" i="2" s="1"/>
  <c r="E37" i="2"/>
  <c r="E38" i="2" s="1"/>
  <c r="E40" i="2" l="1"/>
  <c r="E12" i="1"/>
  <c r="G12" i="1" s="1"/>
  <c r="D37" i="2"/>
  <c r="D38" i="2" l="1"/>
  <c r="D40" i="2" s="1"/>
  <c r="F37" i="2"/>
  <c r="F38" i="2" l="1"/>
  <c r="F40" i="2" s="1"/>
  <c r="E11" i="1"/>
  <c r="G11" i="1" s="1"/>
  <c r="E15" i="1"/>
  <c r="F6" i="1" l="1"/>
  <c r="C6" i="1" s="1"/>
  <c r="G15" i="1"/>
  <c r="F5" i="1" s="1"/>
  <c r="C5" i="1" s="1"/>
</calcChain>
</file>

<file path=xl/sharedStrings.xml><?xml version="1.0" encoding="utf-8"?>
<sst xmlns="http://schemas.openxmlformats.org/spreadsheetml/2006/main" count="578" uniqueCount="302">
  <si>
    <t>slump 15cm, 벽,기둥,슬래브 등, f2 : Type-Ⅰ, 32m</t>
  </si>
  <si>
    <t>5*5, 실리콘 / 노임-창호유리설치에 포함</t>
  </si>
  <si>
    <t>A101, 12T*900*2300mm, 그린</t>
  </si>
  <si>
    <t>내부 2회, con'c·mortar면, 친환경</t>
  </si>
  <si>
    <t>내천장 2회, con'c·mortar면, 친환경</t>
  </si>
  <si>
    <t>창대, 인조석 230*12mm, 모르타르 30mm</t>
  </si>
  <si>
    <t>그 밖의 건설폐기물에 가연성 5% 이하 혼합</t>
  </si>
  <si>
    <t>A101, 12T*1000*2100mm, 그린</t>
  </si>
  <si>
    <t>소형브레이커(전기식), 철근, 2.3m3/일당</t>
  </si>
  <si>
    <t>타일 압착 붙이기(바탕 30mm+압 5mm)</t>
  </si>
  <si>
    <t>공      급         가        액</t>
  </si>
  <si>
    <t>일     반     관     리     비</t>
  </si>
  <si>
    <t>부     가     가     치     세</t>
  </si>
  <si>
    <t>총        공       사        비</t>
  </si>
  <si>
    <t>slump 8~12cm, 벽,기둥,슬래브 등, f2 : Type-Ⅰ, 32m</t>
  </si>
  <si>
    <t>900*600*600, SST'L커버포함 / 시공비 포함</t>
  </si>
  <si>
    <t>장애물 미제거(기준높이 10m 이하), 50m3/일당</t>
  </si>
  <si>
    <t>[ 신진과학기술고등학교 조리실습장 조성공사(건축) ]</t>
  </si>
  <si>
    <t>01  신진과학기술고등학교 조리실습장 조성공사(건축)</t>
  </si>
  <si>
    <t>구                성                비</t>
  </si>
  <si>
    <t>010116  ◈ 폐기물 상차비</t>
  </si>
  <si>
    <t>철거 가능한 모든 것(소운반 포함)</t>
  </si>
  <si>
    <t>SSD02 (100*40*1.5T)</t>
  </si>
  <si>
    <t>[ 합           계 ]</t>
  </si>
  <si>
    <t>010103  돌 및 티일공사</t>
  </si>
  <si>
    <t>010115  ◈ 작 업 부 산 물</t>
  </si>
  <si>
    <t>010117  ◈ 폐기물 처리비</t>
  </si>
  <si>
    <t>철강설, 알루미늄, 작업설부산물</t>
  </si>
  <si>
    <t>150*200*1000, 직선</t>
  </si>
  <si>
    <t>바닥, W30*H20*1.5t</t>
  </si>
  <si>
    <t>이물질이 없는 순수한 폐콘크리트</t>
  </si>
  <si>
    <t>커튼박스,조명박스 등 철거 포함)</t>
  </si>
  <si>
    <t>보통토사. 백호 90%+인력 10%</t>
  </si>
  <si>
    <t>스테인리스, H150*1.5t</t>
  </si>
  <si>
    <t>콘크리트면, 18mm / 트렌치 벽</t>
  </si>
  <si>
    <t>강화유리, 칼라, 10mm, 그린</t>
  </si>
  <si>
    <t>010102  철근콘크리트공사</t>
  </si>
  <si>
    <t>SSW01 (120*40*1.5T)</t>
  </si>
  <si>
    <t>철강설, 스텐레스, 작업설부산물</t>
  </si>
  <si>
    <t>SSD01 (100*40*1.5T)</t>
  </si>
  <si>
    <t>기    타     경    비</t>
  </si>
  <si>
    <t>순   공   사   원   가</t>
  </si>
  <si>
    <t>(건강보험료) * 13.14%</t>
  </si>
  <si>
    <t xml:space="preserve">기    계     경    비 </t>
  </si>
  <si>
    <t xml:space="preserve">고  용   보   험  료 </t>
  </si>
  <si>
    <t>[ 소             계 ]</t>
  </si>
  <si>
    <t xml:space="preserve">산  재   보   험  료 </t>
  </si>
  <si>
    <t xml:space="preserve">건  강   보   험  료 </t>
  </si>
  <si>
    <t>운        반        비</t>
  </si>
  <si>
    <t xml:space="preserve">연  금   보   험  료 </t>
  </si>
  <si>
    <t>(재료비+직노+경비)*0.1%</t>
  </si>
  <si>
    <t>(재료비+직노+경비)*0.081%</t>
  </si>
  <si>
    <t>직접노무비 * 4.75%</t>
  </si>
  <si>
    <t>직접노무비 * 3.595%</t>
  </si>
  <si>
    <t>010112  기 타 공 사</t>
  </si>
  <si>
    <t>직접노무비 * 2.3%</t>
  </si>
  <si>
    <t>환  경   보   전  비</t>
  </si>
  <si>
    <t>설  계  내  역  서</t>
  </si>
  <si>
    <t>노무비 * 0.006%</t>
  </si>
  <si>
    <t>공 사 원 가 계 산 서</t>
  </si>
  <si>
    <t>건 설 하 도 급 대 금</t>
  </si>
  <si>
    <t>직접노무비 * 17.5%</t>
  </si>
  <si>
    <t>직  접  재  료  비</t>
  </si>
  <si>
    <t>직  접  노  무  비</t>
  </si>
  <si>
    <t>간  접  재  료  비</t>
  </si>
  <si>
    <t>간  접  노  무  비</t>
  </si>
  <si>
    <t>(재료비+노무비) * 5%</t>
  </si>
  <si>
    <t>준공시 시공으로 인한 오염물질 제거 / (마감재,창호,유리 등)</t>
  </si>
  <si>
    <t>소형브레이커(전기식), 무근, 2.7m3/일당 / 잡석지정 포함</t>
  </si>
  <si>
    <t>철근 용접</t>
  </si>
  <si>
    <t>인테리어필름</t>
  </si>
  <si>
    <t>벽체틀 설치</t>
  </si>
  <si>
    <t>모르타르 바름</t>
  </si>
  <si>
    <t>콘크리트 치핑</t>
  </si>
  <si>
    <t>텍스 해체</t>
  </si>
  <si>
    <t>경계석 철거</t>
  </si>
  <si>
    <t>폐콘크리트</t>
  </si>
  <si>
    <t>모르타르 철거</t>
  </si>
  <si>
    <t>혼합건설폐기물</t>
  </si>
  <si>
    <t>간판 철거</t>
  </si>
  <si>
    <t>캔틸레버 철거</t>
  </si>
  <si>
    <t>폐기물 소운반</t>
  </si>
  <si>
    <t>기 계 공 사</t>
  </si>
  <si>
    <t>합    계</t>
  </si>
  <si>
    <t>공  사   명  :            신진과학기술고등학교 조리실습장 조성공사</t>
  </si>
  <si>
    <t>블라인드 설치</t>
  </si>
  <si>
    <t>강화유리안전문</t>
  </si>
  <si>
    <t>강화유리</t>
  </si>
  <si>
    <t>재료비 별도</t>
  </si>
  <si>
    <t>유리주위 코킹</t>
  </si>
  <si>
    <t>플로어힌지</t>
  </si>
  <si>
    <t>GAD01</t>
  </si>
  <si>
    <t>조적벽 해체</t>
  </si>
  <si>
    <t>∮150</t>
  </si>
  <si>
    <t>해체재 재사용</t>
  </si>
  <si>
    <t>콘크리트 절단</t>
  </si>
  <si>
    <t>그리스트랩</t>
  </si>
  <si>
    <t>대형장비</t>
  </si>
  <si>
    <t>120*120</t>
  </si>
  <si>
    <t>3ton</t>
  </si>
  <si>
    <t>아스콘 절단</t>
  </si>
  <si>
    <t>고소작업차</t>
  </si>
  <si>
    <t>T10.2</t>
  </si>
  <si>
    <t>재  료  비</t>
  </si>
  <si>
    <t>비  고</t>
  </si>
  <si>
    <t>금  액</t>
  </si>
  <si>
    <t>단  가</t>
  </si>
  <si>
    <t>노  무  비</t>
  </si>
  <si>
    <t>펌프카 임대료</t>
  </si>
  <si>
    <t>Type-Ⅰ</t>
  </si>
  <si>
    <t>벽, 2종</t>
  </si>
  <si>
    <t>준공 청소</t>
  </si>
  <si>
    <t>바닥, 1종</t>
  </si>
  <si>
    <t>포세린타일</t>
  </si>
  <si>
    <t>내수합판 설치</t>
  </si>
  <si>
    <t>불연성 건설폐기물에 가연성 5% 이하 혼합</t>
  </si>
  <si>
    <t>이물질이 없는 순수한 폐아스팔트콘크리트</t>
  </si>
  <si>
    <t>평판 t=3 불소수지, 틀포함, 시공도</t>
  </si>
  <si>
    <t>내부 2회, G.B.면 줄퍼티, 친환경</t>
  </si>
  <si>
    <t>콘크리트면, 30mm / 트렌치 바닥</t>
  </si>
  <si>
    <t>내벽, 18mm, 3.6m 이하 (2회)</t>
  </si>
  <si>
    <t>집기류 및 가구,수납장,스크린 등 철거</t>
  </si>
  <si>
    <t>스테인리스, W200*3t / 케이싱 포함</t>
  </si>
  <si>
    <t>콘크리트 및 고무 기타 접착제 바르기</t>
  </si>
  <si>
    <t>강관 조립말비계(이동식)설치 및 해체</t>
  </si>
  <si>
    <t>0.42*1.22, 방염우드, 시공비 포함</t>
  </si>
  <si>
    <t>평판 t=2 불소수지, 틀포함, 시공도</t>
  </si>
  <si>
    <t>바닥, 포천석 30mm, 모르타르 30mm</t>
  </si>
  <si>
    <t>에폭시(Epoxy) 콘크리트 접착제 바르기</t>
  </si>
  <si>
    <t>[ 소                계 ]</t>
  </si>
  <si>
    <t>[  소             계  ]</t>
  </si>
  <si>
    <t>(재료비+직노무비+경비) * 0.3%</t>
  </si>
  <si>
    <t>(노무비+경비+일반관리비) * 15%</t>
  </si>
  <si>
    <t>시멘트 액체방수</t>
  </si>
  <si>
    <t>플로어힌지, KS3호, 105kg, 방수용(K-8300WP)</t>
  </si>
  <si>
    <t>폐기물처리비</t>
  </si>
  <si>
    <t>폐기물상차비</t>
  </si>
  <si>
    <t>규  격</t>
  </si>
  <si>
    <t>관 급 금 액</t>
  </si>
  <si>
    <t>건축공사</t>
  </si>
  <si>
    <t>임금채권부담금</t>
  </si>
  <si>
    <t>도 급 금 액</t>
  </si>
  <si>
    <t>공 사 명 :</t>
  </si>
  <si>
    <t>석면분담금</t>
  </si>
  <si>
    <t>작업부산물</t>
  </si>
  <si>
    <t>계 * 8%</t>
  </si>
  <si>
    <t>공 종 명</t>
  </si>
  <si>
    <t>경량천장철골틀 해체</t>
  </si>
  <si>
    <t>H=3.6m 이하</t>
  </si>
  <si>
    <t>에폭시도장 갈아내기</t>
  </si>
  <si>
    <t>유리 철거 포함)</t>
  </si>
  <si>
    <t>모래, 서울, 도착도</t>
  </si>
  <si>
    <t>창호(방범창) 철거</t>
  </si>
  <si>
    <t>단열재(벽) 철거</t>
  </si>
  <si>
    <t>폐아스팔트콘크리트</t>
  </si>
  <si>
    <t>24톤덤프, 30km</t>
  </si>
  <si>
    <t>건설폐기물·상차비</t>
  </si>
  <si>
    <t>건설폐기물·운반비</t>
  </si>
  <si>
    <t>경      비</t>
  </si>
  <si>
    <t>건축물 현장정리</t>
  </si>
  <si>
    <t>높이 2m, 3개월</t>
  </si>
  <si>
    <t>품      명</t>
  </si>
  <si>
    <t>합      계</t>
  </si>
  <si>
    <t>규      격</t>
  </si>
  <si>
    <t>공 종 별 집 계 표</t>
  </si>
  <si>
    <t>철근콘크리트용봉강</t>
  </si>
  <si>
    <t>0.5일(1회)</t>
  </si>
  <si>
    <t>인조석붙임(습식)</t>
  </si>
  <si>
    <t>소형치핑장비활용</t>
  </si>
  <si>
    <t>25-18-12</t>
  </si>
  <si>
    <t>바닥, 600*600</t>
  </si>
  <si>
    <t>25-24-15</t>
  </si>
  <si>
    <t>콘크리트 펌프차 타설</t>
  </si>
  <si>
    <t>레미콘 - 서울</t>
  </si>
  <si>
    <t>철근콘크리트용봉강, 이형봉강(SD400), HD-10, 지정장소도</t>
  </si>
  <si>
    <t>계</t>
  </si>
  <si>
    <t>재료비</t>
  </si>
  <si>
    <t>비 고</t>
  </si>
  <si>
    <t>노무비</t>
  </si>
  <si>
    <t>㎡</t>
  </si>
  <si>
    <t>건재상</t>
  </si>
  <si>
    <t>포</t>
  </si>
  <si>
    <t>모래</t>
  </si>
  <si>
    <t>방염</t>
  </si>
  <si>
    <t>조</t>
  </si>
  <si>
    <t>Set</t>
  </si>
  <si>
    <t>시멘트</t>
  </si>
  <si>
    <t>개</t>
  </si>
  <si>
    <t>벽체</t>
  </si>
  <si>
    <t>EA</t>
  </si>
  <si>
    <t>SET</t>
  </si>
  <si>
    <t>철강설</t>
  </si>
  <si>
    <t>식</t>
  </si>
  <si>
    <t>HR</t>
  </si>
  <si>
    <t>kg</t>
  </si>
  <si>
    <t>인</t>
  </si>
  <si>
    <t>주</t>
  </si>
  <si>
    <t xml:space="preserve"> </t>
  </si>
  <si>
    <t>대</t>
  </si>
  <si>
    <t>단위</t>
  </si>
  <si>
    <t>M3</t>
  </si>
  <si>
    <t>M</t>
  </si>
  <si>
    <t>개소</t>
  </si>
  <si>
    <t>트랜치</t>
  </si>
  <si>
    <t>회</t>
  </si>
  <si>
    <t>수량</t>
  </si>
  <si>
    <t>M2</t>
  </si>
  <si>
    <t>TON</t>
  </si>
  <si>
    <t/>
  </si>
  <si>
    <t>010104  목  공  사</t>
  </si>
  <si>
    <t>삼각, 5mm이하, 방균용</t>
  </si>
  <si>
    <t>010101  가 설 공 사</t>
  </si>
  <si>
    <t>합판거푸집 설치 및 해체</t>
  </si>
  <si>
    <t>600*600*10mm</t>
  </si>
  <si>
    <t>화강석붙임(습식, 버너)</t>
  </si>
  <si>
    <t>30*30, @450*600</t>
  </si>
  <si>
    <t>보통 4회, 수직고 7m까지</t>
  </si>
  <si>
    <t>철근 현장가공 및 현장조립</t>
  </si>
  <si>
    <t>010105  방 수 공 사</t>
  </si>
  <si>
    <t>사각, 10mm, 창호주위</t>
  </si>
  <si>
    <t>010106  금 속 공 사</t>
  </si>
  <si>
    <t>010108  창 호 공 사</t>
  </si>
  <si>
    <t>DRY WALL(C-100)</t>
  </si>
  <si>
    <t>창호주위 모르타르 충전</t>
  </si>
  <si>
    <t>010109  유 리 공 사</t>
  </si>
  <si>
    <t>010201  기 계 공 사</t>
  </si>
  <si>
    <t>유리두께 12mm 이하</t>
  </si>
  <si>
    <t>010111  수 장 공 사</t>
  </si>
  <si>
    <t>철강설, 고철, 작업설부산물</t>
  </si>
  <si>
    <t>창호(스테인리스창,문) 철거</t>
  </si>
  <si>
    <t>010110  도 장 공 사</t>
  </si>
  <si>
    <t>24톤암롤트럭, 30km</t>
  </si>
  <si>
    <t>아스팔트 포장(소규모)</t>
  </si>
  <si>
    <t>방수GS9.5t 2겹 양면</t>
  </si>
  <si>
    <t>0101  ▶ 건 축 공 사</t>
  </si>
  <si>
    <t>010107  미 장 공 사</t>
  </si>
  <si>
    <t>0102  ▶ 기 계 공 사</t>
  </si>
  <si>
    <t>공사중 옥내외 청소 + 정리</t>
  </si>
  <si>
    <t>바탕만들기+수성페인트 롤러칠</t>
  </si>
  <si>
    <t>콘크리트구조물 헐기(기계)</t>
  </si>
  <si>
    <t>삼각, 5mm, 창호주위</t>
  </si>
  <si>
    <t>010113  철 거 공 사</t>
  </si>
  <si>
    <t>창호유리설치 / 판유리</t>
  </si>
  <si>
    <t>010114  골  재  비</t>
  </si>
  <si>
    <t>콘크리트구조물 헐기(인력)</t>
  </si>
  <si>
    <t>띠장 및 보드(벽) 철거</t>
  </si>
  <si>
    <t>벽, T=12.0*1겹</t>
  </si>
  <si>
    <t>스테인리스 걸레받이 설치</t>
  </si>
  <si>
    <t>스틸패널(틀 포함) 철거</t>
  </si>
  <si>
    <t>창호(알루미늄창,문) 철거</t>
  </si>
  <si>
    <t>교목 전지 작업</t>
  </si>
  <si>
    <t>PE 이중벽관 설치</t>
  </si>
  <si>
    <t>방범창 해체, 재설치</t>
  </si>
  <si>
    <t>화강석통석 설치</t>
  </si>
  <si>
    <t>라미네이트패널 설치</t>
  </si>
  <si>
    <t>AL 전용 몰딩 설치</t>
  </si>
  <si>
    <t>표층+중층(기초포함)</t>
  </si>
  <si>
    <t>관목 및 초화류 이식</t>
  </si>
  <si>
    <t>터파기(기계 9:1)</t>
  </si>
  <si>
    <t>되메우기 및 다짐</t>
  </si>
  <si>
    <t>5750 * 2650</t>
  </si>
  <si>
    <t>보호모르타르 / 벽</t>
  </si>
  <si>
    <t>수밀코킹(실리콘)</t>
  </si>
  <si>
    <t>2600 * 2300</t>
  </si>
  <si>
    <t>와이어메시 바닥깔기</t>
  </si>
  <si>
    <t>보호모르타르 / 바닥</t>
  </si>
  <si>
    <t>스테인리스재료분리대</t>
  </si>
  <si>
    <t>강화유리문 손잡이</t>
  </si>
  <si>
    <t>1800 * 2300</t>
  </si>
  <si>
    <t>화강석경계석 설치</t>
  </si>
  <si>
    <t>2600 * 2200</t>
  </si>
  <si>
    <t>플로어힌지 설치</t>
  </si>
  <si>
    <t>디자인 시트지 붙임</t>
  </si>
  <si>
    <t>알루미늄 시트패널</t>
  </si>
  <si>
    <t>#8-150*150</t>
  </si>
  <si>
    <t xml:space="preserve">비                                 목 </t>
  </si>
  <si>
    <t>도            급             액</t>
  </si>
  <si>
    <t>(재료비+직노무비+도급자관급/1.1) * 3.11%</t>
  </si>
  <si>
    <t>이                            윤</t>
  </si>
  <si>
    <t>총  공  사  비:</t>
  </si>
  <si>
    <t>공급가액의 10%</t>
  </si>
  <si>
    <t>관  급  금  액:</t>
  </si>
  <si>
    <t>산업안전보건관리비</t>
  </si>
  <si>
    <t>작업설, 부산물( )</t>
  </si>
  <si>
    <t>지급보증서발급수수료</t>
  </si>
  <si>
    <t>건설기계대여대금</t>
  </si>
  <si>
    <t>노무비 * 3.56%</t>
  </si>
  <si>
    <t>공  사  내  용:</t>
  </si>
  <si>
    <t>퇴 직 공 제 부금비</t>
  </si>
  <si>
    <t>노인장기요양보험료</t>
  </si>
  <si>
    <t>도  급  금  액:</t>
  </si>
  <si>
    <t>노무비 * 1.01%</t>
  </si>
  <si>
    <t>관급자관급자재비</t>
  </si>
  <si>
    <t>실습실 조성공사 1식</t>
  </si>
  <si>
    <t>노무비 * 0.09%</t>
  </si>
  <si>
    <t>건 축 공 사</t>
    <phoneticPr fontId="22" type="noConversion"/>
  </si>
  <si>
    <t>기 계 공 사</t>
    <phoneticPr fontId="22" type="noConversion"/>
  </si>
  <si>
    <t>총  금  액</t>
    <phoneticPr fontId="22" type="noConversion"/>
  </si>
  <si>
    <t xml:space="preserve">비     고 </t>
    <phoneticPr fontId="22" type="noConversion"/>
  </si>
  <si>
    <t>기계공사</t>
    <phoneticPr fontId="22" type="noConversion"/>
  </si>
  <si>
    <t>식</t>
    <phoneticPr fontId="22" type="noConversion"/>
  </si>
  <si>
    <t>신진과학기술고등학교 조리실습장 조성공사(건축)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</si>
</sst>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7" formatCode="\(&quot;₩&quot;#,##0\);\(&quot;₩&quot;\-#,##0\)"/>
    <numFmt numFmtId="178" formatCode="#,##0_ "/>
  </numFmts>
  <fonts count="23" x14ac:knownFonts="1">
    <font>
      <sz val="11"/>
      <color rgb="FF000000"/>
      <name val="굴림체"/>
    </font>
    <font>
      <sz val="11"/>
      <color rgb="FF000000"/>
      <name val="돋움"/>
      <family val="3"/>
      <charset val="129"/>
    </font>
    <font>
      <b/>
      <u/>
      <sz val="16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새굴림"/>
      <family val="1"/>
      <charset val="129"/>
    </font>
    <font>
      <b/>
      <sz val="28"/>
      <color rgb="FF000000"/>
      <name val="새굴림"/>
      <family val="1"/>
      <charset val="129"/>
    </font>
    <font>
      <sz val="11"/>
      <color rgb="FF000000"/>
      <name val="새굴림"/>
      <family val="1"/>
      <charset val="129"/>
    </font>
    <font>
      <b/>
      <sz val="13"/>
      <color rgb="FF000000"/>
      <name val="새굴림"/>
      <family val="1"/>
      <charset val="129"/>
    </font>
    <font>
      <b/>
      <sz val="12"/>
      <color rgb="FF000000"/>
      <name val="새굴림"/>
      <family val="1"/>
      <charset val="129"/>
    </font>
    <font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18"/>
      <color rgb="FF000000"/>
      <name val="새굴림"/>
      <family val="1"/>
      <charset val="129"/>
    </font>
    <font>
      <b/>
      <sz val="14"/>
      <color rgb="FF000000"/>
      <name val="새굴림"/>
      <family val="1"/>
      <charset val="129"/>
    </font>
    <font>
      <b/>
      <u/>
      <sz val="16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>
      <alignment vertical="center"/>
    </xf>
    <xf numFmtId="41" fontId="21" fillId="0" borderId="0">
      <alignment vertical="center"/>
    </xf>
    <xf numFmtId="0" fontId="1" fillId="0" borderId="0"/>
    <xf numFmtId="0" fontId="1" fillId="0" borderId="0"/>
    <xf numFmtId="0" fontId="1" fillId="0" borderId="0"/>
    <xf numFmtId="41" fontId="1" fillId="0" borderId="0">
      <alignment vertical="center"/>
    </xf>
  </cellStyleXfs>
  <cellXfs count="102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vertical="center"/>
    </xf>
    <xf numFmtId="0" fontId="2" fillId="0" borderId="0" xfId="0" quotePrefix="1" applyNumberFormat="1" applyFont="1" applyAlignment="1">
      <alignment horizontal="centerContinuous" vertical="center"/>
    </xf>
    <xf numFmtId="0" fontId="2" fillId="0" borderId="0" xfId="0" applyNumberFormat="1" applyFont="1" applyAlignment="1">
      <alignment horizontal="centerContinuous" vertical="center"/>
    </xf>
    <xf numFmtId="0" fontId="0" fillId="0" borderId="1" xfId="0" quotePrefix="1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3" fillId="0" borderId="4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4" fillId="0" borderId="0" xfId="2" applyNumberFormat="1" applyFont="1"/>
    <xf numFmtId="0" fontId="1" fillId="0" borderId="0" xfId="2" applyNumberFormat="1"/>
    <xf numFmtId="0" fontId="5" fillId="0" borderId="0" xfId="2" applyNumberFormat="1" applyFont="1" applyAlignment="1">
      <alignment vertical="center"/>
    </xf>
    <xf numFmtId="0" fontId="6" fillId="0" borderId="0" xfId="3" applyNumberFormat="1" applyFont="1" applyAlignment="1">
      <alignment vertical="center"/>
    </xf>
    <xf numFmtId="0" fontId="7" fillId="0" borderId="0" xfId="2" applyNumberFormat="1" applyFont="1" applyAlignment="1">
      <alignment horizontal="center" vertical="center"/>
    </xf>
    <xf numFmtId="0" fontId="8" fillId="0" borderId="0" xfId="2" applyNumberFormat="1" applyFont="1" applyAlignment="1">
      <alignment vertical="center"/>
    </xf>
    <xf numFmtId="0" fontId="9" fillId="0" borderId="0" xfId="2" applyNumberFormat="1" applyFont="1" applyAlignment="1">
      <alignment vertical="center"/>
    </xf>
    <xf numFmtId="0" fontId="4" fillId="0" borderId="0" xfId="2" applyNumberFormat="1" applyFont="1" applyAlignment="1">
      <alignment vertical="center"/>
    </xf>
    <xf numFmtId="0" fontId="10" fillId="0" borderId="0" xfId="3" applyNumberFormat="1" applyFont="1" applyAlignment="1">
      <alignment vertical="center"/>
    </xf>
    <xf numFmtId="177" fontId="10" fillId="0" borderId="0" xfId="3" applyNumberFormat="1" applyFont="1" applyAlignment="1">
      <alignment vertical="center"/>
    </xf>
    <xf numFmtId="0" fontId="10" fillId="2" borderId="0" xfId="3" applyNumberFormat="1" applyFont="1" applyFill="1" applyAlignment="1">
      <alignment vertical="center"/>
    </xf>
    <xf numFmtId="177" fontId="10" fillId="2" borderId="0" xfId="3" applyNumberFormat="1" applyFont="1" applyFill="1" applyAlignment="1">
      <alignment vertical="center"/>
    </xf>
    <xf numFmtId="0" fontId="4" fillId="2" borderId="0" xfId="2" applyNumberFormat="1" applyFont="1" applyFill="1"/>
    <xf numFmtId="0" fontId="9" fillId="0" borderId="4" xfId="2" applyNumberFormat="1" applyFont="1" applyBorder="1" applyAlignment="1">
      <alignment horizontal="center" vertical="center"/>
    </xf>
    <xf numFmtId="0" fontId="9" fillId="2" borderId="4" xfId="2" applyNumberFormat="1" applyFont="1" applyFill="1" applyBorder="1" applyAlignment="1">
      <alignment horizontal="center" vertical="center"/>
    </xf>
    <xf numFmtId="0" fontId="9" fillId="0" borderId="4" xfId="2" applyNumberFormat="1" applyFont="1" applyBorder="1" applyAlignment="1">
      <alignment vertical="center"/>
    </xf>
    <xf numFmtId="178" fontId="9" fillId="2" borderId="4" xfId="2" applyNumberFormat="1" applyFont="1" applyFill="1" applyBorder="1" applyAlignment="1">
      <alignment vertical="center"/>
    </xf>
    <xf numFmtId="178" fontId="9" fillId="0" borderId="4" xfId="2" applyNumberFormat="1" applyFont="1" applyBorder="1" applyAlignment="1">
      <alignment horizontal="right" vertical="center"/>
    </xf>
    <xf numFmtId="178" fontId="9" fillId="0" borderId="4" xfId="2" applyNumberFormat="1" applyFont="1" applyBorder="1" applyAlignment="1">
      <alignment vertical="center"/>
    </xf>
    <xf numFmtId="41" fontId="11" fillId="0" borderId="0" xfId="1" applyNumberFormat="1" applyFont="1" applyAlignment="1"/>
    <xf numFmtId="0" fontId="1" fillId="0" borderId="0" xfId="4" applyNumberFormat="1"/>
    <xf numFmtId="0" fontId="11" fillId="0" borderId="0" xfId="4" applyNumberFormat="1" applyFont="1"/>
    <xf numFmtId="0" fontId="12" fillId="0" borderId="0" xfId="4" applyNumberFormat="1" applyFont="1" applyAlignment="1">
      <alignment vertical="center"/>
    </xf>
    <xf numFmtId="0" fontId="13" fillId="0" borderId="0" xfId="4" applyNumberFormat="1" applyFont="1" applyAlignment="1">
      <alignment vertical="center"/>
    </xf>
    <xf numFmtId="0" fontId="14" fillId="0" borderId="0" xfId="4" applyNumberFormat="1" applyFont="1"/>
    <xf numFmtId="0" fontId="12" fillId="0" borderId="5" xfId="4" applyNumberFormat="1" applyFont="1" applyBorder="1" applyAlignment="1">
      <alignment horizontal="center" vertical="center"/>
    </xf>
    <xf numFmtId="0" fontId="12" fillId="0" borderId="6" xfId="4" applyNumberFormat="1" applyFont="1" applyBorder="1" applyAlignment="1">
      <alignment horizontal="center" vertical="center"/>
    </xf>
    <xf numFmtId="0" fontId="12" fillId="0" borderId="7" xfId="4" applyNumberFormat="1" applyFont="1" applyBorder="1" applyAlignment="1">
      <alignment horizontal="distributed" vertical="distributed"/>
    </xf>
    <xf numFmtId="41" fontId="12" fillId="0" borderId="7" xfId="5" applyNumberFormat="1" applyFont="1" applyBorder="1">
      <alignment vertical="center"/>
    </xf>
    <xf numFmtId="0" fontId="12" fillId="0" borderId="7" xfId="4" applyNumberFormat="1" applyFont="1" applyBorder="1" applyAlignment="1">
      <alignment vertical="center"/>
    </xf>
    <xf numFmtId="0" fontId="12" fillId="0" borderId="8" xfId="4" applyNumberFormat="1" applyFont="1" applyBorder="1" applyAlignment="1">
      <alignment vertical="center"/>
    </xf>
    <xf numFmtId="0" fontId="15" fillId="0" borderId="0" xfId="4" applyNumberFormat="1" applyFont="1"/>
    <xf numFmtId="41" fontId="12" fillId="0" borderId="7" xfId="4" applyNumberFormat="1" applyFont="1" applyBorder="1" applyAlignment="1">
      <alignment vertical="center"/>
    </xf>
    <xf numFmtId="0" fontId="12" fillId="0" borderId="9" xfId="4" applyNumberFormat="1" applyFont="1" applyBorder="1" applyAlignment="1">
      <alignment horizontal="distributed" vertical="distributed"/>
    </xf>
    <xf numFmtId="41" fontId="12" fillId="0" borderId="9" xfId="5" applyNumberFormat="1" applyFont="1" applyBorder="1">
      <alignment vertical="center"/>
    </xf>
    <xf numFmtId="0" fontId="12" fillId="0" borderId="9" xfId="4" applyNumberFormat="1" applyFont="1" applyBorder="1" applyAlignment="1">
      <alignment vertical="center"/>
    </xf>
    <xf numFmtId="0" fontId="12" fillId="0" borderId="10" xfId="4" applyNumberFormat="1" applyFont="1" applyBorder="1" applyAlignment="1">
      <alignment vertical="center"/>
    </xf>
    <xf numFmtId="0" fontId="12" fillId="0" borderId="11" xfId="4" applyNumberFormat="1" applyFont="1" applyBorder="1" applyAlignment="1">
      <alignment horizontal="distributed" vertical="distributed"/>
    </xf>
    <xf numFmtId="41" fontId="12" fillId="0" borderId="11" xfId="4" applyNumberFormat="1" applyFont="1" applyBorder="1" applyAlignment="1">
      <alignment vertical="center"/>
    </xf>
    <xf numFmtId="0" fontId="12" fillId="0" borderId="11" xfId="4" applyNumberFormat="1" applyFont="1" applyBorder="1" applyAlignment="1">
      <alignment vertical="center"/>
    </xf>
    <xf numFmtId="0" fontId="12" fillId="0" borderId="12" xfId="4" applyNumberFormat="1" applyFont="1" applyBorder="1" applyAlignment="1">
      <alignment vertical="center"/>
    </xf>
    <xf numFmtId="0" fontId="16" fillId="0" borderId="7" xfId="4" applyNumberFormat="1" applyFont="1" applyBorder="1" applyAlignment="1">
      <alignment horizontal="distributed" vertical="distributed"/>
    </xf>
    <xf numFmtId="41" fontId="16" fillId="0" borderId="7" xfId="4" applyNumberFormat="1" applyFont="1" applyBorder="1" applyAlignment="1">
      <alignment vertical="center"/>
    </xf>
    <xf numFmtId="0" fontId="16" fillId="0" borderId="7" xfId="4" applyNumberFormat="1" applyFont="1" applyBorder="1" applyAlignment="1">
      <alignment vertical="center"/>
    </xf>
    <xf numFmtId="0" fontId="16" fillId="0" borderId="8" xfId="4" applyNumberFormat="1" applyFont="1" applyBorder="1" applyAlignment="1">
      <alignment vertical="center"/>
    </xf>
    <xf numFmtId="0" fontId="17" fillId="0" borderId="7" xfId="4" applyNumberFormat="1" applyFont="1" applyBorder="1" applyAlignment="1">
      <alignment horizontal="distributed" vertical="distributed"/>
    </xf>
    <xf numFmtId="41" fontId="12" fillId="0" borderId="13" xfId="4" applyNumberFormat="1" applyFont="1" applyBorder="1" applyAlignment="1">
      <alignment vertical="center"/>
    </xf>
    <xf numFmtId="0" fontId="12" fillId="0" borderId="13" xfId="4" applyNumberFormat="1" applyFont="1" applyBorder="1" applyAlignment="1">
      <alignment vertical="center"/>
    </xf>
    <xf numFmtId="0" fontId="12" fillId="0" borderId="14" xfId="4" applyNumberFormat="1" applyFont="1" applyBorder="1" applyAlignment="1">
      <alignment vertical="center"/>
    </xf>
    <xf numFmtId="41" fontId="12" fillId="0" borderId="13" xfId="5" applyNumberFormat="1" applyFont="1" applyBorder="1">
      <alignment vertical="center"/>
    </xf>
    <xf numFmtId="41" fontId="12" fillId="0" borderId="15" xfId="4" applyNumberFormat="1" applyFont="1" applyBorder="1" applyAlignment="1">
      <alignment vertical="center"/>
    </xf>
    <xf numFmtId="0" fontId="12" fillId="0" borderId="15" xfId="4" applyNumberFormat="1" applyFont="1" applyBorder="1" applyAlignment="1">
      <alignment vertical="center"/>
    </xf>
    <xf numFmtId="0" fontId="12" fillId="0" borderId="16" xfId="4" applyNumberFormat="1" applyFont="1" applyBorder="1" applyAlignment="1">
      <alignment vertical="center"/>
    </xf>
    <xf numFmtId="41" fontId="1" fillId="0" borderId="0" xfId="4" applyNumberFormat="1"/>
    <xf numFmtId="0" fontId="0" fillId="2" borderId="4" xfId="0" quotePrefix="1" applyNumberFormat="1" applyFont="1" applyFill="1" applyBorder="1" applyAlignment="1">
      <alignment vertical="center" wrapText="1"/>
    </xf>
    <xf numFmtId="0" fontId="0" fillId="2" borderId="4" xfId="0" applyNumberFormat="1" applyFont="1" applyFill="1" applyBorder="1" applyAlignment="1">
      <alignment vertical="center" wrapText="1"/>
    </xf>
    <xf numFmtId="176" fontId="0" fillId="2" borderId="4" xfId="0" applyNumberFormat="1" applyFont="1" applyFill="1" applyBorder="1" applyAlignment="1">
      <alignment vertical="center" wrapText="1"/>
    </xf>
    <xf numFmtId="0" fontId="18" fillId="0" borderId="0" xfId="2" applyNumberFormat="1" applyFont="1" applyAlignment="1">
      <alignment horizontal="center" vertical="center"/>
    </xf>
    <xf numFmtId="0" fontId="19" fillId="0" borderId="0" xfId="2" applyNumberFormat="1" applyFont="1" applyAlignment="1">
      <alignment horizontal="center" vertical="center"/>
    </xf>
    <xf numFmtId="0" fontId="20" fillId="0" borderId="0" xfId="4" applyNumberFormat="1" applyFont="1" applyAlignment="1">
      <alignment horizontal="center" vertical="center"/>
    </xf>
    <xf numFmtId="0" fontId="13" fillId="0" borderId="22" xfId="4" applyNumberFormat="1" applyFont="1" applyBorder="1" applyAlignment="1">
      <alignment vertical="center"/>
    </xf>
    <xf numFmtId="0" fontId="12" fillId="0" borderId="22" xfId="4" applyNumberFormat="1" applyFont="1" applyBorder="1" applyAlignment="1">
      <alignment vertical="center"/>
    </xf>
    <xf numFmtId="0" fontId="12" fillId="0" borderId="23" xfId="4" applyNumberFormat="1" applyFont="1" applyBorder="1" applyAlignment="1">
      <alignment horizontal="center" vertical="center"/>
    </xf>
    <xf numFmtId="0" fontId="12" fillId="0" borderId="5" xfId="4" applyNumberFormat="1" applyFont="1" applyBorder="1" applyAlignment="1">
      <alignment horizontal="center" vertical="center"/>
    </xf>
    <xf numFmtId="0" fontId="12" fillId="0" borderId="24" xfId="4" applyNumberFormat="1" applyFont="1" applyBorder="1" applyAlignment="1">
      <alignment horizontal="center" vertical="center" textRotation="255"/>
    </xf>
    <xf numFmtId="0" fontId="12" fillId="0" borderId="25" xfId="4" applyNumberFormat="1" applyFont="1" applyBorder="1" applyAlignment="1">
      <alignment horizontal="center" vertical="center" textRotation="255"/>
    </xf>
    <xf numFmtId="0" fontId="12" fillId="0" borderId="26" xfId="4" applyNumberFormat="1" applyFont="1" applyBorder="1" applyAlignment="1">
      <alignment horizontal="center" vertical="center"/>
    </xf>
    <xf numFmtId="0" fontId="12" fillId="0" borderId="11" xfId="4" applyNumberFormat="1" applyFont="1" applyBorder="1" applyAlignment="1">
      <alignment horizontal="center" vertical="center" textRotation="255"/>
    </xf>
    <xf numFmtId="0" fontId="12" fillId="0" borderId="13" xfId="4" applyNumberFormat="1" applyFont="1" applyBorder="1" applyAlignment="1">
      <alignment horizontal="center" vertical="center" textRotation="255"/>
    </xf>
    <xf numFmtId="0" fontId="12" fillId="0" borderId="9" xfId="4" applyNumberFormat="1" applyFont="1" applyBorder="1" applyAlignment="1">
      <alignment horizontal="center" vertical="center" textRotation="255"/>
    </xf>
    <xf numFmtId="0" fontId="12" fillId="0" borderId="7" xfId="4" applyNumberFormat="1" applyFont="1" applyBorder="1" applyAlignment="1">
      <alignment horizontal="center" vertical="center" textRotation="255"/>
    </xf>
    <xf numFmtId="0" fontId="12" fillId="0" borderId="11" xfId="4" applyNumberFormat="1" applyFont="1" applyBorder="1" applyAlignment="1">
      <alignment horizontal="center" vertical="center"/>
    </xf>
    <xf numFmtId="41" fontId="12" fillId="0" borderId="7" xfId="5" applyNumberFormat="1" applyFont="1" applyBorder="1" applyAlignment="1">
      <alignment horizontal="center" vertical="center"/>
    </xf>
    <xf numFmtId="0" fontId="12" fillId="0" borderId="7" xfId="4" applyNumberFormat="1" applyFont="1" applyBorder="1" applyAlignment="1">
      <alignment horizontal="left" vertical="center"/>
    </xf>
    <xf numFmtId="0" fontId="12" fillId="0" borderId="8" xfId="4" applyNumberFormat="1" applyFont="1" applyBorder="1" applyAlignment="1">
      <alignment horizontal="center" vertical="center"/>
    </xf>
    <xf numFmtId="0" fontId="12" fillId="0" borderId="18" xfId="4" applyNumberFormat="1" applyFont="1" applyBorder="1" applyAlignment="1">
      <alignment horizontal="distributed" vertical="distributed"/>
    </xf>
    <xf numFmtId="0" fontId="12" fillId="0" borderId="13" xfId="4" applyNumberFormat="1" applyFont="1" applyBorder="1" applyAlignment="1">
      <alignment horizontal="distributed" vertical="distributed"/>
    </xf>
    <xf numFmtId="0" fontId="12" fillId="0" borderId="17" xfId="4" applyNumberFormat="1" applyFont="1" applyBorder="1" applyAlignment="1">
      <alignment horizontal="distributed" vertical="distributed"/>
    </xf>
    <xf numFmtId="0" fontId="12" fillId="0" borderId="15" xfId="4" applyNumberFormat="1" applyFont="1" applyBorder="1" applyAlignment="1">
      <alignment horizontal="distributed" vertical="distributed"/>
    </xf>
    <xf numFmtId="0" fontId="12" fillId="0" borderId="19" xfId="4" applyNumberFormat="1" applyFont="1" applyBorder="1" applyAlignment="1">
      <alignment horizontal="distributed" vertical="distributed"/>
    </xf>
    <xf numFmtId="0" fontId="12" fillId="0" borderId="20" xfId="4" applyNumberFormat="1" applyFont="1" applyBorder="1" applyAlignment="1">
      <alignment horizontal="distributed" vertical="distributed"/>
    </xf>
    <xf numFmtId="0" fontId="12" fillId="0" borderId="21" xfId="4" applyNumberFormat="1" applyFont="1" applyBorder="1" applyAlignment="1">
      <alignment horizontal="distributed" vertical="distributed"/>
    </xf>
    <xf numFmtId="0" fontId="3" fillId="0" borderId="4" xfId="0" quotePrefix="1" applyNumberFormat="1" applyFont="1" applyBorder="1" applyAlignment="1">
      <alignment horizontal="center"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0" fillId="0" borderId="0" xfId="0" quotePrefix="1" applyNumberFormat="1" applyAlignment="1">
      <alignment vertical="center"/>
    </xf>
  </cellXfs>
  <cellStyles count="6">
    <cellStyle name="쉼표 [0]" xfId="1" builtinId="6"/>
    <cellStyle name="쉼표 [0] 2 2" xfId="5" xr:uid="{00000000-0005-0000-0000-000001000000}"/>
    <cellStyle name="표준" xfId="0" builtinId="0"/>
    <cellStyle name="표준_050914E 내역서" xfId="3" xr:uid="{00000000-0005-0000-0000-000003000000}"/>
    <cellStyle name="표준_070305A-대진디자인고등학교 특별교실 리모델링공사(건축) 2" xfId="4" xr:uid="{00000000-0005-0000-0000-000004000000}"/>
    <cellStyle name="표준_한라복지관(건축050509)_설계서갑지 기준양식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tabColor rgb="FFBED7EE"/>
  </sheetPr>
  <dimension ref="A1:L18"/>
  <sheetViews>
    <sheetView view="pageBreakPreview" zoomScale="80" zoomScaleNormal="80" zoomScaleSheetLayoutView="80" workbookViewId="0">
      <selection activeCell="B4" sqref="B4"/>
    </sheetView>
  </sheetViews>
  <sheetFormatPr defaultColWidth="9" defaultRowHeight="13.5" x14ac:dyDescent="0.15"/>
  <cols>
    <col min="1" max="1" width="20" style="18" customWidth="1"/>
    <col min="2" max="2" width="7.625" style="18" customWidth="1"/>
    <col min="3" max="4" width="8.75" style="18" customWidth="1"/>
    <col min="5" max="5" width="20.5" style="18" customWidth="1"/>
    <col min="6" max="6" width="23.375" style="18" customWidth="1"/>
    <col min="7" max="7" width="24.125" style="18" customWidth="1"/>
    <col min="8" max="8" width="12.25" style="18" customWidth="1"/>
    <col min="9" max="256" width="9" style="18"/>
    <col min="257" max="257" width="20" style="18" customWidth="1"/>
    <col min="258" max="258" width="7.625" style="18" customWidth="1"/>
    <col min="259" max="260" width="8.75" style="18" customWidth="1"/>
    <col min="261" max="261" width="20" style="18" customWidth="1"/>
    <col min="262" max="262" width="23.375" style="18" customWidth="1"/>
    <col min="263" max="263" width="24.125" style="18" customWidth="1"/>
    <col min="264" max="264" width="13.5" style="18" customWidth="1"/>
    <col min="265" max="512" width="9" style="18"/>
    <col min="513" max="513" width="20" style="18" customWidth="1"/>
    <col min="514" max="514" width="7.625" style="18" customWidth="1"/>
    <col min="515" max="516" width="8.75" style="18" customWidth="1"/>
    <col min="517" max="517" width="20" style="18" customWidth="1"/>
    <col min="518" max="518" width="23.375" style="18" customWidth="1"/>
    <col min="519" max="519" width="24.125" style="18" customWidth="1"/>
    <col min="520" max="520" width="13.5" style="18" customWidth="1"/>
    <col min="521" max="768" width="9" style="18"/>
    <col min="769" max="769" width="20" style="18" customWidth="1"/>
    <col min="770" max="770" width="7.625" style="18" customWidth="1"/>
    <col min="771" max="772" width="8.75" style="18" customWidth="1"/>
    <col min="773" max="773" width="20" style="18" customWidth="1"/>
    <col min="774" max="774" width="23.375" style="18" customWidth="1"/>
    <col min="775" max="775" width="24.125" style="18" customWidth="1"/>
    <col min="776" max="776" width="13.5" style="18" customWidth="1"/>
    <col min="777" max="1024" width="9" style="18"/>
    <col min="1025" max="1025" width="20" style="18" customWidth="1"/>
    <col min="1026" max="1026" width="7.625" style="18" customWidth="1"/>
    <col min="1027" max="1028" width="8.75" style="18" customWidth="1"/>
    <col min="1029" max="1029" width="20" style="18" customWidth="1"/>
    <col min="1030" max="1030" width="23.375" style="18" customWidth="1"/>
    <col min="1031" max="1031" width="24.125" style="18" customWidth="1"/>
    <col min="1032" max="1032" width="13.5" style="18" customWidth="1"/>
    <col min="1033" max="1280" width="9" style="18"/>
    <col min="1281" max="1281" width="20" style="18" customWidth="1"/>
    <col min="1282" max="1282" width="7.625" style="18" customWidth="1"/>
    <col min="1283" max="1284" width="8.75" style="18" customWidth="1"/>
    <col min="1285" max="1285" width="20" style="18" customWidth="1"/>
    <col min="1286" max="1286" width="23.375" style="18" customWidth="1"/>
    <col min="1287" max="1287" width="24.125" style="18" customWidth="1"/>
    <col min="1288" max="1288" width="13.5" style="18" customWidth="1"/>
    <col min="1289" max="1536" width="9" style="18"/>
    <col min="1537" max="1537" width="20" style="18" customWidth="1"/>
    <col min="1538" max="1538" width="7.625" style="18" customWidth="1"/>
    <col min="1539" max="1540" width="8.75" style="18" customWidth="1"/>
    <col min="1541" max="1541" width="20" style="18" customWidth="1"/>
    <col min="1542" max="1542" width="23.375" style="18" customWidth="1"/>
    <col min="1543" max="1543" width="24.125" style="18" customWidth="1"/>
    <col min="1544" max="1544" width="13.5" style="18" customWidth="1"/>
    <col min="1545" max="1792" width="9" style="18"/>
    <col min="1793" max="1793" width="20" style="18" customWidth="1"/>
    <col min="1794" max="1794" width="7.625" style="18" customWidth="1"/>
    <col min="1795" max="1796" width="8.75" style="18" customWidth="1"/>
    <col min="1797" max="1797" width="20" style="18" customWidth="1"/>
    <col min="1798" max="1798" width="23.375" style="18" customWidth="1"/>
    <col min="1799" max="1799" width="24.125" style="18" customWidth="1"/>
    <col min="1800" max="1800" width="13.5" style="18" customWidth="1"/>
    <col min="1801" max="2048" width="9" style="18"/>
    <col min="2049" max="2049" width="20" style="18" customWidth="1"/>
    <col min="2050" max="2050" width="7.625" style="18" customWidth="1"/>
    <col min="2051" max="2052" width="8.75" style="18" customWidth="1"/>
    <col min="2053" max="2053" width="20" style="18" customWidth="1"/>
    <col min="2054" max="2054" width="23.375" style="18" customWidth="1"/>
    <col min="2055" max="2055" width="24.125" style="18" customWidth="1"/>
    <col min="2056" max="2056" width="13.5" style="18" customWidth="1"/>
    <col min="2057" max="2304" width="9" style="18"/>
    <col min="2305" max="2305" width="20" style="18" customWidth="1"/>
    <col min="2306" max="2306" width="7.625" style="18" customWidth="1"/>
    <col min="2307" max="2308" width="8.75" style="18" customWidth="1"/>
    <col min="2309" max="2309" width="20" style="18" customWidth="1"/>
    <col min="2310" max="2310" width="23.375" style="18" customWidth="1"/>
    <col min="2311" max="2311" width="24.125" style="18" customWidth="1"/>
    <col min="2312" max="2312" width="13.5" style="18" customWidth="1"/>
    <col min="2313" max="2560" width="9" style="18"/>
    <col min="2561" max="2561" width="20" style="18" customWidth="1"/>
    <col min="2562" max="2562" width="7.625" style="18" customWidth="1"/>
    <col min="2563" max="2564" width="8.75" style="18" customWidth="1"/>
    <col min="2565" max="2565" width="20" style="18" customWidth="1"/>
    <col min="2566" max="2566" width="23.375" style="18" customWidth="1"/>
    <col min="2567" max="2567" width="24.125" style="18" customWidth="1"/>
    <col min="2568" max="2568" width="13.5" style="18" customWidth="1"/>
    <col min="2569" max="2816" width="9" style="18"/>
    <col min="2817" max="2817" width="20" style="18" customWidth="1"/>
    <col min="2818" max="2818" width="7.625" style="18" customWidth="1"/>
    <col min="2819" max="2820" width="8.75" style="18" customWidth="1"/>
    <col min="2821" max="2821" width="20" style="18" customWidth="1"/>
    <col min="2822" max="2822" width="23.375" style="18" customWidth="1"/>
    <col min="2823" max="2823" width="24.125" style="18" customWidth="1"/>
    <col min="2824" max="2824" width="13.5" style="18" customWidth="1"/>
    <col min="2825" max="3072" width="9" style="18"/>
    <col min="3073" max="3073" width="20" style="18" customWidth="1"/>
    <col min="3074" max="3074" width="7.625" style="18" customWidth="1"/>
    <col min="3075" max="3076" width="8.75" style="18" customWidth="1"/>
    <col min="3077" max="3077" width="20" style="18" customWidth="1"/>
    <col min="3078" max="3078" width="23.375" style="18" customWidth="1"/>
    <col min="3079" max="3079" width="24.125" style="18" customWidth="1"/>
    <col min="3080" max="3080" width="13.5" style="18" customWidth="1"/>
    <col min="3081" max="3328" width="9" style="18"/>
    <col min="3329" max="3329" width="20" style="18" customWidth="1"/>
    <col min="3330" max="3330" width="7.625" style="18" customWidth="1"/>
    <col min="3331" max="3332" width="8.75" style="18" customWidth="1"/>
    <col min="3333" max="3333" width="20" style="18" customWidth="1"/>
    <col min="3334" max="3334" width="23.375" style="18" customWidth="1"/>
    <col min="3335" max="3335" width="24.125" style="18" customWidth="1"/>
    <col min="3336" max="3336" width="13.5" style="18" customWidth="1"/>
    <col min="3337" max="3584" width="9" style="18"/>
    <col min="3585" max="3585" width="20" style="18" customWidth="1"/>
    <col min="3586" max="3586" width="7.625" style="18" customWidth="1"/>
    <col min="3587" max="3588" width="8.75" style="18" customWidth="1"/>
    <col min="3589" max="3589" width="20" style="18" customWidth="1"/>
    <col min="3590" max="3590" width="23.375" style="18" customWidth="1"/>
    <col min="3591" max="3591" width="24.125" style="18" customWidth="1"/>
    <col min="3592" max="3592" width="13.5" style="18" customWidth="1"/>
    <col min="3593" max="3840" width="9" style="18"/>
    <col min="3841" max="3841" width="20" style="18" customWidth="1"/>
    <col min="3842" max="3842" width="7.625" style="18" customWidth="1"/>
    <col min="3843" max="3844" width="8.75" style="18" customWidth="1"/>
    <col min="3845" max="3845" width="20" style="18" customWidth="1"/>
    <col min="3846" max="3846" width="23.375" style="18" customWidth="1"/>
    <col min="3847" max="3847" width="24.125" style="18" customWidth="1"/>
    <col min="3848" max="3848" width="13.5" style="18" customWidth="1"/>
    <col min="3849" max="4096" width="9" style="18"/>
    <col min="4097" max="4097" width="20" style="18" customWidth="1"/>
    <col min="4098" max="4098" width="7.625" style="18" customWidth="1"/>
    <col min="4099" max="4100" width="8.75" style="18" customWidth="1"/>
    <col min="4101" max="4101" width="20" style="18" customWidth="1"/>
    <col min="4102" max="4102" width="23.375" style="18" customWidth="1"/>
    <col min="4103" max="4103" width="24.125" style="18" customWidth="1"/>
    <col min="4104" max="4104" width="13.5" style="18" customWidth="1"/>
    <col min="4105" max="4352" width="9" style="18"/>
    <col min="4353" max="4353" width="20" style="18" customWidth="1"/>
    <col min="4354" max="4354" width="7.625" style="18" customWidth="1"/>
    <col min="4355" max="4356" width="8.75" style="18" customWidth="1"/>
    <col min="4357" max="4357" width="20" style="18" customWidth="1"/>
    <col min="4358" max="4358" width="23.375" style="18" customWidth="1"/>
    <col min="4359" max="4359" width="24.125" style="18" customWidth="1"/>
    <col min="4360" max="4360" width="13.5" style="18" customWidth="1"/>
    <col min="4361" max="4608" width="9" style="18"/>
    <col min="4609" max="4609" width="20" style="18" customWidth="1"/>
    <col min="4610" max="4610" width="7.625" style="18" customWidth="1"/>
    <col min="4611" max="4612" width="8.75" style="18" customWidth="1"/>
    <col min="4613" max="4613" width="20" style="18" customWidth="1"/>
    <col min="4614" max="4614" width="23.375" style="18" customWidth="1"/>
    <col min="4615" max="4615" width="24.125" style="18" customWidth="1"/>
    <col min="4616" max="4616" width="13.5" style="18" customWidth="1"/>
    <col min="4617" max="4864" width="9" style="18"/>
    <col min="4865" max="4865" width="20" style="18" customWidth="1"/>
    <col min="4866" max="4866" width="7.625" style="18" customWidth="1"/>
    <col min="4867" max="4868" width="8.75" style="18" customWidth="1"/>
    <col min="4869" max="4869" width="20" style="18" customWidth="1"/>
    <col min="4870" max="4870" width="23.375" style="18" customWidth="1"/>
    <col min="4871" max="4871" width="24.125" style="18" customWidth="1"/>
    <col min="4872" max="4872" width="13.5" style="18" customWidth="1"/>
    <col min="4873" max="5120" width="9" style="18"/>
    <col min="5121" max="5121" width="20" style="18" customWidth="1"/>
    <col min="5122" max="5122" width="7.625" style="18" customWidth="1"/>
    <col min="5123" max="5124" width="8.75" style="18" customWidth="1"/>
    <col min="5125" max="5125" width="20" style="18" customWidth="1"/>
    <col min="5126" max="5126" width="23.375" style="18" customWidth="1"/>
    <col min="5127" max="5127" width="24.125" style="18" customWidth="1"/>
    <col min="5128" max="5128" width="13.5" style="18" customWidth="1"/>
    <col min="5129" max="5376" width="9" style="18"/>
    <col min="5377" max="5377" width="20" style="18" customWidth="1"/>
    <col min="5378" max="5378" width="7.625" style="18" customWidth="1"/>
    <col min="5379" max="5380" width="8.75" style="18" customWidth="1"/>
    <col min="5381" max="5381" width="20" style="18" customWidth="1"/>
    <col min="5382" max="5382" width="23.375" style="18" customWidth="1"/>
    <col min="5383" max="5383" width="24.125" style="18" customWidth="1"/>
    <col min="5384" max="5384" width="13.5" style="18" customWidth="1"/>
    <col min="5385" max="5632" width="9" style="18"/>
    <col min="5633" max="5633" width="20" style="18" customWidth="1"/>
    <col min="5634" max="5634" width="7.625" style="18" customWidth="1"/>
    <col min="5635" max="5636" width="8.75" style="18" customWidth="1"/>
    <col min="5637" max="5637" width="20" style="18" customWidth="1"/>
    <col min="5638" max="5638" width="23.375" style="18" customWidth="1"/>
    <col min="5639" max="5639" width="24.125" style="18" customWidth="1"/>
    <col min="5640" max="5640" width="13.5" style="18" customWidth="1"/>
    <col min="5641" max="5888" width="9" style="18"/>
    <col min="5889" max="5889" width="20" style="18" customWidth="1"/>
    <col min="5890" max="5890" width="7.625" style="18" customWidth="1"/>
    <col min="5891" max="5892" width="8.75" style="18" customWidth="1"/>
    <col min="5893" max="5893" width="20" style="18" customWidth="1"/>
    <col min="5894" max="5894" width="23.375" style="18" customWidth="1"/>
    <col min="5895" max="5895" width="24.125" style="18" customWidth="1"/>
    <col min="5896" max="5896" width="13.5" style="18" customWidth="1"/>
    <col min="5897" max="6144" width="9" style="18"/>
    <col min="6145" max="6145" width="20" style="18" customWidth="1"/>
    <col min="6146" max="6146" width="7.625" style="18" customWidth="1"/>
    <col min="6147" max="6148" width="8.75" style="18" customWidth="1"/>
    <col min="6149" max="6149" width="20" style="18" customWidth="1"/>
    <col min="6150" max="6150" width="23.375" style="18" customWidth="1"/>
    <col min="6151" max="6151" width="24.125" style="18" customWidth="1"/>
    <col min="6152" max="6152" width="13.5" style="18" customWidth="1"/>
    <col min="6153" max="6400" width="9" style="18"/>
    <col min="6401" max="6401" width="20" style="18" customWidth="1"/>
    <col min="6402" max="6402" width="7.625" style="18" customWidth="1"/>
    <col min="6403" max="6404" width="8.75" style="18" customWidth="1"/>
    <col min="6405" max="6405" width="20" style="18" customWidth="1"/>
    <col min="6406" max="6406" width="23.375" style="18" customWidth="1"/>
    <col min="6407" max="6407" width="24.125" style="18" customWidth="1"/>
    <col min="6408" max="6408" width="13.5" style="18" customWidth="1"/>
    <col min="6409" max="6656" width="9" style="18"/>
    <col min="6657" max="6657" width="20" style="18" customWidth="1"/>
    <col min="6658" max="6658" width="7.625" style="18" customWidth="1"/>
    <col min="6659" max="6660" width="8.75" style="18" customWidth="1"/>
    <col min="6661" max="6661" width="20" style="18" customWidth="1"/>
    <col min="6662" max="6662" width="23.375" style="18" customWidth="1"/>
    <col min="6663" max="6663" width="24.125" style="18" customWidth="1"/>
    <col min="6664" max="6664" width="13.5" style="18" customWidth="1"/>
    <col min="6665" max="6912" width="9" style="18"/>
    <col min="6913" max="6913" width="20" style="18" customWidth="1"/>
    <col min="6914" max="6914" width="7.625" style="18" customWidth="1"/>
    <col min="6915" max="6916" width="8.75" style="18" customWidth="1"/>
    <col min="6917" max="6917" width="20" style="18" customWidth="1"/>
    <col min="6918" max="6918" width="23.375" style="18" customWidth="1"/>
    <col min="6919" max="6919" width="24.125" style="18" customWidth="1"/>
    <col min="6920" max="6920" width="13.5" style="18" customWidth="1"/>
    <col min="6921" max="7168" width="9" style="18"/>
    <col min="7169" max="7169" width="20" style="18" customWidth="1"/>
    <col min="7170" max="7170" width="7.625" style="18" customWidth="1"/>
    <col min="7171" max="7172" width="8.75" style="18" customWidth="1"/>
    <col min="7173" max="7173" width="20" style="18" customWidth="1"/>
    <col min="7174" max="7174" width="23.375" style="18" customWidth="1"/>
    <col min="7175" max="7175" width="24.125" style="18" customWidth="1"/>
    <col min="7176" max="7176" width="13.5" style="18" customWidth="1"/>
    <col min="7177" max="7424" width="9" style="18"/>
    <col min="7425" max="7425" width="20" style="18" customWidth="1"/>
    <col min="7426" max="7426" width="7.625" style="18" customWidth="1"/>
    <col min="7427" max="7428" width="8.75" style="18" customWidth="1"/>
    <col min="7429" max="7429" width="20" style="18" customWidth="1"/>
    <col min="7430" max="7430" width="23.375" style="18" customWidth="1"/>
    <col min="7431" max="7431" width="24.125" style="18" customWidth="1"/>
    <col min="7432" max="7432" width="13.5" style="18" customWidth="1"/>
    <col min="7433" max="7680" width="9" style="18"/>
    <col min="7681" max="7681" width="20" style="18" customWidth="1"/>
    <col min="7682" max="7682" width="7.625" style="18" customWidth="1"/>
    <col min="7683" max="7684" width="8.75" style="18" customWidth="1"/>
    <col min="7685" max="7685" width="20" style="18" customWidth="1"/>
    <col min="7686" max="7686" width="23.375" style="18" customWidth="1"/>
    <col min="7687" max="7687" width="24.125" style="18" customWidth="1"/>
    <col min="7688" max="7688" width="13.5" style="18" customWidth="1"/>
    <col min="7689" max="7936" width="9" style="18"/>
    <col min="7937" max="7937" width="20" style="18" customWidth="1"/>
    <col min="7938" max="7938" width="7.625" style="18" customWidth="1"/>
    <col min="7939" max="7940" width="8.75" style="18" customWidth="1"/>
    <col min="7941" max="7941" width="20" style="18" customWidth="1"/>
    <col min="7942" max="7942" width="23.375" style="18" customWidth="1"/>
    <col min="7943" max="7943" width="24.125" style="18" customWidth="1"/>
    <col min="7944" max="7944" width="13.5" style="18" customWidth="1"/>
    <col min="7945" max="8192" width="9" style="18"/>
    <col min="8193" max="8193" width="20" style="18" customWidth="1"/>
    <col min="8194" max="8194" width="7.625" style="18" customWidth="1"/>
    <col min="8195" max="8196" width="8.75" style="18" customWidth="1"/>
    <col min="8197" max="8197" width="20" style="18" customWidth="1"/>
    <col min="8198" max="8198" width="23.375" style="18" customWidth="1"/>
    <col min="8199" max="8199" width="24.125" style="18" customWidth="1"/>
    <col min="8200" max="8200" width="13.5" style="18" customWidth="1"/>
    <col min="8201" max="8448" width="9" style="18"/>
    <col min="8449" max="8449" width="20" style="18" customWidth="1"/>
    <col min="8450" max="8450" width="7.625" style="18" customWidth="1"/>
    <col min="8451" max="8452" width="8.75" style="18" customWidth="1"/>
    <col min="8453" max="8453" width="20" style="18" customWidth="1"/>
    <col min="8454" max="8454" width="23.375" style="18" customWidth="1"/>
    <col min="8455" max="8455" width="24.125" style="18" customWidth="1"/>
    <col min="8456" max="8456" width="13.5" style="18" customWidth="1"/>
    <col min="8457" max="8704" width="9" style="18"/>
    <col min="8705" max="8705" width="20" style="18" customWidth="1"/>
    <col min="8706" max="8706" width="7.625" style="18" customWidth="1"/>
    <col min="8707" max="8708" width="8.75" style="18" customWidth="1"/>
    <col min="8709" max="8709" width="20" style="18" customWidth="1"/>
    <col min="8710" max="8710" width="23.375" style="18" customWidth="1"/>
    <col min="8711" max="8711" width="24.125" style="18" customWidth="1"/>
    <col min="8712" max="8712" width="13.5" style="18" customWidth="1"/>
    <col min="8713" max="8960" width="9" style="18"/>
    <col min="8961" max="8961" width="20" style="18" customWidth="1"/>
    <col min="8962" max="8962" width="7.625" style="18" customWidth="1"/>
    <col min="8963" max="8964" width="8.75" style="18" customWidth="1"/>
    <col min="8965" max="8965" width="20" style="18" customWidth="1"/>
    <col min="8966" max="8966" width="23.375" style="18" customWidth="1"/>
    <col min="8967" max="8967" width="24.125" style="18" customWidth="1"/>
    <col min="8968" max="8968" width="13.5" style="18" customWidth="1"/>
    <col min="8969" max="9216" width="9" style="18"/>
    <col min="9217" max="9217" width="20" style="18" customWidth="1"/>
    <col min="9218" max="9218" width="7.625" style="18" customWidth="1"/>
    <col min="9219" max="9220" width="8.75" style="18" customWidth="1"/>
    <col min="9221" max="9221" width="20" style="18" customWidth="1"/>
    <col min="9222" max="9222" width="23.375" style="18" customWidth="1"/>
    <col min="9223" max="9223" width="24.125" style="18" customWidth="1"/>
    <col min="9224" max="9224" width="13.5" style="18" customWidth="1"/>
    <col min="9225" max="9472" width="9" style="18"/>
    <col min="9473" max="9473" width="20" style="18" customWidth="1"/>
    <col min="9474" max="9474" width="7.625" style="18" customWidth="1"/>
    <col min="9475" max="9476" width="8.75" style="18" customWidth="1"/>
    <col min="9477" max="9477" width="20" style="18" customWidth="1"/>
    <col min="9478" max="9478" width="23.375" style="18" customWidth="1"/>
    <col min="9479" max="9479" width="24.125" style="18" customWidth="1"/>
    <col min="9480" max="9480" width="13.5" style="18" customWidth="1"/>
    <col min="9481" max="9728" width="9" style="18"/>
    <col min="9729" max="9729" width="20" style="18" customWidth="1"/>
    <col min="9730" max="9730" width="7.625" style="18" customWidth="1"/>
    <col min="9731" max="9732" width="8.75" style="18" customWidth="1"/>
    <col min="9733" max="9733" width="20" style="18" customWidth="1"/>
    <col min="9734" max="9734" width="23.375" style="18" customWidth="1"/>
    <col min="9735" max="9735" width="24.125" style="18" customWidth="1"/>
    <col min="9736" max="9736" width="13.5" style="18" customWidth="1"/>
    <col min="9737" max="9984" width="9" style="18"/>
    <col min="9985" max="9985" width="20" style="18" customWidth="1"/>
    <col min="9986" max="9986" width="7.625" style="18" customWidth="1"/>
    <col min="9987" max="9988" width="8.75" style="18" customWidth="1"/>
    <col min="9989" max="9989" width="20" style="18" customWidth="1"/>
    <col min="9990" max="9990" width="23.375" style="18" customWidth="1"/>
    <col min="9991" max="9991" width="24.125" style="18" customWidth="1"/>
    <col min="9992" max="9992" width="13.5" style="18" customWidth="1"/>
    <col min="9993" max="10240" width="9" style="18"/>
    <col min="10241" max="10241" width="20" style="18" customWidth="1"/>
    <col min="10242" max="10242" width="7.625" style="18" customWidth="1"/>
    <col min="10243" max="10244" width="8.75" style="18" customWidth="1"/>
    <col min="10245" max="10245" width="20" style="18" customWidth="1"/>
    <col min="10246" max="10246" width="23.375" style="18" customWidth="1"/>
    <col min="10247" max="10247" width="24.125" style="18" customWidth="1"/>
    <col min="10248" max="10248" width="13.5" style="18" customWidth="1"/>
    <col min="10249" max="10496" width="9" style="18"/>
    <col min="10497" max="10497" width="20" style="18" customWidth="1"/>
    <col min="10498" max="10498" width="7.625" style="18" customWidth="1"/>
    <col min="10499" max="10500" width="8.75" style="18" customWidth="1"/>
    <col min="10501" max="10501" width="20" style="18" customWidth="1"/>
    <col min="10502" max="10502" width="23.375" style="18" customWidth="1"/>
    <col min="10503" max="10503" width="24.125" style="18" customWidth="1"/>
    <col min="10504" max="10504" width="13.5" style="18" customWidth="1"/>
    <col min="10505" max="10752" width="9" style="18"/>
    <col min="10753" max="10753" width="20" style="18" customWidth="1"/>
    <col min="10754" max="10754" width="7.625" style="18" customWidth="1"/>
    <col min="10755" max="10756" width="8.75" style="18" customWidth="1"/>
    <col min="10757" max="10757" width="20" style="18" customWidth="1"/>
    <col min="10758" max="10758" width="23.375" style="18" customWidth="1"/>
    <col min="10759" max="10759" width="24.125" style="18" customWidth="1"/>
    <col min="10760" max="10760" width="13.5" style="18" customWidth="1"/>
    <col min="10761" max="11008" width="9" style="18"/>
    <col min="11009" max="11009" width="20" style="18" customWidth="1"/>
    <col min="11010" max="11010" width="7.625" style="18" customWidth="1"/>
    <col min="11011" max="11012" width="8.75" style="18" customWidth="1"/>
    <col min="11013" max="11013" width="20" style="18" customWidth="1"/>
    <col min="11014" max="11014" width="23.375" style="18" customWidth="1"/>
    <col min="11015" max="11015" width="24.125" style="18" customWidth="1"/>
    <col min="11016" max="11016" width="13.5" style="18" customWidth="1"/>
    <col min="11017" max="11264" width="9" style="18"/>
    <col min="11265" max="11265" width="20" style="18" customWidth="1"/>
    <col min="11266" max="11266" width="7.625" style="18" customWidth="1"/>
    <col min="11267" max="11268" width="8.75" style="18" customWidth="1"/>
    <col min="11269" max="11269" width="20" style="18" customWidth="1"/>
    <col min="11270" max="11270" width="23.375" style="18" customWidth="1"/>
    <col min="11271" max="11271" width="24.125" style="18" customWidth="1"/>
    <col min="11272" max="11272" width="13.5" style="18" customWidth="1"/>
    <col min="11273" max="11520" width="9" style="18"/>
    <col min="11521" max="11521" width="20" style="18" customWidth="1"/>
    <col min="11522" max="11522" width="7.625" style="18" customWidth="1"/>
    <col min="11523" max="11524" width="8.75" style="18" customWidth="1"/>
    <col min="11525" max="11525" width="20" style="18" customWidth="1"/>
    <col min="11526" max="11526" width="23.375" style="18" customWidth="1"/>
    <col min="11527" max="11527" width="24.125" style="18" customWidth="1"/>
    <col min="11528" max="11528" width="13.5" style="18" customWidth="1"/>
    <col min="11529" max="11776" width="9" style="18"/>
    <col min="11777" max="11777" width="20" style="18" customWidth="1"/>
    <col min="11778" max="11778" width="7.625" style="18" customWidth="1"/>
    <col min="11779" max="11780" width="8.75" style="18" customWidth="1"/>
    <col min="11781" max="11781" width="20" style="18" customWidth="1"/>
    <col min="11782" max="11782" width="23.375" style="18" customWidth="1"/>
    <col min="11783" max="11783" width="24.125" style="18" customWidth="1"/>
    <col min="11784" max="11784" width="13.5" style="18" customWidth="1"/>
    <col min="11785" max="12032" width="9" style="18"/>
    <col min="12033" max="12033" width="20" style="18" customWidth="1"/>
    <col min="12034" max="12034" width="7.625" style="18" customWidth="1"/>
    <col min="12035" max="12036" width="8.75" style="18" customWidth="1"/>
    <col min="12037" max="12037" width="20" style="18" customWidth="1"/>
    <col min="12038" max="12038" width="23.375" style="18" customWidth="1"/>
    <col min="12039" max="12039" width="24.125" style="18" customWidth="1"/>
    <col min="12040" max="12040" width="13.5" style="18" customWidth="1"/>
    <col min="12041" max="12288" width="9" style="18"/>
    <col min="12289" max="12289" width="20" style="18" customWidth="1"/>
    <col min="12290" max="12290" width="7.625" style="18" customWidth="1"/>
    <col min="12291" max="12292" width="8.75" style="18" customWidth="1"/>
    <col min="12293" max="12293" width="20" style="18" customWidth="1"/>
    <col min="12294" max="12294" width="23.375" style="18" customWidth="1"/>
    <col min="12295" max="12295" width="24.125" style="18" customWidth="1"/>
    <col min="12296" max="12296" width="13.5" style="18" customWidth="1"/>
    <col min="12297" max="12544" width="9" style="18"/>
    <col min="12545" max="12545" width="20" style="18" customWidth="1"/>
    <col min="12546" max="12546" width="7.625" style="18" customWidth="1"/>
    <col min="12547" max="12548" width="8.75" style="18" customWidth="1"/>
    <col min="12549" max="12549" width="20" style="18" customWidth="1"/>
    <col min="12550" max="12550" width="23.375" style="18" customWidth="1"/>
    <col min="12551" max="12551" width="24.125" style="18" customWidth="1"/>
    <col min="12552" max="12552" width="13.5" style="18" customWidth="1"/>
    <col min="12553" max="12800" width="9" style="18"/>
    <col min="12801" max="12801" width="20" style="18" customWidth="1"/>
    <col min="12802" max="12802" width="7.625" style="18" customWidth="1"/>
    <col min="12803" max="12804" width="8.75" style="18" customWidth="1"/>
    <col min="12805" max="12805" width="20" style="18" customWidth="1"/>
    <col min="12806" max="12806" width="23.375" style="18" customWidth="1"/>
    <col min="12807" max="12807" width="24.125" style="18" customWidth="1"/>
    <col min="12808" max="12808" width="13.5" style="18" customWidth="1"/>
    <col min="12809" max="13056" width="9" style="18"/>
    <col min="13057" max="13057" width="20" style="18" customWidth="1"/>
    <col min="13058" max="13058" width="7.625" style="18" customWidth="1"/>
    <col min="13059" max="13060" width="8.75" style="18" customWidth="1"/>
    <col min="13061" max="13061" width="20" style="18" customWidth="1"/>
    <col min="13062" max="13062" width="23.375" style="18" customWidth="1"/>
    <col min="13063" max="13063" width="24.125" style="18" customWidth="1"/>
    <col min="13064" max="13064" width="13.5" style="18" customWidth="1"/>
    <col min="13065" max="13312" width="9" style="18"/>
    <col min="13313" max="13313" width="20" style="18" customWidth="1"/>
    <col min="13314" max="13314" width="7.625" style="18" customWidth="1"/>
    <col min="13315" max="13316" width="8.75" style="18" customWidth="1"/>
    <col min="13317" max="13317" width="20" style="18" customWidth="1"/>
    <col min="13318" max="13318" width="23.375" style="18" customWidth="1"/>
    <col min="13319" max="13319" width="24.125" style="18" customWidth="1"/>
    <col min="13320" max="13320" width="13.5" style="18" customWidth="1"/>
    <col min="13321" max="13568" width="9" style="18"/>
    <col min="13569" max="13569" width="20" style="18" customWidth="1"/>
    <col min="13570" max="13570" width="7.625" style="18" customWidth="1"/>
    <col min="13571" max="13572" width="8.75" style="18" customWidth="1"/>
    <col min="13573" max="13573" width="20" style="18" customWidth="1"/>
    <col min="13574" max="13574" width="23.375" style="18" customWidth="1"/>
    <col min="13575" max="13575" width="24.125" style="18" customWidth="1"/>
    <col min="13576" max="13576" width="13.5" style="18" customWidth="1"/>
    <col min="13577" max="13824" width="9" style="18"/>
    <col min="13825" max="13825" width="20" style="18" customWidth="1"/>
    <col min="13826" max="13826" width="7.625" style="18" customWidth="1"/>
    <col min="13827" max="13828" width="8.75" style="18" customWidth="1"/>
    <col min="13829" max="13829" width="20" style="18" customWidth="1"/>
    <col min="13830" max="13830" width="23.375" style="18" customWidth="1"/>
    <col min="13831" max="13831" width="24.125" style="18" customWidth="1"/>
    <col min="13832" max="13832" width="13.5" style="18" customWidth="1"/>
    <col min="13833" max="14080" width="9" style="18"/>
    <col min="14081" max="14081" width="20" style="18" customWidth="1"/>
    <col min="14082" max="14082" width="7.625" style="18" customWidth="1"/>
    <col min="14083" max="14084" width="8.75" style="18" customWidth="1"/>
    <col min="14085" max="14085" width="20" style="18" customWidth="1"/>
    <col min="14086" max="14086" width="23.375" style="18" customWidth="1"/>
    <col min="14087" max="14087" width="24.125" style="18" customWidth="1"/>
    <col min="14088" max="14088" width="13.5" style="18" customWidth="1"/>
    <col min="14089" max="14336" width="9" style="18"/>
    <col min="14337" max="14337" width="20" style="18" customWidth="1"/>
    <col min="14338" max="14338" width="7.625" style="18" customWidth="1"/>
    <col min="14339" max="14340" width="8.75" style="18" customWidth="1"/>
    <col min="14341" max="14341" width="20" style="18" customWidth="1"/>
    <col min="14342" max="14342" width="23.375" style="18" customWidth="1"/>
    <col min="14343" max="14343" width="24.125" style="18" customWidth="1"/>
    <col min="14344" max="14344" width="13.5" style="18" customWidth="1"/>
    <col min="14345" max="14592" width="9" style="18"/>
    <col min="14593" max="14593" width="20" style="18" customWidth="1"/>
    <col min="14594" max="14594" width="7.625" style="18" customWidth="1"/>
    <col min="14595" max="14596" width="8.75" style="18" customWidth="1"/>
    <col min="14597" max="14597" width="20" style="18" customWidth="1"/>
    <col min="14598" max="14598" width="23.375" style="18" customWidth="1"/>
    <col min="14599" max="14599" width="24.125" style="18" customWidth="1"/>
    <col min="14600" max="14600" width="13.5" style="18" customWidth="1"/>
    <col min="14601" max="14848" width="9" style="18"/>
    <col min="14849" max="14849" width="20" style="18" customWidth="1"/>
    <col min="14850" max="14850" width="7.625" style="18" customWidth="1"/>
    <col min="14851" max="14852" width="8.75" style="18" customWidth="1"/>
    <col min="14853" max="14853" width="20" style="18" customWidth="1"/>
    <col min="14854" max="14854" width="23.375" style="18" customWidth="1"/>
    <col min="14855" max="14855" width="24.125" style="18" customWidth="1"/>
    <col min="14856" max="14856" width="13.5" style="18" customWidth="1"/>
    <col min="14857" max="15104" width="9" style="18"/>
    <col min="15105" max="15105" width="20" style="18" customWidth="1"/>
    <col min="15106" max="15106" width="7.625" style="18" customWidth="1"/>
    <col min="15107" max="15108" width="8.75" style="18" customWidth="1"/>
    <col min="15109" max="15109" width="20" style="18" customWidth="1"/>
    <col min="15110" max="15110" width="23.375" style="18" customWidth="1"/>
    <col min="15111" max="15111" width="24.125" style="18" customWidth="1"/>
    <col min="15112" max="15112" width="13.5" style="18" customWidth="1"/>
    <col min="15113" max="15360" width="9" style="18"/>
    <col min="15361" max="15361" width="20" style="18" customWidth="1"/>
    <col min="15362" max="15362" width="7.625" style="18" customWidth="1"/>
    <col min="15363" max="15364" width="8.75" style="18" customWidth="1"/>
    <col min="15365" max="15365" width="20" style="18" customWidth="1"/>
    <col min="15366" max="15366" width="23.375" style="18" customWidth="1"/>
    <col min="15367" max="15367" width="24.125" style="18" customWidth="1"/>
    <col min="15368" max="15368" width="13.5" style="18" customWidth="1"/>
    <col min="15369" max="15616" width="9" style="18"/>
    <col min="15617" max="15617" width="20" style="18" customWidth="1"/>
    <col min="15618" max="15618" width="7.625" style="18" customWidth="1"/>
    <col min="15619" max="15620" width="8.75" style="18" customWidth="1"/>
    <col min="15621" max="15621" width="20" style="18" customWidth="1"/>
    <col min="15622" max="15622" width="23.375" style="18" customWidth="1"/>
    <col min="15623" max="15623" width="24.125" style="18" customWidth="1"/>
    <col min="15624" max="15624" width="13.5" style="18" customWidth="1"/>
    <col min="15625" max="15872" width="9" style="18"/>
    <col min="15873" max="15873" width="20" style="18" customWidth="1"/>
    <col min="15874" max="15874" width="7.625" style="18" customWidth="1"/>
    <col min="15875" max="15876" width="8.75" style="18" customWidth="1"/>
    <col min="15877" max="15877" width="20" style="18" customWidth="1"/>
    <col min="15878" max="15878" width="23.375" style="18" customWidth="1"/>
    <col min="15879" max="15879" width="24.125" style="18" customWidth="1"/>
    <col min="15880" max="15880" width="13.5" style="18" customWidth="1"/>
    <col min="15881" max="16128" width="9" style="18"/>
    <col min="16129" max="16129" width="20" style="18" customWidth="1"/>
    <col min="16130" max="16130" width="7.625" style="18" customWidth="1"/>
    <col min="16131" max="16132" width="8.75" style="18" customWidth="1"/>
    <col min="16133" max="16133" width="20" style="18" customWidth="1"/>
    <col min="16134" max="16134" width="23.375" style="18" customWidth="1"/>
    <col min="16135" max="16135" width="24.125" style="18" customWidth="1"/>
    <col min="16136" max="16136" width="13.5" style="18" customWidth="1"/>
    <col min="16137" max="16384" width="9" style="18"/>
  </cols>
  <sheetData>
    <row r="1" spans="1:12" ht="45.2" customHeight="1" x14ac:dyDescent="0.15">
      <c r="A1" s="74" t="s">
        <v>57</v>
      </c>
      <c r="B1" s="74"/>
      <c r="C1" s="74"/>
      <c r="D1" s="74"/>
      <c r="E1" s="74"/>
      <c r="F1" s="74"/>
      <c r="G1" s="74"/>
      <c r="H1" s="74"/>
      <c r="I1" s="19"/>
      <c r="J1" s="19"/>
      <c r="K1" s="19"/>
      <c r="L1" s="19"/>
    </row>
    <row r="2" spans="1:12" ht="35.25" x14ac:dyDescent="0.15">
      <c r="A2" s="20" t="s">
        <v>197</v>
      </c>
      <c r="B2" s="21"/>
      <c r="C2" s="21"/>
      <c r="D2" s="21"/>
      <c r="E2" s="21"/>
      <c r="F2" s="21"/>
      <c r="G2" s="21"/>
      <c r="H2" s="21"/>
      <c r="I2" s="19"/>
      <c r="J2" s="19"/>
      <c r="K2" s="19"/>
      <c r="L2" s="19"/>
    </row>
    <row r="3" spans="1:12" ht="15" customHeight="1" x14ac:dyDescent="0.15">
      <c r="A3" s="22"/>
      <c r="B3" s="22"/>
      <c r="C3" s="22"/>
      <c r="D3" s="22"/>
      <c r="E3" s="22"/>
      <c r="F3" s="22"/>
      <c r="G3" s="22"/>
      <c r="H3" s="22"/>
      <c r="I3" s="19"/>
      <c r="J3" s="19"/>
      <c r="K3" s="19"/>
      <c r="L3" s="19"/>
    </row>
    <row r="4" spans="1:12" s="17" customFormat="1" ht="27.2" customHeight="1" x14ac:dyDescent="0.15">
      <c r="A4" s="23" t="s">
        <v>84</v>
      </c>
      <c r="B4" s="23"/>
      <c r="C4" s="23"/>
      <c r="D4" s="23"/>
      <c r="E4" s="23"/>
      <c r="F4" s="23"/>
      <c r="G4" s="23"/>
      <c r="H4" s="23"/>
      <c r="I4" s="24"/>
      <c r="J4" s="24"/>
      <c r="K4" s="24"/>
      <c r="L4" s="24"/>
    </row>
    <row r="5" spans="1:12" s="17" customFormat="1" ht="27.2" customHeight="1" x14ac:dyDescent="0.15">
      <c r="A5" s="25" t="s">
        <v>279</v>
      </c>
      <c r="B5" s="25"/>
      <c r="C5" s="25" t="str">
        <f>"一金 "&amp;NUMBERSTRING(F5,1)&amp;"원整"</f>
        <v>一金 영원整</v>
      </c>
      <c r="D5" s="20"/>
      <c r="E5" s="20"/>
      <c r="F5" s="26">
        <f>G15</f>
        <v>0</v>
      </c>
      <c r="I5" s="24"/>
      <c r="J5" s="24"/>
      <c r="K5" s="24"/>
      <c r="L5" s="24"/>
    </row>
    <row r="6" spans="1:12" s="17" customFormat="1" ht="27.2" customHeight="1" x14ac:dyDescent="0.15">
      <c r="A6" s="27" t="s">
        <v>290</v>
      </c>
      <c r="B6" s="27"/>
      <c r="C6" s="27" t="str">
        <f>"一金 "&amp;NUMBERSTRING(F6,1)&amp;"원整"</f>
        <v>一金 영원整</v>
      </c>
      <c r="D6" s="27"/>
      <c r="E6" s="27"/>
      <c r="F6" s="28">
        <f>E15</f>
        <v>0</v>
      </c>
      <c r="G6" s="29"/>
      <c r="H6" s="29"/>
      <c r="I6" s="24"/>
      <c r="J6" s="24"/>
      <c r="K6" s="24"/>
      <c r="L6" s="24"/>
    </row>
    <row r="7" spans="1:12" s="17" customFormat="1" ht="27.2" customHeight="1" x14ac:dyDescent="0.15">
      <c r="A7" s="25" t="s">
        <v>281</v>
      </c>
      <c r="B7" s="25"/>
      <c r="C7" s="25" t="str">
        <f>"一金 "&amp;NUMBERSTRING(F7,1)&amp;"원整"</f>
        <v>一金 영원整</v>
      </c>
      <c r="D7" s="25"/>
      <c r="E7" s="25"/>
      <c r="F7" s="26">
        <f>F15</f>
        <v>0</v>
      </c>
      <c r="I7" s="24"/>
      <c r="J7" s="24"/>
      <c r="K7" s="24"/>
      <c r="L7" s="24"/>
    </row>
    <row r="8" spans="1:12" s="17" customFormat="1" ht="27.2" customHeight="1" x14ac:dyDescent="0.15">
      <c r="A8" s="25" t="s">
        <v>287</v>
      </c>
      <c r="B8" s="23"/>
      <c r="C8" s="23" t="s">
        <v>293</v>
      </c>
      <c r="D8" s="23"/>
      <c r="E8" s="23"/>
      <c r="F8" s="23"/>
      <c r="G8" s="23"/>
      <c r="H8" s="23"/>
      <c r="I8" s="24"/>
      <c r="J8" s="24"/>
      <c r="K8" s="24"/>
      <c r="L8" s="24"/>
    </row>
    <row r="9" spans="1:12" s="17" customFormat="1" ht="24.95" customHeight="1" x14ac:dyDescent="0.15">
      <c r="A9" s="23"/>
      <c r="B9" s="23"/>
      <c r="C9" s="23"/>
      <c r="D9" s="23"/>
      <c r="E9" s="23"/>
      <c r="F9" s="23"/>
      <c r="G9" s="23"/>
      <c r="H9" s="23"/>
      <c r="I9" s="24"/>
      <c r="J9" s="24"/>
      <c r="K9" s="24"/>
      <c r="L9" s="24"/>
    </row>
    <row r="10" spans="1:12" s="17" customFormat="1" ht="28.15" customHeight="1" x14ac:dyDescent="0.15">
      <c r="A10" s="30" t="s">
        <v>146</v>
      </c>
      <c r="B10" s="30" t="s">
        <v>137</v>
      </c>
      <c r="C10" s="30" t="s">
        <v>205</v>
      </c>
      <c r="D10" s="30" t="s">
        <v>199</v>
      </c>
      <c r="E10" s="31" t="s">
        <v>141</v>
      </c>
      <c r="F10" s="30" t="s">
        <v>138</v>
      </c>
      <c r="G10" s="30" t="s">
        <v>83</v>
      </c>
      <c r="H10" s="30" t="s">
        <v>177</v>
      </c>
      <c r="I10" s="24"/>
      <c r="J10" s="24"/>
      <c r="K10" s="24"/>
      <c r="L10" s="24"/>
    </row>
    <row r="11" spans="1:12" s="17" customFormat="1" ht="28.15" customHeight="1" x14ac:dyDescent="0.15">
      <c r="A11" s="30" t="s">
        <v>139</v>
      </c>
      <c r="B11" s="32"/>
      <c r="C11" s="30">
        <v>1</v>
      </c>
      <c r="D11" s="30" t="s">
        <v>192</v>
      </c>
      <c r="E11" s="33">
        <f>'원가  (건축)'!D38</f>
        <v>0</v>
      </c>
      <c r="F11" s="34"/>
      <c r="G11" s="34">
        <f>SUM(E11:F11)</f>
        <v>0</v>
      </c>
      <c r="H11" s="32"/>
      <c r="I11" s="24"/>
      <c r="J11" s="24"/>
      <c r="K11" s="24"/>
      <c r="L11" s="24"/>
    </row>
    <row r="12" spans="1:12" s="17" customFormat="1" ht="28.15" customHeight="1" x14ac:dyDescent="0.15">
      <c r="A12" s="30" t="s">
        <v>299</v>
      </c>
      <c r="B12" s="32"/>
      <c r="C12" s="30">
        <v>1</v>
      </c>
      <c r="D12" s="30" t="s">
        <v>300</v>
      </c>
      <c r="E12" s="33">
        <f>'원가  (건축)'!E38</f>
        <v>0</v>
      </c>
      <c r="F12" s="34">
        <f>'원가  (건축)'!E39</f>
        <v>0</v>
      </c>
      <c r="G12" s="34">
        <f>E12+F12</f>
        <v>0</v>
      </c>
      <c r="H12" s="32"/>
      <c r="I12" s="24"/>
      <c r="J12" s="24"/>
      <c r="K12" s="24"/>
      <c r="L12" s="24"/>
    </row>
    <row r="13" spans="1:12" s="17" customFormat="1" ht="28.15" customHeight="1" x14ac:dyDescent="0.15">
      <c r="A13" s="30"/>
      <c r="B13" s="32"/>
      <c r="C13" s="30"/>
      <c r="D13" s="30"/>
      <c r="E13" s="33"/>
      <c r="F13" s="34"/>
      <c r="G13" s="34"/>
      <c r="H13" s="32"/>
      <c r="I13" s="24"/>
      <c r="J13" s="24"/>
      <c r="K13" s="24"/>
      <c r="L13" s="24"/>
    </row>
    <row r="14" spans="1:12" s="17" customFormat="1" ht="28.15" customHeight="1" x14ac:dyDescent="0.15">
      <c r="A14" s="30"/>
      <c r="B14" s="32"/>
      <c r="C14" s="30"/>
      <c r="D14" s="30"/>
      <c r="E14" s="33"/>
      <c r="F14" s="34"/>
      <c r="G14" s="34"/>
      <c r="H14" s="32"/>
      <c r="I14" s="24"/>
      <c r="J14" s="24"/>
      <c r="K14" s="24"/>
      <c r="L14" s="24"/>
    </row>
    <row r="15" spans="1:12" ht="28.15" customHeight="1" x14ac:dyDescent="0.15">
      <c r="A15" s="30" t="s">
        <v>83</v>
      </c>
      <c r="B15" s="32"/>
      <c r="C15" s="32"/>
      <c r="D15" s="32"/>
      <c r="E15" s="33">
        <f>SUM(E11:E14)</f>
        <v>0</v>
      </c>
      <c r="F15" s="35">
        <f>SUM(F11:F13)</f>
        <v>0</v>
      </c>
      <c r="G15" s="35">
        <f>E15+F15</f>
        <v>0</v>
      </c>
      <c r="H15" s="32"/>
    </row>
    <row r="16" spans="1:12" ht="21.75" customHeight="1" x14ac:dyDescent="0.15">
      <c r="A16" s="75"/>
      <c r="B16" s="75"/>
      <c r="C16" s="75"/>
      <c r="D16" s="75"/>
      <c r="E16" s="75"/>
      <c r="F16" s="75"/>
      <c r="G16" s="75"/>
      <c r="H16" s="75"/>
    </row>
    <row r="18" spans="6:7" ht="20.25" x14ac:dyDescent="0.25">
      <c r="F18" s="18" t="s">
        <v>197</v>
      </c>
      <c r="G18" s="36" t="s">
        <v>197</v>
      </c>
    </row>
  </sheetData>
  <mergeCells count="2">
    <mergeCell ref="A1:H1"/>
    <mergeCell ref="A16:H16"/>
  </mergeCells>
  <phoneticPr fontId="22" type="noConversion"/>
  <pageMargins left="0.56000000238418579" right="0.34986111521720886" top="0.74777776002883911" bottom="0.5698611140251159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tabColor rgb="FFBED7EE"/>
    <pageSetUpPr fitToPage="1"/>
  </sheetPr>
  <dimension ref="A1:J385"/>
  <sheetViews>
    <sheetView tabSelected="1" zoomScale="90" zoomScaleNormal="90" zoomScaleSheetLayoutView="90" workbookViewId="0">
      <selection activeCell="M15" sqref="M15"/>
    </sheetView>
  </sheetViews>
  <sheetFormatPr defaultColWidth="9" defaultRowHeight="13.5" x14ac:dyDescent="0.15"/>
  <cols>
    <col min="1" max="1" width="4.75" style="37" customWidth="1"/>
    <col min="2" max="2" width="3.75" style="37" customWidth="1"/>
    <col min="3" max="3" width="21" style="37" customWidth="1"/>
    <col min="4" max="4" width="21.5" style="37" customWidth="1"/>
    <col min="5" max="5" width="19.125" style="37" customWidth="1"/>
    <col min="6" max="6" width="20.625" style="37" customWidth="1"/>
    <col min="7" max="7" width="39.75" style="37" customWidth="1"/>
    <col min="8" max="8" width="12.25" style="37" customWidth="1"/>
    <col min="9" max="258" width="9" style="37"/>
    <col min="259" max="259" width="4.75" style="37" customWidth="1"/>
    <col min="260" max="260" width="3.75" style="37" customWidth="1"/>
    <col min="261" max="261" width="21" style="37" customWidth="1"/>
    <col min="262" max="262" width="25.375" style="37" customWidth="1"/>
    <col min="263" max="263" width="37" style="37" customWidth="1"/>
    <col min="264" max="264" width="34.875" style="37" customWidth="1"/>
    <col min="265" max="514" width="9" style="37"/>
    <col min="515" max="515" width="4.75" style="37" customWidth="1"/>
    <col min="516" max="516" width="3.75" style="37" customWidth="1"/>
    <col min="517" max="517" width="21" style="37" customWidth="1"/>
    <col min="518" max="518" width="25.375" style="37" customWidth="1"/>
    <col min="519" max="519" width="37" style="37" customWidth="1"/>
    <col min="520" max="520" width="34.875" style="37" customWidth="1"/>
    <col min="521" max="770" width="9" style="37"/>
    <col min="771" max="771" width="4.75" style="37" customWidth="1"/>
    <col min="772" max="772" width="3.75" style="37" customWidth="1"/>
    <col min="773" max="773" width="21" style="37" customWidth="1"/>
    <col min="774" max="774" width="25.375" style="37" customWidth="1"/>
    <col min="775" max="775" width="37" style="37" customWidth="1"/>
    <col min="776" max="776" width="34.875" style="37" customWidth="1"/>
    <col min="777" max="1026" width="9" style="37"/>
    <col min="1027" max="1027" width="4.75" style="37" customWidth="1"/>
    <col min="1028" max="1028" width="3.75" style="37" customWidth="1"/>
    <col min="1029" max="1029" width="21" style="37" customWidth="1"/>
    <col min="1030" max="1030" width="25.375" style="37" customWidth="1"/>
    <col min="1031" max="1031" width="37" style="37" customWidth="1"/>
    <col min="1032" max="1032" width="34.875" style="37" customWidth="1"/>
    <col min="1033" max="1282" width="9" style="37"/>
    <col min="1283" max="1283" width="4.75" style="37" customWidth="1"/>
    <col min="1284" max="1284" width="3.75" style="37" customWidth="1"/>
    <col min="1285" max="1285" width="21" style="37" customWidth="1"/>
    <col min="1286" max="1286" width="25.375" style="37" customWidth="1"/>
    <col min="1287" max="1287" width="37" style="37" customWidth="1"/>
    <col min="1288" max="1288" width="34.875" style="37" customWidth="1"/>
    <col min="1289" max="1538" width="9" style="37"/>
    <col min="1539" max="1539" width="4.75" style="37" customWidth="1"/>
    <col min="1540" max="1540" width="3.75" style="37" customWidth="1"/>
    <col min="1541" max="1541" width="21" style="37" customWidth="1"/>
    <col min="1542" max="1542" width="25.375" style="37" customWidth="1"/>
    <col min="1543" max="1543" width="37" style="37" customWidth="1"/>
    <col min="1544" max="1544" width="34.875" style="37" customWidth="1"/>
    <col min="1545" max="1794" width="9" style="37"/>
    <col min="1795" max="1795" width="4.75" style="37" customWidth="1"/>
    <col min="1796" max="1796" width="3.75" style="37" customWidth="1"/>
    <col min="1797" max="1797" width="21" style="37" customWidth="1"/>
    <col min="1798" max="1798" width="25.375" style="37" customWidth="1"/>
    <col min="1799" max="1799" width="37" style="37" customWidth="1"/>
    <col min="1800" max="1800" width="34.875" style="37" customWidth="1"/>
    <col min="1801" max="2050" width="9" style="37"/>
    <col min="2051" max="2051" width="4.75" style="37" customWidth="1"/>
    <col min="2052" max="2052" width="3.75" style="37" customWidth="1"/>
    <col min="2053" max="2053" width="21" style="37" customWidth="1"/>
    <col min="2054" max="2054" width="25.375" style="37" customWidth="1"/>
    <col min="2055" max="2055" width="37" style="37" customWidth="1"/>
    <col min="2056" max="2056" width="34.875" style="37" customWidth="1"/>
    <col min="2057" max="2306" width="9" style="37"/>
    <col min="2307" max="2307" width="4.75" style="37" customWidth="1"/>
    <col min="2308" max="2308" width="3.75" style="37" customWidth="1"/>
    <col min="2309" max="2309" width="21" style="37" customWidth="1"/>
    <col min="2310" max="2310" width="25.375" style="37" customWidth="1"/>
    <col min="2311" max="2311" width="37" style="37" customWidth="1"/>
    <col min="2312" max="2312" width="34.875" style="37" customWidth="1"/>
    <col min="2313" max="2562" width="9" style="37"/>
    <col min="2563" max="2563" width="4.75" style="37" customWidth="1"/>
    <col min="2564" max="2564" width="3.75" style="37" customWidth="1"/>
    <col min="2565" max="2565" width="21" style="37" customWidth="1"/>
    <col min="2566" max="2566" width="25.375" style="37" customWidth="1"/>
    <col min="2567" max="2567" width="37" style="37" customWidth="1"/>
    <col min="2568" max="2568" width="34.875" style="37" customWidth="1"/>
    <col min="2569" max="2818" width="9" style="37"/>
    <col min="2819" max="2819" width="4.75" style="37" customWidth="1"/>
    <col min="2820" max="2820" width="3.75" style="37" customWidth="1"/>
    <col min="2821" max="2821" width="21" style="37" customWidth="1"/>
    <col min="2822" max="2822" width="25.375" style="37" customWidth="1"/>
    <col min="2823" max="2823" width="37" style="37" customWidth="1"/>
    <col min="2824" max="2824" width="34.875" style="37" customWidth="1"/>
    <col min="2825" max="3074" width="9" style="37"/>
    <col min="3075" max="3075" width="4.75" style="37" customWidth="1"/>
    <col min="3076" max="3076" width="3.75" style="37" customWidth="1"/>
    <col min="3077" max="3077" width="21" style="37" customWidth="1"/>
    <col min="3078" max="3078" width="25.375" style="37" customWidth="1"/>
    <col min="3079" max="3079" width="37" style="37" customWidth="1"/>
    <col min="3080" max="3080" width="34.875" style="37" customWidth="1"/>
    <col min="3081" max="3330" width="9" style="37"/>
    <col min="3331" max="3331" width="4.75" style="37" customWidth="1"/>
    <col min="3332" max="3332" width="3.75" style="37" customWidth="1"/>
    <col min="3333" max="3333" width="21" style="37" customWidth="1"/>
    <col min="3334" max="3334" width="25.375" style="37" customWidth="1"/>
    <col min="3335" max="3335" width="37" style="37" customWidth="1"/>
    <col min="3336" max="3336" width="34.875" style="37" customWidth="1"/>
    <col min="3337" max="3586" width="9" style="37"/>
    <col min="3587" max="3587" width="4.75" style="37" customWidth="1"/>
    <col min="3588" max="3588" width="3.75" style="37" customWidth="1"/>
    <col min="3589" max="3589" width="21" style="37" customWidth="1"/>
    <col min="3590" max="3590" width="25.375" style="37" customWidth="1"/>
    <col min="3591" max="3591" width="37" style="37" customWidth="1"/>
    <col min="3592" max="3592" width="34.875" style="37" customWidth="1"/>
    <col min="3593" max="3842" width="9" style="37"/>
    <col min="3843" max="3843" width="4.75" style="37" customWidth="1"/>
    <col min="3844" max="3844" width="3.75" style="37" customWidth="1"/>
    <col min="3845" max="3845" width="21" style="37" customWidth="1"/>
    <col min="3846" max="3846" width="25.375" style="37" customWidth="1"/>
    <col min="3847" max="3847" width="37" style="37" customWidth="1"/>
    <col min="3848" max="3848" width="34.875" style="37" customWidth="1"/>
    <col min="3849" max="4098" width="9" style="37"/>
    <col min="4099" max="4099" width="4.75" style="37" customWidth="1"/>
    <col min="4100" max="4100" width="3.75" style="37" customWidth="1"/>
    <col min="4101" max="4101" width="21" style="37" customWidth="1"/>
    <col min="4102" max="4102" width="25.375" style="37" customWidth="1"/>
    <col min="4103" max="4103" width="37" style="37" customWidth="1"/>
    <col min="4104" max="4104" width="34.875" style="37" customWidth="1"/>
    <col min="4105" max="4354" width="9" style="37"/>
    <col min="4355" max="4355" width="4.75" style="37" customWidth="1"/>
    <col min="4356" max="4356" width="3.75" style="37" customWidth="1"/>
    <col min="4357" max="4357" width="21" style="37" customWidth="1"/>
    <col min="4358" max="4358" width="25.375" style="37" customWidth="1"/>
    <col min="4359" max="4359" width="37" style="37" customWidth="1"/>
    <col min="4360" max="4360" width="34.875" style="37" customWidth="1"/>
    <col min="4361" max="4610" width="9" style="37"/>
    <col min="4611" max="4611" width="4.75" style="37" customWidth="1"/>
    <col min="4612" max="4612" width="3.75" style="37" customWidth="1"/>
    <col min="4613" max="4613" width="21" style="37" customWidth="1"/>
    <col min="4614" max="4614" width="25.375" style="37" customWidth="1"/>
    <col min="4615" max="4615" width="37" style="37" customWidth="1"/>
    <col min="4616" max="4616" width="34.875" style="37" customWidth="1"/>
    <col min="4617" max="4866" width="9" style="37"/>
    <col min="4867" max="4867" width="4.75" style="37" customWidth="1"/>
    <col min="4868" max="4868" width="3.75" style="37" customWidth="1"/>
    <col min="4869" max="4869" width="21" style="37" customWidth="1"/>
    <col min="4870" max="4870" width="25.375" style="37" customWidth="1"/>
    <col min="4871" max="4871" width="37" style="37" customWidth="1"/>
    <col min="4872" max="4872" width="34.875" style="37" customWidth="1"/>
    <col min="4873" max="5122" width="9" style="37"/>
    <col min="5123" max="5123" width="4.75" style="37" customWidth="1"/>
    <col min="5124" max="5124" width="3.75" style="37" customWidth="1"/>
    <col min="5125" max="5125" width="21" style="37" customWidth="1"/>
    <col min="5126" max="5126" width="25.375" style="37" customWidth="1"/>
    <col min="5127" max="5127" width="37" style="37" customWidth="1"/>
    <col min="5128" max="5128" width="34.875" style="37" customWidth="1"/>
    <col min="5129" max="5378" width="9" style="37"/>
    <col min="5379" max="5379" width="4.75" style="37" customWidth="1"/>
    <col min="5380" max="5380" width="3.75" style="37" customWidth="1"/>
    <col min="5381" max="5381" width="21" style="37" customWidth="1"/>
    <col min="5382" max="5382" width="25.375" style="37" customWidth="1"/>
    <col min="5383" max="5383" width="37" style="37" customWidth="1"/>
    <col min="5384" max="5384" width="34.875" style="37" customWidth="1"/>
    <col min="5385" max="5634" width="9" style="37"/>
    <col min="5635" max="5635" width="4.75" style="37" customWidth="1"/>
    <col min="5636" max="5636" width="3.75" style="37" customWidth="1"/>
    <col min="5637" max="5637" width="21" style="37" customWidth="1"/>
    <col min="5638" max="5638" width="25.375" style="37" customWidth="1"/>
    <col min="5639" max="5639" width="37" style="37" customWidth="1"/>
    <col min="5640" max="5640" width="34.875" style="37" customWidth="1"/>
    <col min="5641" max="5890" width="9" style="37"/>
    <col min="5891" max="5891" width="4.75" style="37" customWidth="1"/>
    <col min="5892" max="5892" width="3.75" style="37" customWidth="1"/>
    <col min="5893" max="5893" width="21" style="37" customWidth="1"/>
    <col min="5894" max="5894" width="25.375" style="37" customWidth="1"/>
    <col min="5895" max="5895" width="37" style="37" customWidth="1"/>
    <col min="5896" max="5896" width="34.875" style="37" customWidth="1"/>
    <col min="5897" max="6146" width="9" style="37"/>
    <col min="6147" max="6147" width="4.75" style="37" customWidth="1"/>
    <col min="6148" max="6148" width="3.75" style="37" customWidth="1"/>
    <col min="6149" max="6149" width="21" style="37" customWidth="1"/>
    <col min="6150" max="6150" width="25.375" style="37" customWidth="1"/>
    <col min="6151" max="6151" width="37" style="37" customWidth="1"/>
    <col min="6152" max="6152" width="34.875" style="37" customWidth="1"/>
    <col min="6153" max="6402" width="9" style="37"/>
    <col min="6403" max="6403" width="4.75" style="37" customWidth="1"/>
    <col min="6404" max="6404" width="3.75" style="37" customWidth="1"/>
    <col min="6405" max="6405" width="21" style="37" customWidth="1"/>
    <col min="6406" max="6406" width="25.375" style="37" customWidth="1"/>
    <col min="6407" max="6407" width="37" style="37" customWidth="1"/>
    <col min="6408" max="6408" width="34.875" style="37" customWidth="1"/>
    <col min="6409" max="6658" width="9" style="37"/>
    <col min="6659" max="6659" width="4.75" style="37" customWidth="1"/>
    <col min="6660" max="6660" width="3.75" style="37" customWidth="1"/>
    <col min="6661" max="6661" width="21" style="37" customWidth="1"/>
    <col min="6662" max="6662" width="25.375" style="37" customWidth="1"/>
    <col min="6663" max="6663" width="37" style="37" customWidth="1"/>
    <col min="6664" max="6664" width="34.875" style="37" customWidth="1"/>
    <col min="6665" max="6914" width="9" style="37"/>
    <col min="6915" max="6915" width="4.75" style="37" customWidth="1"/>
    <col min="6916" max="6916" width="3.75" style="37" customWidth="1"/>
    <col min="6917" max="6917" width="21" style="37" customWidth="1"/>
    <col min="6918" max="6918" width="25.375" style="37" customWidth="1"/>
    <col min="6919" max="6919" width="37" style="37" customWidth="1"/>
    <col min="6920" max="6920" width="34.875" style="37" customWidth="1"/>
    <col min="6921" max="7170" width="9" style="37"/>
    <col min="7171" max="7171" width="4.75" style="37" customWidth="1"/>
    <col min="7172" max="7172" width="3.75" style="37" customWidth="1"/>
    <col min="7173" max="7173" width="21" style="37" customWidth="1"/>
    <col min="7174" max="7174" width="25.375" style="37" customWidth="1"/>
    <col min="7175" max="7175" width="37" style="37" customWidth="1"/>
    <col min="7176" max="7176" width="34.875" style="37" customWidth="1"/>
    <col min="7177" max="7426" width="9" style="37"/>
    <col min="7427" max="7427" width="4.75" style="37" customWidth="1"/>
    <col min="7428" max="7428" width="3.75" style="37" customWidth="1"/>
    <col min="7429" max="7429" width="21" style="37" customWidth="1"/>
    <col min="7430" max="7430" width="25.375" style="37" customWidth="1"/>
    <col min="7431" max="7431" width="37" style="37" customWidth="1"/>
    <col min="7432" max="7432" width="34.875" style="37" customWidth="1"/>
    <col min="7433" max="7682" width="9" style="37"/>
    <col min="7683" max="7683" width="4.75" style="37" customWidth="1"/>
    <col min="7684" max="7684" width="3.75" style="37" customWidth="1"/>
    <col min="7685" max="7685" width="21" style="37" customWidth="1"/>
    <col min="7686" max="7686" width="25.375" style="37" customWidth="1"/>
    <col min="7687" max="7687" width="37" style="37" customWidth="1"/>
    <col min="7688" max="7688" width="34.875" style="37" customWidth="1"/>
    <col min="7689" max="7938" width="9" style="37"/>
    <col min="7939" max="7939" width="4.75" style="37" customWidth="1"/>
    <col min="7940" max="7940" width="3.75" style="37" customWidth="1"/>
    <col min="7941" max="7941" width="21" style="37" customWidth="1"/>
    <col min="7942" max="7942" width="25.375" style="37" customWidth="1"/>
    <col min="7943" max="7943" width="37" style="37" customWidth="1"/>
    <col min="7944" max="7944" width="34.875" style="37" customWidth="1"/>
    <col min="7945" max="8194" width="9" style="37"/>
    <col min="8195" max="8195" width="4.75" style="37" customWidth="1"/>
    <col min="8196" max="8196" width="3.75" style="37" customWidth="1"/>
    <col min="8197" max="8197" width="21" style="37" customWidth="1"/>
    <col min="8198" max="8198" width="25.375" style="37" customWidth="1"/>
    <col min="8199" max="8199" width="37" style="37" customWidth="1"/>
    <col min="8200" max="8200" width="34.875" style="37" customWidth="1"/>
    <col min="8201" max="8450" width="9" style="37"/>
    <col min="8451" max="8451" width="4.75" style="37" customWidth="1"/>
    <col min="8452" max="8452" width="3.75" style="37" customWidth="1"/>
    <col min="8453" max="8453" width="21" style="37" customWidth="1"/>
    <col min="8454" max="8454" width="25.375" style="37" customWidth="1"/>
    <col min="8455" max="8455" width="37" style="37" customWidth="1"/>
    <col min="8456" max="8456" width="34.875" style="37" customWidth="1"/>
    <col min="8457" max="8706" width="9" style="37"/>
    <col min="8707" max="8707" width="4.75" style="37" customWidth="1"/>
    <col min="8708" max="8708" width="3.75" style="37" customWidth="1"/>
    <col min="8709" max="8709" width="21" style="37" customWidth="1"/>
    <col min="8710" max="8710" width="25.375" style="37" customWidth="1"/>
    <col min="8711" max="8711" width="37" style="37" customWidth="1"/>
    <col min="8712" max="8712" width="34.875" style="37" customWidth="1"/>
    <col min="8713" max="8962" width="9" style="37"/>
    <col min="8963" max="8963" width="4.75" style="37" customWidth="1"/>
    <col min="8964" max="8964" width="3.75" style="37" customWidth="1"/>
    <col min="8965" max="8965" width="21" style="37" customWidth="1"/>
    <col min="8966" max="8966" width="25.375" style="37" customWidth="1"/>
    <col min="8967" max="8967" width="37" style="37" customWidth="1"/>
    <col min="8968" max="8968" width="34.875" style="37" customWidth="1"/>
    <col min="8969" max="9218" width="9" style="37"/>
    <col min="9219" max="9219" width="4.75" style="37" customWidth="1"/>
    <col min="9220" max="9220" width="3.75" style="37" customWidth="1"/>
    <col min="9221" max="9221" width="21" style="37" customWidth="1"/>
    <col min="9222" max="9222" width="25.375" style="37" customWidth="1"/>
    <col min="9223" max="9223" width="37" style="37" customWidth="1"/>
    <col min="9224" max="9224" width="34.875" style="37" customWidth="1"/>
    <col min="9225" max="9474" width="9" style="37"/>
    <col min="9475" max="9475" width="4.75" style="37" customWidth="1"/>
    <col min="9476" max="9476" width="3.75" style="37" customWidth="1"/>
    <col min="9477" max="9477" width="21" style="37" customWidth="1"/>
    <col min="9478" max="9478" width="25.375" style="37" customWidth="1"/>
    <col min="9479" max="9479" width="37" style="37" customWidth="1"/>
    <col min="9480" max="9480" width="34.875" style="37" customWidth="1"/>
    <col min="9481" max="9730" width="9" style="37"/>
    <col min="9731" max="9731" width="4.75" style="37" customWidth="1"/>
    <col min="9732" max="9732" width="3.75" style="37" customWidth="1"/>
    <col min="9733" max="9733" width="21" style="37" customWidth="1"/>
    <col min="9734" max="9734" width="25.375" style="37" customWidth="1"/>
    <col min="9735" max="9735" width="37" style="37" customWidth="1"/>
    <col min="9736" max="9736" width="34.875" style="37" customWidth="1"/>
    <col min="9737" max="9986" width="9" style="37"/>
    <col min="9987" max="9987" width="4.75" style="37" customWidth="1"/>
    <col min="9988" max="9988" width="3.75" style="37" customWidth="1"/>
    <col min="9989" max="9989" width="21" style="37" customWidth="1"/>
    <col min="9990" max="9990" width="25.375" style="37" customWidth="1"/>
    <col min="9991" max="9991" width="37" style="37" customWidth="1"/>
    <col min="9992" max="9992" width="34.875" style="37" customWidth="1"/>
    <col min="9993" max="10242" width="9" style="37"/>
    <col min="10243" max="10243" width="4.75" style="37" customWidth="1"/>
    <col min="10244" max="10244" width="3.75" style="37" customWidth="1"/>
    <col min="10245" max="10245" width="21" style="37" customWidth="1"/>
    <col min="10246" max="10246" width="25.375" style="37" customWidth="1"/>
    <col min="10247" max="10247" width="37" style="37" customWidth="1"/>
    <col min="10248" max="10248" width="34.875" style="37" customWidth="1"/>
    <col min="10249" max="10498" width="9" style="37"/>
    <col min="10499" max="10499" width="4.75" style="37" customWidth="1"/>
    <col min="10500" max="10500" width="3.75" style="37" customWidth="1"/>
    <col min="10501" max="10501" width="21" style="37" customWidth="1"/>
    <col min="10502" max="10502" width="25.375" style="37" customWidth="1"/>
    <col min="10503" max="10503" width="37" style="37" customWidth="1"/>
    <col min="10504" max="10504" width="34.875" style="37" customWidth="1"/>
    <col min="10505" max="10754" width="9" style="37"/>
    <col min="10755" max="10755" width="4.75" style="37" customWidth="1"/>
    <col min="10756" max="10756" width="3.75" style="37" customWidth="1"/>
    <col min="10757" max="10757" width="21" style="37" customWidth="1"/>
    <col min="10758" max="10758" width="25.375" style="37" customWidth="1"/>
    <col min="10759" max="10759" width="37" style="37" customWidth="1"/>
    <col min="10760" max="10760" width="34.875" style="37" customWidth="1"/>
    <col min="10761" max="11010" width="9" style="37"/>
    <col min="11011" max="11011" width="4.75" style="37" customWidth="1"/>
    <col min="11012" max="11012" width="3.75" style="37" customWidth="1"/>
    <col min="11013" max="11013" width="21" style="37" customWidth="1"/>
    <col min="11014" max="11014" width="25.375" style="37" customWidth="1"/>
    <col min="11015" max="11015" width="37" style="37" customWidth="1"/>
    <col min="11016" max="11016" width="34.875" style="37" customWidth="1"/>
    <col min="11017" max="11266" width="9" style="37"/>
    <col min="11267" max="11267" width="4.75" style="37" customWidth="1"/>
    <col min="11268" max="11268" width="3.75" style="37" customWidth="1"/>
    <col min="11269" max="11269" width="21" style="37" customWidth="1"/>
    <col min="11270" max="11270" width="25.375" style="37" customWidth="1"/>
    <col min="11271" max="11271" width="37" style="37" customWidth="1"/>
    <col min="11272" max="11272" width="34.875" style="37" customWidth="1"/>
    <col min="11273" max="11522" width="9" style="37"/>
    <col min="11523" max="11523" width="4.75" style="37" customWidth="1"/>
    <col min="11524" max="11524" width="3.75" style="37" customWidth="1"/>
    <col min="11525" max="11525" width="21" style="37" customWidth="1"/>
    <col min="11526" max="11526" width="25.375" style="37" customWidth="1"/>
    <col min="11527" max="11527" width="37" style="37" customWidth="1"/>
    <col min="11528" max="11528" width="34.875" style="37" customWidth="1"/>
    <col min="11529" max="11778" width="9" style="37"/>
    <col min="11779" max="11779" width="4.75" style="37" customWidth="1"/>
    <col min="11780" max="11780" width="3.75" style="37" customWidth="1"/>
    <col min="11781" max="11781" width="21" style="37" customWidth="1"/>
    <col min="11782" max="11782" width="25.375" style="37" customWidth="1"/>
    <col min="11783" max="11783" width="37" style="37" customWidth="1"/>
    <col min="11784" max="11784" width="34.875" style="37" customWidth="1"/>
    <col min="11785" max="12034" width="9" style="37"/>
    <col min="12035" max="12035" width="4.75" style="37" customWidth="1"/>
    <col min="12036" max="12036" width="3.75" style="37" customWidth="1"/>
    <col min="12037" max="12037" width="21" style="37" customWidth="1"/>
    <col min="12038" max="12038" width="25.375" style="37" customWidth="1"/>
    <col min="12039" max="12039" width="37" style="37" customWidth="1"/>
    <col min="12040" max="12040" width="34.875" style="37" customWidth="1"/>
    <col min="12041" max="12290" width="9" style="37"/>
    <col min="12291" max="12291" width="4.75" style="37" customWidth="1"/>
    <col min="12292" max="12292" width="3.75" style="37" customWidth="1"/>
    <col min="12293" max="12293" width="21" style="37" customWidth="1"/>
    <col min="12294" max="12294" width="25.375" style="37" customWidth="1"/>
    <col min="12295" max="12295" width="37" style="37" customWidth="1"/>
    <col min="12296" max="12296" width="34.875" style="37" customWidth="1"/>
    <col min="12297" max="12546" width="9" style="37"/>
    <col min="12547" max="12547" width="4.75" style="37" customWidth="1"/>
    <col min="12548" max="12548" width="3.75" style="37" customWidth="1"/>
    <col min="12549" max="12549" width="21" style="37" customWidth="1"/>
    <col min="12550" max="12550" width="25.375" style="37" customWidth="1"/>
    <col min="12551" max="12551" width="37" style="37" customWidth="1"/>
    <col min="12552" max="12552" width="34.875" style="37" customWidth="1"/>
    <col min="12553" max="12802" width="9" style="37"/>
    <col min="12803" max="12803" width="4.75" style="37" customWidth="1"/>
    <col min="12804" max="12804" width="3.75" style="37" customWidth="1"/>
    <col min="12805" max="12805" width="21" style="37" customWidth="1"/>
    <col min="12806" max="12806" width="25.375" style="37" customWidth="1"/>
    <col min="12807" max="12807" width="37" style="37" customWidth="1"/>
    <col min="12808" max="12808" width="34.875" style="37" customWidth="1"/>
    <col min="12809" max="13058" width="9" style="37"/>
    <col min="13059" max="13059" width="4.75" style="37" customWidth="1"/>
    <col min="13060" max="13060" width="3.75" style="37" customWidth="1"/>
    <col min="13061" max="13061" width="21" style="37" customWidth="1"/>
    <col min="13062" max="13062" width="25.375" style="37" customWidth="1"/>
    <col min="13063" max="13063" width="37" style="37" customWidth="1"/>
    <col min="13064" max="13064" width="34.875" style="37" customWidth="1"/>
    <col min="13065" max="13314" width="9" style="37"/>
    <col min="13315" max="13315" width="4.75" style="37" customWidth="1"/>
    <col min="13316" max="13316" width="3.75" style="37" customWidth="1"/>
    <col min="13317" max="13317" width="21" style="37" customWidth="1"/>
    <col min="13318" max="13318" width="25.375" style="37" customWidth="1"/>
    <col min="13319" max="13319" width="37" style="37" customWidth="1"/>
    <col min="13320" max="13320" width="34.875" style="37" customWidth="1"/>
    <col min="13321" max="13570" width="9" style="37"/>
    <col min="13571" max="13571" width="4.75" style="37" customWidth="1"/>
    <col min="13572" max="13572" width="3.75" style="37" customWidth="1"/>
    <col min="13573" max="13573" width="21" style="37" customWidth="1"/>
    <col min="13574" max="13574" width="25.375" style="37" customWidth="1"/>
    <col min="13575" max="13575" width="37" style="37" customWidth="1"/>
    <col min="13576" max="13576" width="34.875" style="37" customWidth="1"/>
    <col min="13577" max="13826" width="9" style="37"/>
    <col min="13827" max="13827" width="4.75" style="37" customWidth="1"/>
    <col min="13828" max="13828" width="3.75" style="37" customWidth="1"/>
    <col min="13829" max="13829" width="21" style="37" customWidth="1"/>
    <col min="13830" max="13830" width="25.375" style="37" customWidth="1"/>
    <col min="13831" max="13831" width="37" style="37" customWidth="1"/>
    <col min="13832" max="13832" width="34.875" style="37" customWidth="1"/>
    <col min="13833" max="14082" width="9" style="37"/>
    <col min="14083" max="14083" width="4.75" style="37" customWidth="1"/>
    <col min="14084" max="14084" width="3.75" style="37" customWidth="1"/>
    <col min="14085" max="14085" width="21" style="37" customWidth="1"/>
    <col min="14086" max="14086" width="25.375" style="37" customWidth="1"/>
    <col min="14087" max="14087" width="37" style="37" customWidth="1"/>
    <col min="14088" max="14088" width="34.875" style="37" customWidth="1"/>
    <col min="14089" max="14338" width="9" style="37"/>
    <col min="14339" max="14339" width="4.75" style="37" customWidth="1"/>
    <col min="14340" max="14340" width="3.75" style="37" customWidth="1"/>
    <col min="14341" max="14341" width="21" style="37" customWidth="1"/>
    <col min="14342" max="14342" width="25.375" style="37" customWidth="1"/>
    <col min="14343" max="14343" width="37" style="37" customWidth="1"/>
    <col min="14344" max="14344" width="34.875" style="37" customWidth="1"/>
    <col min="14345" max="14594" width="9" style="37"/>
    <col min="14595" max="14595" width="4.75" style="37" customWidth="1"/>
    <col min="14596" max="14596" width="3.75" style="37" customWidth="1"/>
    <col min="14597" max="14597" width="21" style="37" customWidth="1"/>
    <col min="14598" max="14598" width="25.375" style="37" customWidth="1"/>
    <col min="14599" max="14599" width="37" style="37" customWidth="1"/>
    <col min="14600" max="14600" width="34.875" style="37" customWidth="1"/>
    <col min="14601" max="14850" width="9" style="37"/>
    <col min="14851" max="14851" width="4.75" style="37" customWidth="1"/>
    <col min="14852" max="14852" width="3.75" style="37" customWidth="1"/>
    <col min="14853" max="14853" width="21" style="37" customWidth="1"/>
    <col min="14854" max="14854" width="25.375" style="37" customWidth="1"/>
    <col min="14855" max="14855" width="37" style="37" customWidth="1"/>
    <col min="14856" max="14856" width="34.875" style="37" customWidth="1"/>
    <col min="14857" max="15106" width="9" style="37"/>
    <col min="15107" max="15107" width="4.75" style="37" customWidth="1"/>
    <col min="15108" max="15108" width="3.75" style="37" customWidth="1"/>
    <col min="15109" max="15109" width="21" style="37" customWidth="1"/>
    <col min="15110" max="15110" width="25.375" style="37" customWidth="1"/>
    <col min="15111" max="15111" width="37" style="37" customWidth="1"/>
    <col min="15112" max="15112" width="34.875" style="37" customWidth="1"/>
    <col min="15113" max="15362" width="9" style="37"/>
    <col min="15363" max="15363" width="4.75" style="37" customWidth="1"/>
    <col min="15364" max="15364" width="3.75" style="37" customWidth="1"/>
    <col min="15365" max="15365" width="21" style="37" customWidth="1"/>
    <col min="15366" max="15366" width="25.375" style="37" customWidth="1"/>
    <col min="15367" max="15367" width="37" style="37" customWidth="1"/>
    <col min="15368" max="15368" width="34.875" style="37" customWidth="1"/>
    <col min="15369" max="15618" width="9" style="37"/>
    <col min="15619" max="15619" width="4.75" style="37" customWidth="1"/>
    <col min="15620" max="15620" width="3.75" style="37" customWidth="1"/>
    <col min="15621" max="15621" width="21" style="37" customWidth="1"/>
    <col min="15622" max="15622" width="25.375" style="37" customWidth="1"/>
    <col min="15623" max="15623" width="37" style="37" customWidth="1"/>
    <col min="15624" max="15624" width="34.875" style="37" customWidth="1"/>
    <col min="15625" max="15874" width="9" style="37"/>
    <col min="15875" max="15875" width="4.75" style="37" customWidth="1"/>
    <col min="15876" max="15876" width="3.75" style="37" customWidth="1"/>
    <col min="15877" max="15877" width="21" style="37" customWidth="1"/>
    <col min="15878" max="15878" width="25.375" style="37" customWidth="1"/>
    <col min="15879" max="15879" width="37" style="37" customWidth="1"/>
    <col min="15880" max="15880" width="34.875" style="37" customWidth="1"/>
    <col min="15881" max="16130" width="9" style="37"/>
    <col min="16131" max="16131" width="4.75" style="37" customWidth="1"/>
    <col min="16132" max="16132" width="3.75" style="37" customWidth="1"/>
    <col min="16133" max="16133" width="21" style="37" customWidth="1"/>
    <col min="16134" max="16134" width="25.375" style="37" customWidth="1"/>
    <col min="16135" max="16135" width="37" style="37" customWidth="1"/>
    <col min="16136" max="16136" width="34.875" style="37" customWidth="1"/>
    <col min="16137" max="16384" width="9" style="37"/>
  </cols>
  <sheetData>
    <row r="1" spans="1:10" ht="20.25" customHeight="1" x14ac:dyDescent="0.25">
      <c r="A1" s="76" t="s">
        <v>59</v>
      </c>
      <c r="B1" s="76"/>
      <c r="C1" s="76"/>
      <c r="D1" s="76"/>
      <c r="E1" s="76"/>
      <c r="F1" s="76"/>
      <c r="G1" s="76"/>
      <c r="H1" s="76"/>
      <c r="J1" s="38"/>
    </row>
    <row r="2" spans="1:10" ht="15.95" customHeight="1" x14ac:dyDescent="0.25">
      <c r="A2" s="39"/>
      <c r="B2" s="39"/>
      <c r="C2" s="39"/>
      <c r="D2" s="39"/>
      <c r="E2" s="39"/>
      <c r="F2" s="39"/>
      <c r="G2" s="39"/>
      <c r="H2" s="39"/>
      <c r="J2" s="38"/>
    </row>
    <row r="3" spans="1:10" ht="15.95" customHeight="1" x14ac:dyDescent="0.25">
      <c r="A3" s="77" t="s">
        <v>142</v>
      </c>
      <c r="B3" s="78"/>
      <c r="C3" s="40" t="s">
        <v>301</v>
      </c>
      <c r="D3" s="39"/>
      <c r="E3" s="39"/>
      <c r="F3" s="39"/>
      <c r="G3" s="39" t="s">
        <v>197</v>
      </c>
      <c r="H3" s="39" t="s">
        <v>197</v>
      </c>
      <c r="J3" s="41"/>
    </row>
    <row r="4" spans="1:10" ht="15.95" customHeight="1" x14ac:dyDescent="0.25">
      <c r="A4" s="79" t="s">
        <v>275</v>
      </c>
      <c r="B4" s="80"/>
      <c r="C4" s="80"/>
      <c r="D4" s="42" t="s">
        <v>295</v>
      </c>
      <c r="E4" s="42" t="s">
        <v>296</v>
      </c>
      <c r="F4" s="42" t="s">
        <v>297</v>
      </c>
      <c r="G4" s="42" t="s">
        <v>19</v>
      </c>
      <c r="H4" s="43" t="s">
        <v>298</v>
      </c>
      <c r="J4" s="41"/>
    </row>
    <row r="5" spans="1:10" ht="15.95" customHeight="1" x14ac:dyDescent="0.2">
      <c r="A5" s="81" t="s">
        <v>41</v>
      </c>
      <c r="B5" s="84" t="s">
        <v>176</v>
      </c>
      <c r="C5" s="44" t="s">
        <v>62</v>
      </c>
      <c r="D5" s="45">
        <f>공종별집계표!F6</f>
        <v>0</v>
      </c>
      <c r="E5" s="45">
        <f>공종별집계표!F24</f>
        <v>0</v>
      </c>
      <c r="F5" s="45">
        <f>공종별집계표!F44</f>
        <v>0</v>
      </c>
      <c r="G5" s="46"/>
      <c r="H5" s="47"/>
      <c r="J5" s="48"/>
    </row>
    <row r="6" spans="1:10" ht="15.95" customHeight="1" x14ac:dyDescent="0.2">
      <c r="A6" s="82"/>
      <c r="B6" s="85"/>
      <c r="C6" s="44" t="s">
        <v>64</v>
      </c>
      <c r="D6" s="46"/>
      <c r="E6" s="46"/>
      <c r="F6" s="46"/>
      <c r="G6" s="46"/>
      <c r="H6" s="47"/>
      <c r="J6" s="48"/>
    </row>
    <row r="7" spans="1:10" ht="15.95" customHeight="1" x14ac:dyDescent="0.2">
      <c r="A7" s="82"/>
      <c r="B7" s="85"/>
      <c r="C7" s="44" t="s">
        <v>283</v>
      </c>
      <c r="D7" s="45"/>
      <c r="E7" s="45"/>
      <c r="F7" s="45"/>
      <c r="G7" s="46"/>
      <c r="H7" s="47"/>
      <c r="J7" s="48"/>
    </row>
    <row r="8" spans="1:10" ht="15.95" customHeight="1" x14ac:dyDescent="0.2">
      <c r="A8" s="82"/>
      <c r="B8" s="86"/>
      <c r="C8" s="44" t="s">
        <v>45</v>
      </c>
      <c r="D8" s="49">
        <f>D5+D6-D7</f>
        <v>0</v>
      </c>
      <c r="E8" s="49">
        <f>E5+E6-E7</f>
        <v>0</v>
      </c>
      <c r="F8" s="49">
        <f>F5+F6-F7</f>
        <v>0</v>
      </c>
      <c r="G8" s="46"/>
      <c r="H8" s="47"/>
      <c r="J8" s="48"/>
    </row>
    <row r="9" spans="1:10" ht="15.95" customHeight="1" x14ac:dyDescent="0.2">
      <c r="A9" s="82"/>
      <c r="B9" s="85" t="s">
        <v>178</v>
      </c>
      <c r="C9" s="50" t="s">
        <v>63</v>
      </c>
      <c r="D9" s="51">
        <f>공종별집계표!H6</f>
        <v>0</v>
      </c>
      <c r="E9" s="51">
        <f>공종별집계표!H24</f>
        <v>0</v>
      </c>
      <c r="F9" s="51">
        <f>공종별집계표!H44</f>
        <v>0</v>
      </c>
      <c r="G9" s="52"/>
      <c r="H9" s="53"/>
      <c r="J9" s="48"/>
    </row>
    <row r="10" spans="1:10" ht="15.95" customHeight="1" x14ac:dyDescent="0.2">
      <c r="A10" s="82"/>
      <c r="B10" s="85"/>
      <c r="C10" s="44" t="s">
        <v>65</v>
      </c>
      <c r="D10" s="45">
        <f>D9*0.175</f>
        <v>0</v>
      </c>
      <c r="E10" s="45">
        <f>E9*0.175</f>
        <v>0</v>
      </c>
      <c r="F10" s="45">
        <f>F9*0.175</f>
        <v>0</v>
      </c>
      <c r="G10" s="46" t="s">
        <v>61</v>
      </c>
      <c r="H10" s="47"/>
      <c r="J10" s="48"/>
    </row>
    <row r="11" spans="1:10" ht="15.95" customHeight="1" x14ac:dyDescent="0.2">
      <c r="A11" s="82"/>
      <c r="B11" s="85"/>
      <c r="C11" s="54" t="s">
        <v>130</v>
      </c>
      <c r="D11" s="55">
        <f>SUM(D9:D10)</f>
        <v>0</v>
      </c>
      <c r="E11" s="55">
        <f>SUM(E9:E10)</f>
        <v>0</v>
      </c>
      <c r="F11" s="55">
        <f>SUM(F9:F10)</f>
        <v>0</v>
      </c>
      <c r="G11" s="56"/>
      <c r="H11" s="57"/>
      <c r="J11" s="48"/>
    </row>
    <row r="12" spans="1:10" ht="15.95" customHeight="1" x14ac:dyDescent="0.2">
      <c r="A12" s="82"/>
      <c r="B12" s="86" t="s">
        <v>158</v>
      </c>
      <c r="C12" s="44" t="s">
        <v>48</v>
      </c>
      <c r="D12" s="49">
        <v>0</v>
      </c>
      <c r="E12" s="49">
        <v>0</v>
      </c>
      <c r="F12" s="49">
        <v>0</v>
      </c>
      <c r="G12" s="46"/>
      <c r="H12" s="47"/>
      <c r="J12" s="48"/>
    </row>
    <row r="13" spans="1:10" ht="15.95" customHeight="1" x14ac:dyDescent="0.2">
      <c r="A13" s="82"/>
      <c r="B13" s="87"/>
      <c r="C13" s="44" t="s">
        <v>43</v>
      </c>
      <c r="D13" s="45">
        <f>공종별집계표!J6</f>
        <v>0</v>
      </c>
      <c r="E13" s="45">
        <f>공종별집계표!J24</f>
        <v>0</v>
      </c>
      <c r="F13" s="45">
        <f>공종별집계표!J44</f>
        <v>0</v>
      </c>
      <c r="G13" s="46"/>
      <c r="H13" s="47"/>
      <c r="J13" s="48"/>
    </row>
    <row r="14" spans="1:10" ht="15.95" customHeight="1" x14ac:dyDescent="0.2">
      <c r="A14" s="82"/>
      <c r="B14" s="87"/>
      <c r="C14" s="44" t="s">
        <v>46</v>
      </c>
      <c r="D14" s="45">
        <f>D11*0.0356</f>
        <v>0</v>
      </c>
      <c r="E14" s="45">
        <f>E11*0.0356</f>
        <v>0</v>
      </c>
      <c r="F14" s="45">
        <f>F11*0.0356</f>
        <v>0</v>
      </c>
      <c r="G14" s="46" t="s">
        <v>286</v>
      </c>
      <c r="H14" s="47"/>
      <c r="J14" s="48"/>
    </row>
    <row r="15" spans="1:10" ht="15.95" customHeight="1" x14ac:dyDescent="0.2">
      <c r="A15" s="82"/>
      <c r="B15" s="87"/>
      <c r="C15" s="44" t="s">
        <v>44</v>
      </c>
      <c r="D15" s="45">
        <f>D11*0.0101</f>
        <v>0</v>
      </c>
      <c r="E15" s="45">
        <f>E11*0.0101</f>
        <v>0</v>
      </c>
      <c r="F15" s="45">
        <f>F11*0.0101</f>
        <v>0</v>
      </c>
      <c r="G15" s="46" t="s">
        <v>291</v>
      </c>
      <c r="H15" s="47"/>
      <c r="J15" s="48"/>
    </row>
    <row r="16" spans="1:10" ht="15.95" customHeight="1" x14ac:dyDescent="0.2">
      <c r="A16" s="82"/>
      <c r="B16" s="87"/>
      <c r="C16" s="44" t="s">
        <v>47</v>
      </c>
      <c r="D16" s="45">
        <f>D9*0.03595</f>
        <v>0</v>
      </c>
      <c r="E16" s="45">
        <f>E9*0.03595</f>
        <v>0</v>
      </c>
      <c r="F16" s="45">
        <f>F9*0.03595</f>
        <v>0</v>
      </c>
      <c r="G16" s="46" t="s">
        <v>53</v>
      </c>
      <c r="H16" s="47"/>
      <c r="J16" s="48"/>
    </row>
    <row r="17" spans="1:10" ht="15.95" customHeight="1" x14ac:dyDescent="0.2">
      <c r="A17" s="82"/>
      <c r="B17" s="87"/>
      <c r="C17" s="44" t="s">
        <v>49</v>
      </c>
      <c r="D17" s="49">
        <f>D9*0.0475</f>
        <v>0</v>
      </c>
      <c r="E17" s="49">
        <f>E9*0.0475</f>
        <v>0</v>
      </c>
      <c r="F17" s="49">
        <f>F9*0.0475</f>
        <v>0</v>
      </c>
      <c r="G17" s="46" t="s">
        <v>52</v>
      </c>
      <c r="H17" s="47"/>
      <c r="J17" s="48"/>
    </row>
    <row r="18" spans="1:10" ht="15.95" customHeight="1" x14ac:dyDescent="0.2">
      <c r="A18" s="82"/>
      <c r="B18" s="87"/>
      <c r="C18" s="58" t="s">
        <v>288</v>
      </c>
      <c r="D18" s="59">
        <f>D9*2.3%*0</f>
        <v>0</v>
      </c>
      <c r="E18" s="59">
        <f>E9*2.3%*0</f>
        <v>0</v>
      </c>
      <c r="F18" s="59">
        <f>F9*2.3%*0</f>
        <v>0</v>
      </c>
      <c r="G18" s="60" t="s">
        <v>55</v>
      </c>
      <c r="H18" s="61"/>
      <c r="J18" s="48"/>
    </row>
    <row r="19" spans="1:10" ht="15.95" customHeight="1" x14ac:dyDescent="0.2">
      <c r="A19" s="82"/>
      <c r="B19" s="87"/>
      <c r="C19" s="44" t="s">
        <v>282</v>
      </c>
      <c r="D19" s="45">
        <f>(D8+D9)*0.0311</f>
        <v>0</v>
      </c>
      <c r="E19" s="45">
        <f>(E8+E9)*0.0311</f>
        <v>0</v>
      </c>
      <c r="F19" s="45">
        <f>(F8+F9)*0.0311</f>
        <v>0</v>
      </c>
      <c r="G19" s="46" t="s">
        <v>277</v>
      </c>
      <c r="H19" s="47"/>
      <c r="J19" s="48"/>
    </row>
    <row r="20" spans="1:10" ht="15.95" customHeight="1" x14ac:dyDescent="0.2">
      <c r="A20" s="82"/>
      <c r="B20" s="87"/>
      <c r="C20" s="44" t="s">
        <v>40</v>
      </c>
      <c r="D20" s="45">
        <f>(D8+D11)*0.05</f>
        <v>0</v>
      </c>
      <c r="E20" s="45">
        <f>(E8+E11)*0.05</f>
        <v>0</v>
      </c>
      <c r="F20" s="45">
        <f>(F8+F11)*0.05</f>
        <v>0</v>
      </c>
      <c r="G20" s="46" t="s">
        <v>66</v>
      </c>
      <c r="H20" s="47"/>
      <c r="J20" s="48"/>
    </row>
    <row r="21" spans="1:10" ht="15.95" customHeight="1" x14ac:dyDescent="0.2">
      <c r="A21" s="82"/>
      <c r="B21" s="87"/>
      <c r="C21" s="44" t="s">
        <v>56</v>
      </c>
      <c r="D21" s="45">
        <f>(D8+D9+D13)*0.3%</f>
        <v>0</v>
      </c>
      <c r="E21" s="45">
        <f>(E8+E9+E13)*0.3%</f>
        <v>0</v>
      </c>
      <c r="F21" s="45">
        <f>(F8+F9+F13)*0.3%</f>
        <v>0</v>
      </c>
      <c r="G21" s="46" t="s">
        <v>131</v>
      </c>
      <c r="H21" s="47"/>
      <c r="J21" s="48"/>
    </row>
    <row r="22" spans="1:10" ht="15.95" customHeight="1" x14ac:dyDescent="0.2">
      <c r="A22" s="82"/>
      <c r="B22" s="87"/>
      <c r="C22" s="44" t="s">
        <v>289</v>
      </c>
      <c r="D22" s="45">
        <f>D16*13.14%</f>
        <v>0</v>
      </c>
      <c r="E22" s="45">
        <f>E16*13.14%</f>
        <v>0</v>
      </c>
      <c r="F22" s="45">
        <f>F16*13.14%</f>
        <v>0</v>
      </c>
      <c r="G22" s="46" t="s">
        <v>42</v>
      </c>
      <c r="H22" s="47"/>
      <c r="J22" s="48"/>
    </row>
    <row r="23" spans="1:10" ht="15.95" customHeight="1" x14ac:dyDescent="0.2">
      <c r="A23" s="82"/>
      <c r="B23" s="87"/>
      <c r="C23" s="44" t="s">
        <v>143</v>
      </c>
      <c r="D23" s="45">
        <f>D11*0.006%</f>
        <v>0</v>
      </c>
      <c r="E23" s="45">
        <f>E11*0.006%</f>
        <v>0</v>
      </c>
      <c r="F23" s="45">
        <f>F11*0.006%</f>
        <v>0</v>
      </c>
      <c r="G23" s="46" t="s">
        <v>58</v>
      </c>
      <c r="H23" s="47"/>
      <c r="J23" s="48"/>
    </row>
    <row r="24" spans="1:10" ht="15.95" customHeight="1" x14ac:dyDescent="0.2">
      <c r="A24" s="82"/>
      <c r="B24" s="87"/>
      <c r="C24" s="44" t="s">
        <v>140</v>
      </c>
      <c r="D24" s="45">
        <f>D11*0.09%</f>
        <v>0</v>
      </c>
      <c r="E24" s="45">
        <f>E11*0.09%</f>
        <v>0</v>
      </c>
      <c r="F24" s="45">
        <f>F11*0.09%</f>
        <v>0</v>
      </c>
      <c r="G24" s="46" t="s">
        <v>294</v>
      </c>
      <c r="H24" s="47"/>
      <c r="J24" s="48"/>
    </row>
    <row r="25" spans="1:10" ht="10.15" customHeight="1" x14ac:dyDescent="0.2">
      <c r="A25" s="82"/>
      <c r="B25" s="87"/>
      <c r="C25" s="62" t="s">
        <v>60</v>
      </c>
      <c r="D25" s="89">
        <f>(D8+D9+D13)*0.081%</f>
        <v>0</v>
      </c>
      <c r="E25" s="89">
        <f>(E8+E9+E13)*0.081%</f>
        <v>0</v>
      </c>
      <c r="F25" s="89">
        <f>(F8+F9+F13)*0.081%</f>
        <v>0</v>
      </c>
      <c r="G25" s="90" t="s">
        <v>51</v>
      </c>
      <c r="H25" s="91"/>
      <c r="J25" s="48"/>
    </row>
    <row r="26" spans="1:10" ht="10.15" customHeight="1" x14ac:dyDescent="0.2">
      <c r="A26" s="82"/>
      <c r="B26" s="87"/>
      <c r="C26" s="62" t="s">
        <v>284</v>
      </c>
      <c r="D26" s="89"/>
      <c r="E26" s="89"/>
      <c r="F26" s="89"/>
      <c r="G26" s="90"/>
      <c r="H26" s="91"/>
      <c r="J26" s="48"/>
    </row>
    <row r="27" spans="1:10" ht="10.15" customHeight="1" x14ac:dyDescent="0.2">
      <c r="A27" s="82"/>
      <c r="B27" s="87"/>
      <c r="C27" s="62" t="s">
        <v>285</v>
      </c>
      <c r="D27" s="89">
        <f>(D8+D9+D13)*0.1%</f>
        <v>0</v>
      </c>
      <c r="E27" s="89">
        <f>(E8+E9+E13)*0.1%</f>
        <v>0</v>
      </c>
      <c r="F27" s="89">
        <f>(F8+F9+F13)*0.1%</f>
        <v>0</v>
      </c>
      <c r="G27" s="90" t="s">
        <v>50</v>
      </c>
      <c r="H27" s="91"/>
      <c r="J27" s="48"/>
    </row>
    <row r="28" spans="1:10" ht="10.15" customHeight="1" x14ac:dyDescent="0.2">
      <c r="A28" s="82"/>
      <c r="B28" s="87"/>
      <c r="C28" s="62" t="s">
        <v>284</v>
      </c>
      <c r="D28" s="89"/>
      <c r="E28" s="89"/>
      <c r="F28" s="89"/>
      <c r="G28" s="90"/>
      <c r="H28" s="91"/>
      <c r="J28" s="48"/>
    </row>
    <row r="29" spans="1:10" ht="15.95" customHeight="1" x14ac:dyDescent="0.2">
      <c r="A29" s="83"/>
      <c r="B29" s="88"/>
      <c r="C29" s="44" t="s">
        <v>129</v>
      </c>
      <c r="D29" s="45">
        <f>(D12+D13+D14+D15+D16+D17+D18+D19+D20+D21+D22+D23+D24+D25+D26+D27+D28)</f>
        <v>0</v>
      </c>
      <c r="E29" s="45">
        <f>(E12+E13+E14+E15+E16+E17+E18+E19+E20+E21+E22+E23+E24+E25+E26+E27+E28)</f>
        <v>0</v>
      </c>
      <c r="F29" s="45">
        <f>(F12+F13+F14+F15+F16+F17+F18+F19+F20+F21+F22+F23+F24+F25+F26+F27+F28)</f>
        <v>0</v>
      </c>
      <c r="G29" s="46"/>
      <c r="H29" s="47"/>
      <c r="J29" s="48"/>
    </row>
    <row r="30" spans="1:10" ht="15.95" customHeight="1" x14ac:dyDescent="0.2">
      <c r="A30" s="92" t="s">
        <v>175</v>
      </c>
      <c r="B30" s="93"/>
      <c r="C30" s="93"/>
      <c r="D30" s="63">
        <f>(D8+D11+D29)</f>
        <v>0</v>
      </c>
      <c r="E30" s="63">
        <f>(E8+E11+E29)</f>
        <v>0</v>
      </c>
      <c r="F30" s="63">
        <f>(F8+F11+F29)</f>
        <v>0</v>
      </c>
      <c r="G30" s="64"/>
      <c r="H30" s="65"/>
      <c r="J30" s="48"/>
    </row>
    <row r="31" spans="1:10" ht="15.95" customHeight="1" x14ac:dyDescent="0.2">
      <c r="A31" s="92" t="s">
        <v>11</v>
      </c>
      <c r="B31" s="93"/>
      <c r="C31" s="93"/>
      <c r="D31" s="66">
        <f>D30*0.08</f>
        <v>0</v>
      </c>
      <c r="E31" s="66">
        <f>E30*0.08</f>
        <v>0</v>
      </c>
      <c r="F31" s="66">
        <f>F30*0.08</f>
        <v>0</v>
      </c>
      <c r="G31" s="64" t="s">
        <v>145</v>
      </c>
      <c r="H31" s="65"/>
      <c r="J31" s="48"/>
    </row>
    <row r="32" spans="1:10" ht="15.95" customHeight="1" x14ac:dyDescent="0.2">
      <c r="A32" s="92" t="s">
        <v>278</v>
      </c>
      <c r="B32" s="93"/>
      <c r="C32" s="93"/>
      <c r="D32" s="66">
        <f>(D11+D29+D31)*0.15</f>
        <v>0</v>
      </c>
      <c r="E32" s="66">
        <f>(E11+E29+E31)*0.15</f>
        <v>0</v>
      </c>
      <c r="F32" s="66">
        <f t="shared" ref="F32:F39" si="0">D32+E32</f>
        <v>0</v>
      </c>
      <c r="G32" s="64" t="s">
        <v>132</v>
      </c>
      <c r="H32" s="65"/>
      <c r="J32" s="48"/>
    </row>
    <row r="33" spans="1:10" ht="15.95" customHeight="1" x14ac:dyDescent="0.2">
      <c r="A33" s="92" t="s">
        <v>136</v>
      </c>
      <c r="B33" s="93"/>
      <c r="C33" s="93"/>
      <c r="D33" s="66">
        <f>공종별집계표!L22</f>
        <v>0</v>
      </c>
      <c r="E33" s="66">
        <v>0</v>
      </c>
      <c r="F33" s="66">
        <f t="shared" si="0"/>
        <v>0</v>
      </c>
      <c r="G33" s="64"/>
      <c r="H33" s="65"/>
      <c r="J33" s="48"/>
    </row>
    <row r="34" spans="1:10" ht="15.95" customHeight="1" x14ac:dyDescent="0.2">
      <c r="A34" s="92" t="s">
        <v>135</v>
      </c>
      <c r="B34" s="93"/>
      <c r="C34" s="93"/>
      <c r="D34" s="66">
        <f>공종별집계표!L23</f>
        <v>0</v>
      </c>
      <c r="E34" s="66">
        <v>0</v>
      </c>
      <c r="F34" s="66">
        <f t="shared" si="0"/>
        <v>0</v>
      </c>
      <c r="G34" s="64"/>
      <c r="H34" s="65"/>
      <c r="J34" s="48"/>
    </row>
    <row r="35" spans="1:10" ht="15.95" customHeight="1" x14ac:dyDescent="0.2">
      <c r="A35" s="92" t="s">
        <v>144</v>
      </c>
      <c r="B35" s="93"/>
      <c r="C35" s="93"/>
      <c r="D35" s="66">
        <f>공종별집계표!L21</f>
        <v>0</v>
      </c>
      <c r="E35" s="66">
        <f>공종별집계표!L26</f>
        <v>0</v>
      </c>
      <c r="F35" s="66">
        <f t="shared" si="0"/>
        <v>0</v>
      </c>
      <c r="G35" s="64"/>
      <c r="H35" s="65"/>
      <c r="J35" s="48"/>
    </row>
    <row r="36" spans="1:10" ht="15.95" customHeight="1" x14ac:dyDescent="0.2">
      <c r="A36" s="92" t="s">
        <v>10</v>
      </c>
      <c r="B36" s="93"/>
      <c r="C36" s="93"/>
      <c r="D36" s="63">
        <f>SUM(D30:D35)</f>
        <v>0</v>
      </c>
      <c r="E36" s="63">
        <f>SUM(E30:E35)</f>
        <v>0</v>
      </c>
      <c r="F36" s="63">
        <f t="shared" si="0"/>
        <v>0</v>
      </c>
      <c r="G36" s="64" t="s">
        <v>197</v>
      </c>
      <c r="H36" s="65"/>
      <c r="J36" s="48"/>
    </row>
    <row r="37" spans="1:10" ht="15.95" customHeight="1" x14ac:dyDescent="0.2">
      <c r="A37" s="96" t="s">
        <v>12</v>
      </c>
      <c r="B37" s="97"/>
      <c r="C37" s="98"/>
      <c r="D37" s="63">
        <f>D36*0.1</f>
        <v>0</v>
      </c>
      <c r="E37" s="63">
        <f>E36*0.1</f>
        <v>0</v>
      </c>
      <c r="F37" s="63">
        <f t="shared" si="0"/>
        <v>0</v>
      </c>
      <c r="G37" s="64" t="s">
        <v>280</v>
      </c>
      <c r="H37" s="65"/>
      <c r="J37" s="48"/>
    </row>
    <row r="38" spans="1:10" ht="15.95" customHeight="1" x14ac:dyDescent="0.2">
      <c r="A38" s="92" t="s">
        <v>276</v>
      </c>
      <c r="B38" s="93"/>
      <c r="C38" s="93"/>
      <c r="D38" s="63">
        <f>D36+D37</f>
        <v>0</v>
      </c>
      <c r="E38" s="63">
        <f>E36+E37</f>
        <v>0</v>
      </c>
      <c r="F38" s="63">
        <f t="shared" si="0"/>
        <v>0</v>
      </c>
      <c r="G38" s="64" t="s">
        <v>197</v>
      </c>
      <c r="H38" s="65"/>
      <c r="J38" s="48"/>
    </row>
    <row r="39" spans="1:10" ht="15.95" customHeight="1" x14ac:dyDescent="0.2">
      <c r="A39" s="92" t="s">
        <v>292</v>
      </c>
      <c r="B39" s="93"/>
      <c r="C39" s="93"/>
      <c r="D39" s="63"/>
      <c r="E39" s="63">
        <f>공종별집계표!L27</f>
        <v>0</v>
      </c>
      <c r="F39" s="63">
        <f t="shared" si="0"/>
        <v>0</v>
      </c>
      <c r="G39" s="64" t="s">
        <v>197</v>
      </c>
      <c r="H39" s="65"/>
      <c r="J39" s="48"/>
    </row>
    <row r="40" spans="1:10" ht="15.95" customHeight="1" x14ac:dyDescent="0.2">
      <c r="A40" s="94" t="s">
        <v>13</v>
      </c>
      <c r="B40" s="95"/>
      <c r="C40" s="95"/>
      <c r="D40" s="67">
        <f>D38+D39</f>
        <v>0</v>
      </c>
      <c r="E40" s="67">
        <f>E38+E39</f>
        <v>0</v>
      </c>
      <c r="F40" s="67">
        <f>F38+F39</f>
        <v>0</v>
      </c>
      <c r="G40" s="68"/>
      <c r="H40" s="69"/>
      <c r="J40" s="48"/>
    </row>
    <row r="41" spans="1:10" ht="15.95" customHeight="1" x14ac:dyDescent="0.2">
      <c r="J41" s="48"/>
    </row>
    <row r="42" spans="1:10" ht="15.95" customHeight="1" x14ac:dyDescent="0.15"/>
    <row r="43" spans="1:10" ht="20.100000000000001" customHeight="1" x14ac:dyDescent="0.15">
      <c r="H43" s="70" t="s">
        <v>197</v>
      </c>
    </row>
    <row r="44" spans="1:10" ht="15.95" customHeight="1" x14ac:dyDescent="0.15"/>
    <row r="45" spans="1:10" ht="15.95" customHeight="1" x14ac:dyDescent="0.15"/>
    <row r="46" spans="1:10" ht="15.95" customHeight="1" x14ac:dyDescent="0.15"/>
    <row r="47" spans="1:10" ht="15.95" customHeight="1" x14ac:dyDescent="0.15"/>
    <row r="48" spans="1:10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20.100000000000001" customHeight="1" x14ac:dyDescent="0.15"/>
    <row r="72" ht="15.95" customHeight="1" x14ac:dyDescent="0.15"/>
    <row r="73" ht="15.95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20.100000000000001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20.100000000000001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20.100000000000001" customHeight="1" x14ac:dyDescent="0.15"/>
    <row r="156" ht="15.95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  <row r="243" ht="15.95" customHeight="1" x14ac:dyDescent="0.15"/>
    <row r="244" ht="15.95" customHeight="1" x14ac:dyDescent="0.15"/>
    <row r="245" ht="15.95" customHeight="1" x14ac:dyDescent="0.15"/>
    <row r="246" ht="15.95" customHeight="1" x14ac:dyDescent="0.15"/>
    <row r="247" ht="15.95" customHeight="1" x14ac:dyDescent="0.15"/>
    <row r="248" ht="15.95" customHeight="1" x14ac:dyDescent="0.15"/>
    <row r="249" ht="15.95" customHeight="1" x14ac:dyDescent="0.15"/>
    <row r="250" ht="15.95" customHeight="1" x14ac:dyDescent="0.15"/>
    <row r="251" ht="15.95" customHeight="1" x14ac:dyDescent="0.15"/>
    <row r="252" ht="15.95" customHeight="1" x14ac:dyDescent="0.15"/>
    <row r="253" ht="15.95" customHeight="1" x14ac:dyDescent="0.15"/>
    <row r="254" ht="15.95" customHeight="1" x14ac:dyDescent="0.15"/>
    <row r="255" ht="15.95" customHeight="1" x14ac:dyDescent="0.15"/>
    <row r="256" ht="15.95" customHeight="1" x14ac:dyDescent="0.15"/>
    <row r="257" ht="15.95" customHeight="1" x14ac:dyDescent="0.15"/>
    <row r="258" ht="15.95" customHeight="1" x14ac:dyDescent="0.15"/>
    <row r="259" ht="15.95" customHeight="1" x14ac:dyDescent="0.15"/>
    <row r="260" ht="15.95" customHeight="1" x14ac:dyDescent="0.15"/>
    <row r="261" ht="15.95" customHeight="1" x14ac:dyDescent="0.15"/>
    <row r="262" ht="15.95" customHeight="1" x14ac:dyDescent="0.15"/>
    <row r="263" ht="15.95" customHeight="1" x14ac:dyDescent="0.15"/>
    <row r="264" ht="15.95" customHeight="1" x14ac:dyDescent="0.15"/>
    <row r="265" ht="15.95" customHeight="1" x14ac:dyDescent="0.15"/>
    <row r="266" ht="15.95" customHeight="1" x14ac:dyDescent="0.15"/>
    <row r="267" ht="15.95" customHeight="1" x14ac:dyDescent="0.15"/>
    <row r="268" ht="15.95" customHeight="1" x14ac:dyDescent="0.15"/>
    <row r="269" ht="15.95" customHeight="1" x14ac:dyDescent="0.15"/>
    <row r="270" ht="15.95" customHeight="1" x14ac:dyDescent="0.15"/>
    <row r="271" ht="15.95" customHeight="1" x14ac:dyDescent="0.15"/>
    <row r="272" ht="15.95" customHeight="1" x14ac:dyDescent="0.15"/>
    <row r="273" ht="15.95" customHeight="1" x14ac:dyDescent="0.15"/>
    <row r="274" ht="15.95" customHeight="1" x14ac:dyDescent="0.15"/>
    <row r="275" ht="15.95" customHeight="1" x14ac:dyDescent="0.15"/>
    <row r="276" ht="15.95" customHeight="1" x14ac:dyDescent="0.15"/>
    <row r="277" ht="15.95" customHeight="1" x14ac:dyDescent="0.15"/>
    <row r="278" ht="15.95" customHeight="1" x14ac:dyDescent="0.15"/>
    <row r="279" ht="15.95" customHeight="1" x14ac:dyDescent="0.15"/>
    <row r="280" ht="15.95" customHeight="1" x14ac:dyDescent="0.15"/>
    <row r="281" ht="15.95" customHeight="1" x14ac:dyDescent="0.15"/>
    <row r="282" ht="15.95" customHeight="1" x14ac:dyDescent="0.15"/>
    <row r="283" ht="15.95" customHeight="1" x14ac:dyDescent="0.15"/>
    <row r="284" ht="15.95" customHeight="1" x14ac:dyDescent="0.15"/>
    <row r="285" ht="15.95" customHeight="1" x14ac:dyDescent="0.15"/>
    <row r="286" ht="15.95" customHeight="1" x14ac:dyDescent="0.15"/>
    <row r="287" ht="15.95" customHeight="1" x14ac:dyDescent="0.15"/>
    <row r="288" ht="15.95" customHeight="1" x14ac:dyDescent="0.15"/>
    <row r="289" ht="15.95" customHeight="1" x14ac:dyDescent="0.15"/>
    <row r="290" ht="15.95" customHeight="1" x14ac:dyDescent="0.15"/>
    <row r="291" ht="15.95" customHeight="1" x14ac:dyDescent="0.15"/>
    <row r="292" ht="15.95" customHeight="1" x14ac:dyDescent="0.15"/>
    <row r="293" ht="15.95" customHeight="1" x14ac:dyDescent="0.15"/>
    <row r="294" ht="15.95" customHeight="1" x14ac:dyDescent="0.15"/>
    <row r="295" ht="15.95" customHeight="1" x14ac:dyDescent="0.15"/>
    <row r="296" ht="15.95" customHeight="1" x14ac:dyDescent="0.15"/>
    <row r="297" ht="15.95" customHeight="1" x14ac:dyDescent="0.15"/>
    <row r="298" ht="15.95" customHeight="1" x14ac:dyDescent="0.15"/>
    <row r="299" ht="15.95" customHeight="1" x14ac:dyDescent="0.15"/>
    <row r="300" ht="15.95" customHeight="1" x14ac:dyDescent="0.15"/>
    <row r="301" ht="15.95" customHeight="1" x14ac:dyDescent="0.15"/>
    <row r="302" ht="15.95" customHeight="1" x14ac:dyDescent="0.15"/>
    <row r="303" ht="15.95" customHeight="1" x14ac:dyDescent="0.15"/>
    <row r="304" ht="15.95" customHeight="1" x14ac:dyDescent="0.15"/>
    <row r="305" ht="15.95" customHeight="1" x14ac:dyDescent="0.15"/>
    <row r="306" ht="15.95" customHeight="1" x14ac:dyDescent="0.15"/>
    <row r="307" ht="15.95" customHeight="1" x14ac:dyDescent="0.15"/>
    <row r="308" ht="15.95" customHeight="1" x14ac:dyDescent="0.15"/>
    <row r="309" ht="15.95" customHeight="1" x14ac:dyDescent="0.15"/>
    <row r="310" ht="15.95" customHeight="1" x14ac:dyDescent="0.15"/>
    <row r="311" ht="15.95" customHeight="1" x14ac:dyDescent="0.15"/>
    <row r="312" ht="15.95" customHeight="1" x14ac:dyDescent="0.15"/>
    <row r="313" ht="15.95" customHeight="1" x14ac:dyDescent="0.15"/>
    <row r="314" ht="15.95" customHeight="1" x14ac:dyDescent="0.15"/>
    <row r="315" ht="15.95" customHeight="1" x14ac:dyDescent="0.15"/>
    <row r="316" ht="15.95" customHeight="1" x14ac:dyDescent="0.15"/>
    <row r="317" ht="15.95" customHeight="1" x14ac:dyDescent="0.15"/>
    <row r="318" ht="15.95" customHeight="1" x14ac:dyDescent="0.15"/>
    <row r="319" ht="15.95" customHeight="1" x14ac:dyDescent="0.15"/>
    <row r="320" ht="15.95" customHeight="1" x14ac:dyDescent="0.15"/>
    <row r="321" ht="15.95" customHeight="1" x14ac:dyDescent="0.15"/>
    <row r="322" ht="15.95" customHeight="1" x14ac:dyDescent="0.15"/>
    <row r="323" ht="15.95" customHeight="1" x14ac:dyDescent="0.15"/>
    <row r="324" ht="15.95" customHeight="1" x14ac:dyDescent="0.15"/>
    <row r="325" ht="15.95" customHeight="1" x14ac:dyDescent="0.15"/>
    <row r="326" ht="15.95" customHeight="1" x14ac:dyDescent="0.15"/>
    <row r="327" ht="15.95" customHeight="1" x14ac:dyDescent="0.15"/>
    <row r="328" ht="15.95" customHeight="1" x14ac:dyDescent="0.15"/>
    <row r="329" ht="15.95" customHeight="1" x14ac:dyDescent="0.15"/>
    <row r="330" ht="15.95" customHeight="1" x14ac:dyDescent="0.15"/>
    <row r="331" ht="15.95" customHeight="1" x14ac:dyDescent="0.15"/>
    <row r="332" ht="15.95" customHeight="1" x14ac:dyDescent="0.15"/>
    <row r="333" ht="15.95" customHeight="1" x14ac:dyDescent="0.15"/>
    <row r="334" ht="15.95" customHeight="1" x14ac:dyDescent="0.15"/>
    <row r="335" ht="15.95" customHeight="1" x14ac:dyDescent="0.15"/>
    <row r="336" ht="15.95" customHeight="1" x14ac:dyDescent="0.15"/>
    <row r="337" ht="15.95" customHeight="1" x14ac:dyDescent="0.15"/>
    <row r="338" ht="15.95" customHeight="1" x14ac:dyDescent="0.15"/>
    <row r="339" ht="15.95" customHeight="1" x14ac:dyDescent="0.15"/>
    <row r="340" ht="15.95" customHeight="1" x14ac:dyDescent="0.15"/>
    <row r="341" ht="15.95" customHeight="1" x14ac:dyDescent="0.15"/>
    <row r="342" ht="15.95" customHeight="1" x14ac:dyDescent="0.15"/>
    <row r="343" ht="15.95" customHeight="1" x14ac:dyDescent="0.15"/>
    <row r="344" ht="15.95" customHeight="1" x14ac:dyDescent="0.15"/>
    <row r="345" ht="15.95" customHeight="1" x14ac:dyDescent="0.15"/>
    <row r="346" ht="15.95" customHeight="1" x14ac:dyDescent="0.15"/>
    <row r="347" ht="15.95" customHeight="1" x14ac:dyDescent="0.15"/>
    <row r="348" ht="15.95" customHeight="1" x14ac:dyDescent="0.15"/>
    <row r="349" ht="15.95" customHeight="1" x14ac:dyDescent="0.15"/>
    <row r="350" ht="15.95" customHeight="1" x14ac:dyDescent="0.15"/>
    <row r="351" ht="15.95" customHeight="1" x14ac:dyDescent="0.15"/>
    <row r="352" ht="15.95" customHeight="1" x14ac:dyDescent="0.15"/>
    <row r="353" ht="15.95" customHeight="1" x14ac:dyDescent="0.15"/>
    <row r="354" ht="15.95" customHeight="1" x14ac:dyDescent="0.15"/>
    <row r="355" ht="15.95" customHeight="1" x14ac:dyDescent="0.15"/>
    <row r="356" ht="15.95" customHeight="1" x14ac:dyDescent="0.15"/>
    <row r="357" ht="15.95" customHeight="1" x14ac:dyDescent="0.15"/>
    <row r="358" ht="15.95" customHeight="1" x14ac:dyDescent="0.15"/>
    <row r="359" ht="15.95" customHeight="1" x14ac:dyDescent="0.15"/>
    <row r="360" ht="15.95" customHeight="1" x14ac:dyDescent="0.15"/>
    <row r="361" ht="15.95" customHeight="1" x14ac:dyDescent="0.15"/>
    <row r="362" ht="15.95" customHeight="1" x14ac:dyDescent="0.15"/>
    <row r="363" ht="15.95" customHeight="1" x14ac:dyDescent="0.15"/>
    <row r="364" ht="15.95" customHeight="1" x14ac:dyDescent="0.15"/>
    <row r="365" ht="15.95" customHeight="1" x14ac:dyDescent="0.15"/>
    <row r="366" ht="15.95" customHeight="1" x14ac:dyDescent="0.15"/>
    <row r="367" ht="15.95" customHeight="1" x14ac:dyDescent="0.15"/>
    <row r="368" ht="15.95" customHeight="1" x14ac:dyDescent="0.15"/>
    <row r="369" ht="15.95" customHeight="1" x14ac:dyDescent="0.15"/>
    <row r="370" ht="15.95" customHeight="1" x14ac:dyDescent="0.15"/>
    <row r="371" ht="15.95" customHeight="1" x14ac:dyDescent="0.15"/>
    <row r="372" ht="15.95" customHeight="1" x14ac:dyDescent="0.15"/>
    <row r="373" ht="15.95" customHeight="1" x14ac:dyDescent="0.15"/>
    <row r="374" ht="15.95" customHeight="1" x14ac:dyDescent="0.15"/>
    <row r="375" ht="15.95" customHeight="1" x14ac:dyDescent="0.15"/>
    <row r="376" ht="15.95" customHeight="1" x14ac:dyDescent="0.15"/>
    <row r="377" ht="15.95" customHeight="1" x14ac:dyDescent="0.15"/>
    <row r="378" ht="15.95" customHeight="1" x14ac:dyDescent="0.15"/>
    <row r="379" ht="15.95" customHeight="1" x14ac:dyDescent="0.15"/>
    <row r="380" ht="15.95" customHeight="1" x14ac:dyDescent="0.15"/>
    <row r="381" ht="15.95" customHeight="1" x14ac:dyDescent="0.15"/>
    <row r="382" ht="15.95" customHeight="1" x14ac:dyDescent="0.15"/>
    <row r="383" ht="15.95" customHeight="1" x14ac:dyDescent="0.15"/>
    <row r="384" ht="15.95" customHeight="1" x14ac:dyDescent="0.15"/>
    <row r="385" ht="15.95" customHeight="1" x14ac:dyDescent="0.15"/>
  </sheetData>
  <mergeCells count="28">
    <mergeCell ref="A39:C39"/>
    <mergeCell ref="A40:C40"/>
    <mergeCell ref="A34:C34"/>
    <mergeCell ref="A35:C35"/>
    <mergeCell ref="A36:C36"/>
    <mergeCell ref="A37:C37"/>
    <mergeCell ref="A38:C38"/>
    <mergeCell ref="H27:H28"/>
    <mergeCell ref="A30:C30"/>
    <mergeCell ref="A31:C31"/>
    <mergeCell ref="A32:C32"/>
    <mergeCell ref="A33:C33"/>
    <mergeCell ref="A1:H1"/>
    <mergeCell ref="A3:B3"/>
    <mergeCell ref="A4:C4"/>
    <mergeCell ref="A5:A29"/>
    <mergeCell ref="B5:B8"/>
    <mergeCell ref="B9:B11"/>
    <mergeCell ref="B12:B29"/>
    <mergeCell ref="D25:D26"/>
    <mergeCell ref="E25:E26"/>
    <mergeCell ref="F25:F26"/>
    <mergeCell ref="G25:G26"/>
    <mergeCell ref="H25:H26"/>
    <mergeCell ref="D27:D28"/>
    <mergeCell ref="E27:E28"/>
    <mergeCell ref="F27:F28"/>
    <mergeCell ref="G27:G28"/>
  </mergeCells>
  <phoneticPr fontId="22" type="noConversion"/>
  <pageMargins left="1.039722204208374" right="0.43000000715255737" top="0.56986111402511597" bottom="0.20000000298023224" header="0.2800000011920929" footer="0.20000000298023224"/>
  <pageSetup paperSize="9" scale="74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T44"/>
  <sheetViews>
    <sheetView topLeftCell="A22" zoomScale="80" zoomScaleNormal="80" zoomScaleSheetLayoutView="100" workbookViewId="0">
      <selection activeCell="I35" sqref="I35"/>
    </sheetView>
  </sheetViews>
  <sheetFormatPr defaultColWidth="9" defaultRowHeight="13.5" x14ac:dyDescent="0.1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customWidth="1"/>
    <col min="17" max="19" width="1.625" customWidth="1"/>
    <col min="20" max="20" width="18.625" customWidth="1"/>
  </cols>
  <sheetData>
    <row r="1" spans="1:20" ht="30" customHeight="1" x14ac:dyDescent="0.1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15">
      <c r="A2" s="6" t="s">
        <v>17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15">
      <c r="A3" s="99" t="s">
        <v>161</v>
      </c>
      <c r="B3" s="99" t="s">
        <v>163</v>
      </c>
      <c r="C3" s="99" t="s">
        <v>199</v>
      </c>
      <c r="D3" s="99" t="s">
        <v>205</v>
      </c>
      <c r="E3" s="99" t="s">
        <v>103</v>
      </c>
      <c r="F3" s="99"/>
      <c r="G3" s="99" t="s">
        <v>107</v>
      </c>
      <c r="H3" s="99"/>
      <c r="I3" s="99" t="s">
        <v>158</v>
      </c>
      <c r="J3" s="99"/>
      <c r="K3" s="99" t="s">
        <v>162</v>
      </c>
      <c r="L3" s="99"/>
      <c r="M3" s="99" t="s">
        <v>104</v>
      </c>
      <c r="N3" s="101"/>
      <c r="O3" s="101"/>
      <c r="P3" s="101"/>
      <c r="Q3" s="101"/>
      <c r="R3" s="101"/>
      <c r="S3" s="101"/>
      <c r="T3" s="101"/>
    </row>
    <row r="4" spans="1:20" ht="30" customHeight="1" x14ac:dyDescent="0.15">
      <c r="A4" s="100"/>
      <c r="B4" s="100"/>
      <c r="C4" s="100"/>
      <c r="D4" s="100"/>
      <c r="E4" s="12" t="s">
        <v>106</v>
      </c>
      <c r="F4" s="12" t="s">
        <v>105</v>
      </c>
      <c r="G4" s="12" t="s">
        <v>106</v>
      </c>
      <c r="H4" s="12" t="s">
        <v>105</v>
      </c>
      <c r="I4" s="12" t="s">
        <v>106</v>
      </c>
      <c r="J4" s="12" t="s">
        <v>105</v>
      </c>
      <c r="K4" s="12" t="s">
        <v>106</v>
      </c>
      <c r="L4" s="12" t="s">
        <v>105</v>
      </c>
      <c r="M4" s="100"/>
      <c r="N4" s="101"/>
      <c r="O4" s="101"/>
      <c r="P4" s="101"/>
      <c r="Q4" s="101"/>
      <c r="R4" s="101"/>
      <c r="S4" s="101"/>
      <c r="T4" s="101"/>
    </row>
    <row r="5" spans="1:20" ht="30" customHeight="1" x14ac:dyDescent="0.15">
      <c r="A5" s="13" t="s">
        <v>18</v>
      </c>
      <c r="B5" s="13" t="s">
        <v>208</v>
      </c>
      <c r="C5" s="13" t="s">
        <v>208</v>
      </c>
      <c r="D5" s="14">
        <v>1</v>
      </c>
      <c r="E5" s="15">
        <f>F6+F24</f>
        <v>0</v>
      </c>
      <c r="F5" s="15">
        <f t="shared" ref="F5:F25" si="0">E5*D5</f>
        <v>0</v>
      </c>
      <c r="G5" s="15">
        <f>H6+H24</f>
        <v>0</v>
      </c>
      <c r="H5" s="15">
        <f t="shared" ref="H5:H25" si="1">G5*D5</f>
        <v>0</v>
      </c>
      <c r="I5" s="15">
        <f>J6+J24</f>
        <v>0</v>
      </c>
      <c r="J5" s="15">
        <f t="shared" ref="J5:J25" si="2">I5*D5</f>
        <v>0</v>
      </c>
      <c r="K5" s="15">
        <f t="shared" ref="K5:K25" si="3">E5+G5+I5</f>
        <v>0</v>
      </c>
      <c r="L5" s="15">
        <f t="shared" ref="L5:L25" si="4">F5+H5+J5</f>
        <v>0</v>
      </c>
      <c r="M5" s="13" t="s">
        <v>208</v>
      </c>
      <c r="N5" s="2"/>
      <c r="O5" s="2"/>
      <c r="P5" s="2"/>
      <c r="Q5" s="2"/>
      <c r="R5" s="3"/>
      <c r="S5" s="2"/>
      <c r="T5" s="11"/>
    </row>
    <row r="6" spans="1:20" ht="30" customHeight="1" x14ac:dyDescent="0.15">
      <c r="A6" s="71" t="s">
        <v>234</v>
      </c>
      <c r="B6" s="71" t="s">
        <v>208</v>
      </c>
      <c r="C6" s="71" t="s">
        <v>208</v>
      </c>
      <c r="D6" s="72">
        <v>1</v>
      </c>
      <c r="E6" s="73">
        <f>F7+F8+F9+F10+F11+F12+F13+F14+F15+F16+F17+F18+F19+F20</f>
        <v>0</v>
      </c>
      <c r="F6" s="73">
        <f t="shared" si="0"/>
        <v>0</v>
      </c>
      <c r="G6" s="73">
        <f>H7+H8+H9+H10+H11+H12+H13+H14+H15+H16+H17+H18+H19+H20</f>
        <v>0</v>
      </c>
      <c r="H6" s="73">
        <f t="shared" si="1"/>
        <v>0</v>
      </c>
      <c r="I6" s="73">
        <f>J7+J8+J9+J10+J11+J12+J13+J14+J15+J16+J17+J18+J19+J20</f>
        <v>0</v>
      </c>
      <c r="J6" s="73">
        <f t="shared" si="2"/>
        <v>0</v>
      </c>
      <c r="K6" s="73">
        <f t="shared" si="3"/>
        <v>0</v>
      </c>
      <c r="L6" s="73">
        <f t="shared" si="4"/>
        <v>0</v>
      </c>
      <c r="M6" s="71" t="s">
        <v>208</v>
      </c>
      <c r="N6" s="2"/>
      <c r="O6" s="2"/>
      <c r="P6" s="2"/>
      <c r="Q6" s="2"/>
      <c r="R6" s="3"/>
      <c r="S6" s="2"/>
      <c r="T6" s="11"/>
    </row>
    <row r="7" spans="1:20" ht="30" customHeight="1" x14ac:dyDescent="0.15">
      <c r="A7" s="13" t="s">
        <v>211</v>
      </c>
      <c r="B7" s="13" t="s">
        <v>208</v>
      </c>
      <c r="C7" s="13" t="s">
        <v>208</v>
      </c>
      <c r="D7" s="14">
        <v>1</v>
      </c>
      <c r="E7" s="15">
        <f>공종별내역서!F25</f>
        <v>0</v>
      </c>
      <c r="F7" s="15">
        <f t="shared" si="0"/>
        <v>0</v>
      </c>
      <c r="G7" s="15">
        <f>공종별내역서!H25</f>
        <v>0</v>
      </c>
      <c r="H7" s="15">
        <f t="shared" si="1"/>
        <v>0</v>
      </c>
      <c r="I7" s="15">
        <f>공종별내역서!J25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208</v>
      </c>
      <c r="N7" s="2"/>
      <c r="O7" s="2"/>
      <c r="P7" s="2"/>
      <c r="Q7" s="2"/>
      <c r="R7" s="3"/>
      <c r="S7" s="2"/>
      <c r="T7" s="11"/>
    </row>
    <row r="8" spans="1:20" ht="30" customHeight="1" x14ac:dyDescent="0.15">
      <c r="A8" s="13" t="s">
        <v>36</v>
      </c>
      <c r="B8" s="13" t="s">
        <v>208</v>
      </c>
      <c r="C8" s="13" t="s">
        <v>208</v>
      </c>
      <c r="D8" s="14">
        <v>1</v>
      </c>
      <c r="E8" s="15">
        <f>공종별내역서!F47</f>
        <v>0</v>
      </c>
      <c r="F8" s="15">
        <f t="shared" si="0"/>
        <v>0</v>
      </c>
      <c r="G8" s="15">
        <f>공종별내역서!H47</f>
        <v>0</v>
      </c>
      <c r="H8" s="15">
        <f t="shared" si="1"/>
        <v>0</v>
      </c>
      <c r="I8" s="15">
        <f>공종별내역서!J47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208</v>
      </c>
      <c r="N8" s="2"/>
      <c r="O8" s="2"/>
      <c r="P8" s="2"/>
      <c r="Q8" s="2"/>
      <c r="R8" s="3"/>
      <c r="S8" s="2"/>
      <c r="T8" s="11"/>
    </row>
    <row r="9" spans="1:20" ht="30" customHeight="1" x14ac:dyDescent="0.15">
      <c r="A9" s="13" t="s">
        <v>24</v>
      </c>
      <c r="B9" s="13" t="s">
        <v>208</v>
      </c>
      <c r="C9" s="13" t="s">
        <v>208</v>
      </c>
      <c r="D9" s="14">
        <v>1</v>
      </c>
      <c r="E9" s="15">
        <f>공종별내역서!F69</f>
        <v>0</v>
      </c>
      <c r="F9" s="15">
        <f t="shared" si="0"/>
        <v>0</v>
      </c>
      <c r="G9" s="15">
        <f>공종별내역서!H69</f>
        <v>0</v>
      </c>
      <c r="H9" s="15">
        <f t="shared" si="1"/>
        <v>0</v>
      </c>
      <c r="I9" s="15">
        <f>공종별내역서!J69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208</v>
      </c>
      <c r="N9" s="2"/>
      <c r="O9" s="2"/>
      <c r="P9" s="2"/>
      <c r="Q9" s="2"/>
      <c r="R9" s="3"/>
      <c r="S9" s="2"/>
      <c r="T9" s="11"/>
    </row>
    <row r="10" spans="1:20" ht="30" customHeight="1" x14ac:dyDescent="0.15">
      <c r="A10" s="13" t="s">
        <v>209</v>
      </c>
      <c r="B10" s="13" t="s">
        <v>208</v>
      </c>
      <c r="C10" s="13" t="s">
        <v>208</v>
      </c>
      <c r="D10" s="14">
        <v>1</v>
      </c>
      <c r="E10" s="15">
        <f>공종별내역서!F91</f>
        <v>0</v>
      </c>
      <c r="F10" s="15">
        <f t="shared" si="0"/>
        <v>0</v>
      </c>
      <c r="G10" s="15">
        <f>공종별내역서!H91</f>
        <v>0</v>
      </c>
      <c r="H10" s="15">
        <f t="shared" si="1"/>
        <v>0</v>
      </c>
      <c r="I10" s="15">
        <f>공종별내역서!J91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208</v>
      </c>
      <c r="N10" s="2"/>
      <c r="O10" s="2"/>
      <c r="P10" s="2"/>
      <c r="Q10" s="2"/>
      <c r="R10" s="3"/>
      <c r="S10" s="2"/>
      <c r="T10" s="11"/>
    </row>
    <row r="11" spans="1:20" ht="30" customHeight="1" x14ac:dyDescent="0.15">
      <c r="A11" s="13" t="s">
        <v>218</v>
      </c>
      <c r="B11" s="13" t="s">
        <v>208</v>
      </c>
      <c r="C11" s="13" t="s">
        <v>208</v>
      </c>
      <c r="D11" s="14">
        <v>1</v>
      </c>
      <c r="E11" s="15">
        <f>공종별내역서!F113</f>
        <v>0</v>
      </c>
      <c r="F11" s="15">
        <f t="shared" si="0"/>
        <v>0</v>
      </c>
      <c r="G11" s="15">
        <f>공종별내역서!H113</f>
        <v>0</v>
      </c>
      <c r="H11" s="15">
        <f t="shared" si="1"/>
        <v>0</v>
      </c>
      <c r="I11" s="15">
        <f>공종별내역서!J113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208</v>
      </c>
      <c r="N11" s="2"/>
      <c r="O11" s="2"/>
      <c r="P11" s="2"/>
      <c r="Q11" s="2"/>
      <c r="R11" s="3"/>
      <c r="S11" s="2"/>
      <c r="T11" s="11"/>
    </row>
    <row r="12" spans="1:20" ht="30" customHeight="1" x14ac:dyDescent="0.15">
      <c r="A12" s="13" t="s">
        <v>220</v>
      </c>
      <c r="B12" s="13" t="s">
        <v>208</v>
      </c>
      <c r="C12" s="13" t="s">
        <v>208</v>
      </c>
      <c r="D12" s="14">
        <v>1</v>
      </c>
      <c r="E12" s="15">
        <f>공종별내역서!F135</f>
        <v>0</v>
      </c>
      <c r="F12" s="15">
        <f t="shared" si="0"/>
        <v>0</v>
      </c>
      <c r="G12" s="15">
        <f>공종별내역서!H135</f>
        <v>0</v>
      </c>
      <c r="H12" s="15">
        <f t="shared" si="1"/>
        <v>0</v>
      </c>
      <c r="I12" s="15">
        <f>공종별내역서!J135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208</v>
      </c>
      <c r="N12" s="2"/>
      <c r="O12" s="2"/>
      <c r="P12" s="2"/>
      <c r="Q12" s="2"/>
      <c r="R12" s="3"/>
      <c r="S12" s="2"/>
      <c r="T12" s="11"/>
    </row>
    <row r="13" spans="1:20" ht="30" customHeight="1" x14ac:dyDescent="0.15">
      <c r="A13" s="13" t="s">
        <v>235</v>
      </c>
      <c r="B13" s="13" t="s">
        <v>208</v>
      </c>
      <c r="C13" s="13" t="s">
        <v>208</v>
      </c>
      <c r="D13" s="14">
        <v>1</v>
      </c>
      <c r="E13" s="15">
        <f>공종별내역서!F157</f>
        <v>0</v>
      </c>
      <c r="F13" s="15">
        <f t="shared" si="0"/>
        <v>0</v>
      </c>
      <c r="G13" s="15">
        <f>공종별내역서!H157</f>
        <v>0</v>
      </c>
      <c r="H13" s="15">
        <f t="shared" si="1"/>
        <v>0</v>
      </c>
      <c r="I13" s="15">
        <f>공종별내역서!J157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208</v>
      </c>
      <c r="N13" s="2"/>
      <c r="O13" s="2"/>
      <c r="P13" s="2"/>
      <c r="Q13" s="2"/>
      <c r="R13" s="3"/>
      <c r="S13" s="2"/>
      <c r="T13" s="11"/>
    </row>
    <row r="14" spans="1:20" ht="30" customHeight="1" x14ac:dyDescent="0.15">
      <c r="A14" s="13" t="s">
        <v>221</v>
      </c>
      <c r="B14" s="13" t="s">
        <v>208</v>
      </c>
      <c r="C14" s="13" t="s">
        <v>208</v>
      </c>
      <c r="D14" s="14">
        <v>1</v>
      </c>
      <c r="E14" s="15">
        <f>공종별내역서!F179</f>
        <v>0</v>
      </c>
      <c r="F14" s="15">
        <f t="shared" si="0"/>
        <v>0</v>
      </c>
      <c r="G14" s="15">
        <f>공종별내역서!H179</f>
        <v>0</v>
      </c>
      <c r="H14" s="15">
        <f t="shared" si="1"/>
        <v>0</v>
      </c>
      <c r="I14" s="15">
        <f>공종별내역서!J179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208</v>
      </c>
      <c r="N14" s="2"/>
      <c r="O14" s="2"/>
      <c r="P14" s="2"/>
      <c r="Q14" s="2"/>
      <c r="R14" s="3"/>
      <c r="S14" s="2"/>
      <c r="T14" s="11"/>
    </row>
    <row r="15" spans="1:20" ht="30" customHeight="1" x14ac:dyDescent="0.15">
      <c r="A15" s="13" t="s">
        <v>224</v>
      </c>
      <c r="B15" s="13" t="s">
        <v>208</v>
      </c>
      <c r="C15" s="13" t="s">
        <v>208</v>
      </c>
      <c r="D15" s="14">
        <v>1</v>
      </c>
      <c r="E15" s="15">
        <f>공종별내역서!F201</f>
        <v>0</v>
      </c>
      <c r="F15" s="15">
        <f t="shared" si="0"/>
        <v>0</v>
      </c>
      <c r="G15" s="15">
        <f>공종별내역서!H201</f>
        <v>0</v>
      </c>
      <c r="H15" s="15">
        <f t="shared" si="1"/>
        <v>0</v>
      </c>
      <c r="I15" s="15">
        <f>공종별내역서!J201</f>
        <v>0</v>
      </c>
      <c r="J15" s="15">
        <f t="shared" si="2"/>
        <v>0</v>
      </c>
      <c r="K15" s="15">
        <f t="shared" si="3"/>
        <v>0</v>
      </c>
      <c r="L15" s="15">
        <f t="shared" si="4"/>
        <v>0</v>
      </c>
      <c r="M15" s="13" t="s">
        <v>208</v>
      </c>
      <c r="N15" s="2"/>
      <c r="O15" s="2"/>
      <c r="P15" s="2"/>
      <c r="Q15" s="2"/>
      <c r="R15" s="3"/>
      <c r="S15" s="2"/>
      <c r="T15" s="11"/>
    </row>
    <row r="16" spans="1:20" ht="30" customHeight="1" x14ac:dyDescent="0.15">
      <c r="A16" s="13" t="s">
        <v>230</v>
      </c>
      <c r="B16" s="13" t="s">
        <v>208</v>
      </c>
      <c r="C16" s="13" t="s">
        <v>208</v>
      </c>
      <c r="D16" s="14">
        <v>1</v>
      </c>
      <c r="E16" s="15">
        <f>공종별내역서!F223</f>
        <v>0</v>
      </c>
      <c r="F16" s="15">
        <f t="shared" si="0"/>
        <v>0</v>
      </c>
      <c r="G16" s="15">
        <f>공종별내역서!H223</f>
        <v>0</v>
      </c>
      <c r="H16" s="15">
        <f t="shared" si="1"/>
        <v>0</v>
      </c>
      <c r="I16" s="15">
        <f>공종별내역서!J223</f>
        <v>0</v>
      </c>
      <c r="J16" s="15">
        <f t="shared" si="2"/>
        <v>0</v>
      </c>
      <c r="K16" s="15">
        <f t="shared" si="3"/>
        <v>0</v>
      </c>
      <c r="L16" s="15">
        <f t="shared" si="4"/>
        <v>0</v>
      </c>
      <c r="M16" s="13" t="s">
        <v>208</v>
      </c>
      <c r="N16" s="2"/>
      <c r="O16" s="2"/>
      <c r="P16" s="2"/>
      <c r="Q16" s="2"/>
      <c r="R16" s="3"/>
      <c r="S16" s="2"/>
      <c r="T16" s="11"/>
    </row>
    <row r="17" spans="1:20" ht="30" customHeight="1" x14ac:dyDescent="0.15">
      <c r="A17" s="13" t="s">
        <v>227</v>
      </c>
      <c r="B17" s="13" t="s">
        <v>208</v>
      </c>
      <c r="C17" s="13" t="s">
        <v>208</v>
      </c>
      <c r="D17" s="14">
        <v>1</v>
      </c>
      <c r="E17" s="15">
        <f>공종별내역서!F245</f>
        <v>0</v>
      </c>
      <c r="F17" s="15">
        <f t="shared" si="0"/>
        <v>0</v>
      </c>
      <c r="G17" s="15">
        <f>공종별내역서!H245</f>
        <v>0</v>
      </c>
      <c r="H17" s="15">
        <f t="shared" si="1"/>
        <v>0</v>
      </c>
      <c r="I17" s="15">
        <f>공종별내역서!J245</f>
        <v>0</v>
      </c>
      <c r="J17" s="15">
        <f t="shared" si="2"/>
        <v>0</v>
      </c>
      <c r="K17" s="15">
        <f t="shared" si="3"/>
        <v>0</v>
      </c>
      <c r="L17" s="15">
        <f t="shared" si="4"/>
        <v>0</v>
      </c>
      <c r="M17" s="13" t="s">
        <v>208</v>
      </c>
      <c r="N17" s="2"/>
      <c r="O17" s="2"/>
      <c r="P17" s="2"/>
      <c r="Q17" s="2"/>
      <c r="R17" s="3"/>
      <c r="S17" s="2"/>
      <c r="T17" s="11"/>
    </row>
    <row r="18" spans="1:20" ht="30" customHeight="1" x14ac:dyDescent="0.15">
      <c r="A18" s="13" t="s">
        <v>54</v>
      </c>
      <c r="B18" s="13" t="s">
        <v>208</v>
      </c>
      <c r="C18" s="13" t="s">
        <v>208</v>
      </c>
      <c r="D18" s="14">
        <v>1</v>
      </c>
      <c r="E18" s="15">
        <f>공종별내역서!F267</f>
        <v>0</v>
      </c>
      <c r="F18" s="15">
        <f t="shared" si="0"/>
        <v>0</v>
      </c>
      <c r="G18" s="15">
        <f>공종별내역서!H267</f>
        <v>0</v>
      </c>
      <c r="H18" s="15">
        <f t="shared" si="1"/>
        <v>0</v>
      </c>
      <c r="I18" s="15">
        <f>공종별내역서!J267</f>
        <v>0</v>
      </c>
      <c r="J18" s="15">
        <f t="shared" si="2"/>
        <v>0</v>
      </c>
      <c r="K18" s="15">
        <f t="shared" si="3"/>
        <v>0</v>
      </c>
      <c r="L18" s="15">
        <f t="shared" si="4"/>
        <v>0</v>
      </c>
      <c r="M18" s="13" t="s">
        <v>208</v>
      </c>
      <c r="N18" s="2"/>
      <c r="O18" s="2"/>
      <c r="P18" s="2"/>
      <c r="Q18" s="2"/>
      <c r="R18" s="3"/>
      <c r="S18" s="2"/>
      <c r="T18" s="11"/>
    </row>
    <row r="19" spans="1:20" ht="30" customHeight="1" x14ac:dyDescent="0.15">
      <c r="A19" s="13" t="s">
        <v>241</v>
      </c>
      <c r="B19" s="13" t="s">
        <v>208</v>
      </c>
      <c r="C19" s="13" t="s">
        <v>208</v>
      </c>
      <c r="D19" s="14">
        <v>1</v>
      </c>
      <c r="E19" s="15">
        <f>공종별내역서!F311</f>
        <v>0</v>
      </c>
      <c r="F19" s="15">
        <f t="shared" si="0"/>
        <v>0</v>
      </c>
      <c r="G19" s="15">
        <f>공종별내역서!H311</f>
        <v>0</v>
      </c>
      <c r="H19" s="15">
        <f t="shared" si="1"/>
        <v>0</v>
      </c>
      <c r="I19" s="15">
        <f>공종별내역서!J311</f>
        <v>0</v>
      </c>
      <c r="J19" s="15">
        <f t="shared" si="2"/>
        <v>0</v>
      </c>
      <c r="K19" s="15">
        <f t="shared" si="3"/>
        <v>0</v>
      </c>
      <c r="L19" s="15">
        <f t="shared" si="4"/>
        <v>0</v>
      </c>
      <c r="M19" s="13" t="s">
        <v>208</v>
      </c>
      <c r="N19" s="2"/>
      <c r="O19" s="2"/>
      <c r="P19" s="2"/>
      <c r="Q19" s="2"/>
      <c r="R19" s="3"/>
      <c r="S19" s="2"/>
      <c r="T19" s="11"/>
    </row>
    <row r="20" spans="1:20" ht="30" customHeight="1" x14ac:dyDescent="0.15">
      <c r="A20" s="13" t="s">
        <v>243</v>
      </c>
      <c r="B20" s="13" t="s">
        <v>208</v>
      </c>
      <c r="C20" s="13" t="s">
        <v>208</v>
      </c>
      <c r="D20" s="14">
        <v>1</v>
      </c>
      <c r="E20" s="15">
        <f>공종별내역서!F333</f>
        <v>0</v>
      </c>
      <c r="F20" s="15">
        <f t="shared" si="0"/>
        <v>0</v>
      </c>
      <c r="G20" s="15">
        <f>공종별내역서!H333</f>
        <v>0</v>
      </c>
      <c r="H20" s="15">
        <f t="shared" si="1"/>
        <v>0</v>
      </c>
      <c r="I20" s="15">
        <f>공종별내역서!J333</f>
        <v>0</v>
      </c>
      <c r="J20" s="15">
        <f t="shared" si="2"/>
        <v>0</v>
      </c>
      <c r="K20" s="15">
        <f t="shared" si="3"/>
        <v>0</v>
      </c>
      <c r="L20" s="15">
        <f t="shared" si="4"/>
        <v>0</v>
      </c>
      <c r="M20" s="13" t="s">
        <v>208</v>
      </c>
      <c r="N20" s="2"/>
      <c r="O20" s="2"/>
      <c r="P20" s="2"/>
      <c r="Q20" s="2"/>
      <c r="R20" s="3"/>
      <c r="S20" s="2"/>
      <c r="T20" s="11"/>
    </row>
    <row r="21" spans="1:20" ht="30" customHeight="1" x14ac:dyDescent="0.15">
      <c r="A21" s="13" t="s">
        <v>25</v>
      </c>
      <c r="B21" s="13" t="s">
        <v>208</v>
      </c>
      <c r="C21" s="13" t="s">
        <v>208</v>
      </c>
      <c r="D21" s="14">
        <v>1</v>
      </c>
      <c r="E21" s="15">
        <f>공종별내역서!F355</f>
        <v>0</v>
      </c>
      <c r="F21" s="15">
        <f t="shared" si="0"/>
        <v>0</v>
      </c>
      <c r="G21" s="15">
        <f>공종별내역서!H355</f>
        <v>0</v>
      </c>
      <c r="H21" s="15">
        <f t="shared" si="1"/>
        <v>0</v>
      </c>
      <c r="I21" s="15">
        <f>공종별내역서!J355</f>
        <v>0</v>
      </c>
      <c r="J21" s="15">
        <f t="shared" si="2"/>
        <v>0</v>
      </c>
      <c r="K21" s="15">
        <f t="shared" si="3"/>
        <v>0</v>
      </c>
      <c r="L21" s="15">
        <f t="shared" si="4"/>
        <v>0</v>
      </c>
      <c r="M21" s="13" t="s">
        <v>208</v>
      </c>
      <c r="N21" s="2"/>
      <c r="O21" s="2"/>
      <c r="P21" s="2"/>
      <c r="Q21" s="2"/>
      <c r="R21" s="3"/>
      <c r="S21" s="2"/>
      <c r="T21" s="11"/>
    </row>
    <row r="22" spans="1:20" ht="30" customHeight="1" x14ac:dyDescent="0.15">
      <c r="A22" s="13" t="s">
        <v>20</v>
      </c>
      <c r="B22" s="13" t="s">
        <v>208</v>
      </c>
      <c r="C22" s="13" t="s">
        <v>208</v>
      </c>
      <c r="D22" s="14">
        <v>1</v>
      </c>
      <c r="E22" s="15">
        <f>공종별내역서!F377</f>
        <v>0</v>
      </c>
      <c r="F22" s="15">
        <f t="shared" si="0"/>
        <v>0</v>
      </c>
      <c r="G22" s="15">
        <f>공종별내역서!H377</f>
        <v>0</v>
      </c>
      <c r="H22" s="15">
        <f t="shared" si="1"/>
        <v>0</v>
      </c>
      <c r="I22" s="15">
        <f>공종별내역서!J377</f>
        <v>0</v>
      </c>
      <c r="J22" s="15">
        <f t="shared" si="2"/>
        <v>0</v>
      </c>
      <c r="K22" s="15">
        <f t="shared" si="3"/>
        <v>0</v>
      </c>
      <c r="L22" s="15">
        <f t="shared" si="4"/>
        <v>0</v>
      </c>
      <c r="M22" s="13" t="s">
        <v>208</v>
      </c>
      <c r="N22" s="2"/>
      <c r="O22" s="2"/>
      <c r="P22" s="2"/>
      <c r="Q22" s="2"/>
      <c r="R22" s="3"/>
      <c r="S22" s="2"/>
      <c r="T22" s="11"/>
    </row>
    <row r="23" spans="1:20" ht="30" customHeight="1" x14ac:dyDescent="0.15">
      <c r="A23" s="13" t="s">
        <v>26</v>
      </c>
      <c r="B23" s="13" t="s">
        <v>208</v>
      </c>
      <c r="C23" s="13" t="s">
        <v>208</v>
      </c>
      <c r="D23" s="14">
        <v>1</v>
      </c>
      <c r="E23" s="15">
        <f>공종별내역서!F399</f>
        <v>0</v>
      </c>
      <c r="F23" s="15">
        <f t="shared" si="0"/>
        <v>0</v>
      </c>
      <c r="G23" s="15">
        <f>공종별내역서!H399</f>
        <v>0</v>
      </c>
      <c r="H23" s="15">
        <f t="shared" si="1"/>
        <v>0</v>
      </c>
      <c r="I23" s="15">
        <f>공종별내역서!J399</f>
        <v>0</v>
      </c>
      <c r="J23" s="15">
        <f t="shared" si="2"/>
        <v>0</v>
      </c>
      <c r="K23" s="15">
        <f t="shared" si="3"/>
        <v>0</v>
      </c>
      <c r="L23" s="15">
        <f t="shared" si="4"/>
        <v>0</v>
      </c>
      <c r="M23" s="13" t="s">
        <v>208</v>
      </c>
      <c r="N23" s="2"/>
      <c r="O23" s="2"/>
      <c r="P23" s="2"/>
      <c r="Q23" s="2"/>
      <c r="R23" s="3"/>
      <c r="S23" s="2"/>
      <c r="T23" s="11"/>
    </row>
    <row r="24" spans="1:20" ht="30" customHeight="1" x14ac:dyDescent="0.15">
      <c r="A24" s="71" t="s">
        <v>236</v>
      </c>
      <c r="B24" s="71" t="s">
        <v>208</v>
      </c>
      <c r="C24" s="71" t="s">
        <v>208</v>
      </c>
      <c r="D24" s="72">
        <v>1</v>
      </c>
      <c r="E24" s="73">
        <f>F25</f>
        <v>0</v>
      </c>
      <c r="F24" s="73">
        <f t="shared" si="0"/>
        <v>0</v>
      </c>
      <c r="G24" s="73">
        <f>H25</f>
        <v>0</v>
      </c>
      <c r="H24" s="73">
        <f t="shared" si="1"/>
        <v>0</v>
      </c>
      <c r="I24" s="73">
        <f>J25</f>
        <v>0</v>
      </c>
      <c r="J24" s="73">
        <f t="shared" si="2"/>
        <v>0</v>
      </c>
      <c r="K24" s="73">
        <f t="shared" si="3"/>
        <v>0</v>
      </c>
      <c r="L24" s="73">
        <f t="shared" si="4"/>
        <v>0</v>
      </c>
      <c r="M24" s="71" t="s">
        <v>208</v>
      </c>
      <c r="N24" s="2"/>
      <c r="O24" s="2"/>
      <c r="P24" s="2"/>
      <c r="Q24" s="2"/>
      <c r="R24" s="3"/>
      <c r="S24" s="2"/>
      <c r="T24" s="11"/>
    </row>
    <row r="25" spans="1:20" ht="30" customHeight="1" x14ac:dyDescent="0.15">
      <c r="A25" s="13" t="s">
        <v>225</v>
      </c>
      <c r="B25" s="13" t="s">
        <v>208</v>
      </c>
      <c r="C25" s="13" t="s">
        <v>208</v>
      </c>
      <c r="D25" s="14">
        <v>1</v>
      </c>
      <c r="E25" s="15">
        <f>공종별내역서!F421</f>
        <v>0</v>
      </c>
      <c r="F25" s="15">
        <f t="shared" si="0"/>
        <v>0</v>
      </c>
      <c r="G25" s="15">
        <f>공종별내역서!H421</f>
        <v>0</v>
      </c>
      <c r="H25" s="15">
        <f t="shared" si="1"/>
        <v>0</v>
      </c>
      <c r="I25" s="15">
        <f>공종별내역서!J421</f>
        <v>0</v>
      </c>
      <c r="J25" s="15">
        <f t="shared" si="2"/>
        <v>0</v>
      </c>
      <c r="K25" s="15">
        <f t="shared" si="3"/>
        <v>0</v>
      </c>
      <c r="L25" s="15">
        <f t="shared" si="4"/>
        <v>0</v>
      </c>
      <c r="M25" s="13" t="s">
        <v>208</v>
      </c>
      <c r="N25" s="2"/>
      <c r="O25" s="2"/>
      <c r="P25" s="2"/>
      <c r="Q25" s="2"/>
      <c r="R25" s="3"/>
      <c r="S25" s="2"/>
      <c r="T25" s="11"/>
    </row>
    <row r="26" spans="1:20" ht="30" customHeight="1" x14ac:dyDescent="0.15">
      <c r="A26" s="13"/>
      <c r="B26" s="13"/>
      <c r="C26" s="13"/>
      <c r="D26" s="14"/>
      <c r="E26" s="15"/>
      <c r="F26" s="15"/>
      <c r="G26" s="15"/>
      <c r="H26" s="15"/>
      <c r="I26" s="15"/>
      <c r="J26" s="15"/>
      <c r="K26" s="15"/>
      <c r="L26" s="15"/>
      <c r="M26" s="13"/>
      <c r="N26" s="2"/>
      <c r="O26" s="2"/>
      <c r="P26" s="2"/>
      <c r="Q26" s="2"/>
      <c r="R26" s="3"/>
      <c r="S26" s="2"/>
      <c r="T26" s="11"/>
    </row>
    <row r="27" spans="1:20" ht="30" customHeight="1" x14ac:dyDescent="0.15">
      <c r="A27" s="13"/>
      <c r="B27" s="13"/>
      <c r="C27" s="13"/>
      <c r="D27" s="14"/>
      <c r="E27" s="15"/>
      <c r="F27" s="15"/>
      <c r="G27" s="15"/>
      <c r="H27" s="15"/>
      <c r="I27" s="15"/>
      <c r="J27" s="15"/>
      <c r="K27" s="15"/>
      <c r="L27" s="15"/>
      <c r="M27" s="13"/>
      <c r="N27" s="2"/>
      <c r="O27" s="2"/>
      <c r="P27" s="2"/>
      <c r="Q27" s="2"/>
      <c r="R27" s="3"/>
      <c r="S27" s="2"/>
      <c r="T27" s="11"/>
    </row>
    <row r="28" spans="1:20" ht="30" customHeight="1" x14ac:dyDescent="0.1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T28" s="10"/>
    </row>
    <row r="29" spans="1:20" ht="30" customHeight="1" x14ac:dyDescent="0.1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T29" s="10"/>
    </row>
    <row r="30" spans="1:20" ht="30" customHeight="1" x14ac:dyDescent="0.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T30" s="10"/>
    </row>
    <row r="31" spans="1:20" ht="30" customHeight="1" x14ac:dyDescent="0.1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T31" s="10"/>
    </row>
    <row r="32" spans="1:20" ht="30" customHeight="1" x14ac:dyDescent="0.1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T32" s="10"/>
    </row>
    <row r="33" spans="1:20" ht="30" customHeight="1" x14ac:dyDescent="0.1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T33" s="10"/>
    </row>
    <row r="34" spans="1:20" ht="30" customHeight="1" x14ac:dyDescent="0.1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T34" s="10"/>
    </row>
    <row r="35" spans="1:20" ht="30" customHeight="1" x14ac:dyDescent="0.1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T35" s="10"/>
    </row>
    <row r="36" spans="1:20" ht="30" customHeight="1" x14ac:dyDescent="0.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T36" s="10"/>
    </row>
    <row r="37" spans="1:20" ht="30" customHeight="1" x14ac:dyDescent="0.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T37" s="10"/>
    </row>
    <row r="38" spans="1:20" ht="30" customHeight="1" x14ac:dyDescent="0.1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T38" s="10"/>
    </row>
    <row r="39" spans="1:20" ht="30" customHeight="1" x14ac:dyDescent="0.1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T39" s="10"/>
    </row>
    <row r="40" spans="1:20" ht="30" customHeight="1" x14ac:dyDescent="0.1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T40" s="10"/>
    </row>
    <row r="41" spans="1:20" ht="30" customHeight="1" x14ac:dyDescent="0.1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T41" s="10"/>
    </row>
    <row r="42" spans="1:20" ht="30" customHeight="1" x14ac:dyDescent="0.1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T42" s="10"/>
    </row>
    <row r="43" spans="1:20" ht="30" customHeight="1" x14ac:dyDescent="0.1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T43" s="10"/>
    </row>
    <row r="44" spans="1:20" ht="30" customHeight="1" x14ac:dyDescent="0.15">
      <c r="A44" s="13" t="s">
        <v>23</v>
      </c>
      <c r="B44" s="14"/>
      <c r="C44" s="14"/>
      <c r="D44" s="14"/>
      <c r="E44" s="14"/>
      <c r="F44" s="15">
        <f>F5</f>
        <v>0</v>
      </c>
      <c r="G44" s="14"/>
      <c r="H44" s="15">
        <f>H5</f>
        <v>0</v>
      </c>
      <c r="I44" s="14"/>
      <c r="J44" s="15">
        <f>J5</f>
        <v>0</v>
      </c>
      <c r="K44" s="14"/>
      <c r="L44" s="15">
        <f>L5</f>
        <v>0</v>
      </c>
      <c r="M44" s="14"/>
      <c r="T44" s="10"/>
    </row>
  </sheetData>
  <mergeCells count="16">
    <mergeCell ref="T3:T4"/>
    <mergeCell ref="O3:O4"/>
    <mergeCell ref="P3:P4"/>
    <mergeCell ref="Q3:Q4"/>
    <mergeCell ref="R3:R4"/>
    <mergeCell ref="S3:S4"/>
    <mergeCell ref="G3:H3"/>
    <mergeCell ref="I3:J3"/>
    <mergeCell ref="K3:L3"/>
    <mergeCell ref="M3:M4"/>
    <mergeCell ref="N3:N4"/>
    <mergeCell ref="A3:A4"/>
    <mergeCell ref="B3:B4"/>
    <mergeCell ref="C3:C4"/>
    <mergeCell ref="D3:D4"/>
    <mergeCell ref="E3:F3"/>
  </mergeCells>
  <phoneticPr fontId="22" type="noConversion"/>
  <pageMargins left="0.78722220659255981" right="0" top="0.39347222447395325" bottom="0.39347222447395325" header="0" footer="0"/>
  <pageSetup paperSize="9" scale="7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AV465"/>
  <sheetViews>
    <sheetView zoomScaleNormal="100" zoomScaleSheetLayoutView="100" workbookViewId="0">
      <selection activeCell="C10" sqref="C10"/>
    </sheetView>
  </sheetViews>
  <sheetFormatPr defaultColWidth="9" defaultRowHeight="13.5" x14ac:dyDescent="0.1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customWidth="1"/>
    <col min="44" max="44" width="10.625" customWidth="1"/>
    <col min="45" max="46" width="1.625" customWidth="1"/>
    <col min="47" max="47" width="24.625" customWidth="1"/>
    <col min="48" max="48" width="10.625" customWidth="1"/>
  </cols>
  <sheetData>
    <row r="1" spans="1:48" ht="30" customHeight="1" x14ac:dyDescent="0.15">
      <c r="A1" s="6" t="s">
        <v>17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15">
      <c r="A2" s="99" t="s">
        <v>161</v>
      </c>
      <c r="B2" s="99" t="s">
        <v>163</v>
      </c>
      <c r="C2" s="99" t="s">
        <v>199</v>
      </c>
      <c r="D2" s="99" t="s">
        <v>205</v>
      </c>
      <c r="E2" s="99" t="s">
        <v>103</v>
      </c>
      <c r="F2" s="99"/>
      <c r="G2" s="99" t="s">
        <v>107</v>
      </c>
      <c r="H2" s="99"/>
      <c r="I2" s="99" t="s">
        <v>158</v>
      </c>
      <c r="J2" s="99"/>
      <c r="K2" s="99" t="s">
        <v>162</v>
      </c>
      <c r="L2" s="99"/>
      <c r="M2" s="99" t="s">
        <v>104</v>
      </c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</row>
    <row r="3" spans="1:48" ht="30" customHeight="1" x14ac:dyDescent="0.15">
      <c r="A3" s="99"/>
      <c r="B3" s="99"/>
      <c r="C3" s="99"/>
      <c r="D3" s="99"/>
      <c r="E3" s="9" t="s">
        <v>106</v>
      </c>
      <c r="F3" s="9" t="s">
        <v>105</v>
      </c>
      <c r="G3" s="9" t="s">
        <v>106</v>
      </c>
      <c r="H3" s="9" t="s">
        <v>105</v>
      </c>
      <c r="I3" s="9" t="s">
        <v>106</v>
      </c>
      <c r="J3" s="9" t="s">
        <v>105</v>
      </c>
      <c r="K3" s="9" t="s">
        <v>106</v>
      </c>
      <c r="L3" s="9" t="s">
        <v>105</v>
      </c>
      <c r="M3" s="99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</row>
    <row r="4" spans="1:48" ht="30" customHeight="1" x14ac:dyDescent="0.15">
      <c r="A4" s="16" t="s">
        <v>211</v>
      </c>
      <c r="B4" s="16" t="s">
        <v>208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15">
      <c r="A5" s="16" t="s">
        <v>124</v>
      </c>
      <c r="B5" s="16" t="s">
        <v>160</v>
      </c>
      <c r="C5" s="16" t="s">
        <v>198</v>
      </c>
      <c r="D5" s="14">
        <v>2</v>
      </c>
      <c r="E5" s="15"/>
      <c r="F5" s="15"/>
      <c r="G5" s="15"/>
      <c r="H5" s="15"/>
      <c r="I5" s="15"/>
      <c r="J5" s="15"/>
      <c r="K5" s="15"/>
      <c r="L5" s="15"/>
      <c r="M5" s="16"/>
      <c r="N5" s="2"/>
      <c r="O5" s="2"/>
      <c r="P5" s="2"/>
      <c r="Q5" s="2"/>
      <c r="R5" s="2"/>
      <c r="S5" s="2"/>
      <c r="T5" s="2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/>
      <c r="AS5" s="2"/>
      <c r="AT5" s="3"/>
      <c r="AU5" s="2"/>
      <c r="AV5" s="3"/>
    </row>
    <row r="6" spans="1:48" ht="30" customHeight="1" x14ac:dyDescent="0.15">
      <c r="A6" s="16" t="s">
        <v>159</v>
      </c>
      <c r="B6" s="16" t="s">
        <v>237</v>
      </c>
      <c r="C6" s="16" t="s">
        <v>206</v>
      </c>
      <c r="D6" s="14">
        <v>192</v>
      </c>
      <c r="E6" s="15"/>
      <c r="F6" s="15"/>
      <c r="G6" s="15"/>
      <c r="H6" s="15"/>
      <c r="I6" s="15"/>
      <c r="J6" s="15"/>
      <c r="K6" s="15"/>
      <c r="L6" s="15"/>
      <c r="M6" s="16"/>
      <c r="N6" s="2"/>
      <c r="O6" s="2"/>
      <c r="P6" s="2"/>
      <c r="Q6" s="2"/>
      <c r="R6" s="2"/>
      <c r="S6" s="2"/>
      <c r="T6" s="2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/>
      <c r="AS6" s="2"/>
      <c r="AT6" s="3"/>
      <c r="AU6" s="2"/>
      <c r="AV6" s="3"/>
    </row>
    <row r="7" spans="1:48" ht="30" customHeight="1" x14ac:dyDescent="0.15">
      <c r="A7" s="16" t="s">
        <v>111</v>
      </c>
      <c r="B7" s="16" t="s">
        <v>67</v>
      </c>
      <c r="C7" s="16" t="s">
        <v>206</v>
      </c>
      <c r="D7" s="14">
        <v>192</v>
      </c>
      <c r="E7" s="15"/>
      <c r="F7" s="15"/>
      <c r="G7" s="15"/>
      <c r="H7" s="15"/>
      <c r="I7" s="15"/>
      <c r="J7" s="15"/>
      <c r="K7" s="15"/>
      <c r="L7" s="15"/>
      <c r="M7" s="16"/>
      <c r="N7" s="2"/>
      <c r="O7" s="2"/>
      <c r="P7" s="2"/>
      <c r="Q7" s="2"/>
      <c r="R7" s="2"/>
      <c r="S7" s="2"/>
      <c r="T7" s="2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/>
      <c r="AS7" s="2"/>
      <c r="AT7" s="3"/>
      <c r="AU7" s="2"/>
      <c r="AV7" s="3"/>
    </row>
    <row r="8" spans="1:48" ht="30" customHeight="1" x14ac:dyDescent="0.15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/>
    </row>
    <row r="9" spans="1:48" ht="30" customHeight="1" x14ac:dyDescent="0.15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/>
    </row>
    <row r="10" spans="1:48" ht="30" customHeight="1" x14ac:dyDescent="0.15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/>
    </row>
    <row r="11" spans="1:48" ht="30" customHeight="1" x14ac:dyDescent="0.15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/>
    </row>
    <row r="12" spans="1:48" ht="30" customHeight="1" x14ac:dyDescent="0.15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/>
    </row>
    <row r="13" spans="1:48" ht="30" customHeight="1" x14ac:dyDescent="0.15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/>
    </row>
    <row r="14" spans="1:48" ht="30" customHeight="1" x14ac:dyDescent="0.15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/>
    </row>
    <row r="15" spans="1:48" ht="30" customHeight="1" x14ac:dyDescent="0.15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/>
    </row>
    <row r="16" spans="1:48" ht="30" customHeight="1" x14ac:dyDescent="0.15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/>
    </row>
    <row r="17" spans="1:48" ht="30" customHeight="1" x14ac:dyDescent="0.15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/>
    </row>
    <row r="18" spans="1:48" ht="30" customHeight="1" x14ac:dyDescent="0.15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/>
    </row>
    <row r="19" spans="1:48" ht="30" customHeight="1" x14ac:dyDescent="0.15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/>
    </row>
    <row r="20" spans="1:48" ht="30" customHeight="1" x14ac:dyDescent="0.15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/>
    </row>
    <row r="21" spans="1:48" ht="30" customHeight="1" x14ac:dyDescent="0.15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/>
    </row>
    <row r="22" spans="1:48" ht="30" customHeight="1" x14ac:dyDescent="0.15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/>
    </row>
    <row r="23" spans="1:48" ht="30" customHeight="1" x14ac:dyDescent="0.15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/>
    </row>
    <row r="24" spans="1:48" ht="30" customHeight="1" x14ac:dyDescent="0.15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/>
    </row>
    <row r="25" spans="1:48" ht="30" customHeight="1" x14ac:dyDescent="0.15">
      <c r="A25" s="16" t="s">
        <v>23</v>
      </c>
      <c r="B25" s="14"/>
      <c r="C25" s="14"/>
      <c r="D25" s="14"/>
      <c r="E25" s="15"/>
      <c r="F25" s="15">
        <f>SUMIF(Q5:Q24,"010101",F5:F24)</f>
        <v>0</v>
      </c>
      <c r="G25" s="15"/>
      <c r="H25" s="15">
        <f>SUMIF(Q5:Q24,"010101",H5:H24)</f>
        <v>0</v>
      </c>
      <c r="I25" s="15"/>
      <c r="J25" s="15">
        <f>SUMIF(Q5:Q24,"010101",J5:J24)</f>
        <v>0</v>
      </c>
      <c r="K25" s="15"/>
      <c r="L25" s="15">
        <f>SUMIF(Q5:Q24,"010101",L5:L24)</f>
        <v>0</v>
      </c>
      <c r="M25" s="14"/>
    </row>
    <row r="26" spans="1:48" ht="30" customHeight="1" x14ac:dyDescent="0.15">
      <c r="A26" s="16" t="s">
        <v>36</v>
      </c>
      <c r="B26" s="16" t="s">
        <v>208</v>
      </c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N26" s="3"/>
      <c r="O26" s="3"/>
      <c r="P26" s="3"/>
      <c r="Q26" s="2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</row>
    <row r="27" spans="1:48" ht="30" customHeight="1" x14ac:dyDescent="0.15">
      <c r="A27" s="16" t="s">
        <v>173</v>
      </c>
      <c r="B27" s="16" t="s">
        <v>169</v>
      </c>
      <c r="C27" s="16" t="s">
        <v>200</v>
      </c>
      <c r="D27" s="14">
        <v>32</v>
      </c>
      <c r="E27" s="15"/>
      <c r="F27" s="15"/>
      <c r="G27" s="15"/>
      <c r="H27" s="15"/>
      <c r="I27" s="15"/>
      <c r="J27" s="15"/>
      <c r="K27" s="15"/>
      <c r="L27" s="15"/>
      <c r="M27" s="16"/>
      <c r="N27" s="2"/>
      <c r="O27" s="2"/>
      <c r="P27" s="2"/>
      <c r="Q27" s="2"/>
      <c r="R27" s="2"/>
      <c r="S27" s="2"/>
      <c r="T27" s="2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/>
      <c r="AS27" s="2"/>
      <c r="AT27" s="3"/>
      <c r="AU27" s="2"/>
      <c r="AV27" s="3"/>
    </row>
    <row r="28" spans="1:48" ht="30" customHeight="1" x14ac:dyDescent="0.15">
      <c r="A28" s="16" t="s">
        <v>173</v>
      </c>
      <c r="B28" s="16" t="s">
        <v>171</v>
      </c>
      <c r="C28" s="16" t="s">
        <v>200</v>
      </c>
      <c r="D28" s="14">
        <v>3</v>
      </c>
      <c r="E28" s="15"/>
      <c r="F28" s="15"/>
      <c r="G28" s="15"/>
      <c r="H28" s="15"/>
      <c r="I28" s="15"/>
      <c r="J28" s="15"/>
      <c r="K28" s="15"/>
      <c r="L28" s="15"/>
      <c r="M28" s="16"/>
      <c r="N28" s="2"/>
      <c r="O28" s="2"/>
      <c r="P28" s="2"/>
      <c r="Q28" s="2"/>
      <c r="R28" s="2"/>
      <c r="S28" s="2"/>
      <c r="T28" s="2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/>
      <c r="AS28" s="2"/>
      <c r="AT28" s="3"/>
      <c r="AU28" s="2"/>
      <c r="AV28" s="3"/>
    </row>
    <row r="29" spans="1:48" ht="30" customHeight="1" x14ac:dyDescent="0.15">
      <c r="A29" s="16" t="s">
        <v>172</v>
      </c>
      <c r="B29" s="16" t="s">
        <v>14</v>
      </c>
      <c r="C29" s="16" t="s">
        <v>200</v>
      </c>
      <c r="D29" s="14">
        <v>31</v>
      </c>
      <c r="E29" s="15"/>
      <c r="F29" s="15"/>
      <c r="G29" s="15"/>
      <c r="H29" s="15"/>
      <c r="I29" s="15"/>
      <c r="J29" s="15"/>
      <c r="K29" s="15"/>
      <c r="L29" s="15"/>
      <c r="M29" s="16"/>
      <c r="N29" s="2"/>
      <c r="O29" s="2"/>
      <c r="P29" s="2"/>
      <c r="Q29" s="2"/>
      <c r="R29" s="2"/>
      <c r="S29" s="2"/>
      <c r="T29" s="2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/>
      <c r="AS29" s="2"/>
      <c r="AT29" s="3"/>
      <c r="AU29" s="2"/>
      <c r="AV29" s="3"/>
    </row>
    <row r="30" spans="1:48" ht="30" customHeight="1" x14ac:dyDescent="0.15">
      <c r="A30" s="16" t="s">
        <v>172</v>
      </c>
      <c r="B30" s="16" t="s">
        <v>0</v>
      </c>
      <c r="C30" s="16" t="s">
        <v>200</v>
      </c>
      <c r="D30" s="14">
        <v>2</v>
      </c>
      <c r="E30" s="15"/>
      <c r="F30" s="15"/>
      <c r="G30" s="15"/>
      <c r="H30" s="15"/>
      <c r="I30" s="15"/>
      <c r="J30" s="15"/>
      <c r="K30" s="15"/>
      <c r="L30" s="15"/>
      <c r="M30" s="16"/>
      <c r="N30" s="2"/>
      <c r="O30" s="2"/>
      <c r="P30" s="2"/>
      <c r="Q30" s="2"/>
      <c r="R30" s="2"/>
      <c r="S30" s="2"/>
      <c r="T30" s="2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/>
      <c r="AS30" s="2"/>
      <c r="AT30" s="3"/>
      <c r="AU30" s="2"/>
      <c r="AV30" s="3"/>
    </row>
    <row r="31" spans="1:48" ht="30" customHeight="1" x14ac:dyDescent="0.15">
      <c r="A31" s="16" t="s">
        <v>108</v>
      </c>
      <c r="B31" s="16" t="s">
        <v>166</v>
      </c>
      <c r="C31" s="16" t="s">
        <v>204</v>
      </c>
      <c r="D31" s="14">
        <v>2</v>
      </c>
      <c r="E31" s="15"/>
      <c r="F31" s="15"/>
      <c r="G31" s="15"/>
      <c r="H31" s="15"/>
      <c r="I31" s="15"/>
      <c r="J31" s="15"/>
      <c r="K31" s="15"/>
      <c r="L31" s="15"/>
      <c r="M31" s="16"/>
      <c r="N31" s="2"/>
      <c r="O31" s="2"/>
      <c r="P31" s="2"/>
      <c r="Q31" s="2"/>
      <c r="R31" s="2"/>
      <c r="S31" s="2"/>
      <c r="T31" s="2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/>
      <c r="AS31" s="2"/>
      <c r="AT31" s="3"/>
      <c r="AU31" s="2"/>
      <c r="AV31" s="3"/>
    </row>
    <row r="32" spans="1:48" ht="30" customHeight="1" x14ac:dyDescent="0.15">
      <c r="A32" s="16" t="s">
        <v>165</v>
      </c>
      <c r="B32" s="16" t="s">
        <v>174</v>
      </c>
      <c r="C32" s="16" t="s">
        <v>207</v>
      </c>
      <c r="D32" s="14">
        <v>0.1</v>
      </c>
      <c r="E32" s="15"/>
      <c r="F32" s="15"/>
      <c r="G32" s="15"/>
      <c r="H32" s="15"/>
      <c r="I32" s="15"/>
      <c r="J32" s="15"/>
      <c r="K32" s="15"/>
      <c r="L32" s="15"/>
      <c r="M32" s="16"/>
      <c r="N32" s="2"/>
      <c r="O32" s="2"/>
      <c r="P32" s="2"/>
      <c r="Q32" s="2"/>
      <c r="R32" s="2"/>
      <c r="S32" s="2"/>
      <c r="T32" s="2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/>
      <c r="AS32" s="2"/>
      <c r="AT32" s="3"/>
      <c r="AU32" s="2"/>
      <c r="AV32" s="3"/>
    </row>
    <row r="33" spans="1:48" ht="30" customHeight="1" x14ac:dyDescent="0.15">
      <c r="A33" s="16" t="s">
        <v>217</v>
      </c>
      <c r="B33" s="16" t="s">
        <v>109</v>
      </c>
      <c r="C33" s="16" t="s">
        <v>207</v>
      </c>
      <c r="D33" s="14">
        <v>0.1</v>
      </c>
      <c r="E33" s="15"/>
      <c r="F33" s="15"/>
      <c r="G33" s="15"/>
      <c r="H33" s="15"/>
      <c r="I33" s="15"/>
      <c r="J33" s="15"/>
      <c r="K33" s="15"/>
      <c r="L33" s="15"/>
      <c r="M33" s="16"/>
      <c r="N33" s="2"/>
      <c r="O33" s="2"/>
      <c r="P33" s="2"/>
      <c r="Q33" s="2"/>
      <c r="R33" s="2"/>
      <c r="S33" s="2"/>
      <c r="T33" s="2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/>
      <c r="AS33" s="2"/>
      <c r="AT33" s="3"/>
      <c r="AU33" s="2"/>
      <c r="AV33" s="3"/>
    </row>
    <row r="34" spans="1:48" ht="30" customHeight="1" x14ac:dyDescent="0.15">
      <c r="A34" s="16" t="s">
        <v>212</v>
      </c>
      <c r="B34" s="16" t="s">
        <v>216</v>
      </c>
      <c r="C34" s="16" t="s">
        <v>206</v>
      </c>
      <c r="D34" s="14">
        <v>8</v>
      </c>
      <c r="E34" s="15"/>
      <c r="F34" s="15"/>
      <c r="G34" s="15"/>
      <c r="H34" s="15"/>
      <c r="I34" s="15"/>
      <c r="J34" s="15"/>
      <c r="K34" s="15"/>
      <c r="L34" s="15"/>
      <c r="M34" s="16"/>
      <c r="N34" s="2"/>
      <c r="O34" s="2"/>
      <c r="P34" s="2"/>
      <c r="Q34" s="2"/>
      <c r="R34" s="2"/>
      <c r="S34" s="2"/>
      <c r="T34" s="2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/>
      <c r="AS34" s="2"/>
      <c r="AT34" s="3"/>
      <c r="AU34" s="2"/>
      <c r="AV34" s="3"/>
    </row>
    <row r="35" spans="1:48" ht="30" customHeight="1" x14ac:dyDescent="0.15">
      <c r="A35" s="16" t="s">
        <v>73</v>
      </c>
      <c r="B35" s="16" t="s">
        <v>168</v>
      </c>
      <c r="C35" s="16" t="s">
        <v>206</v>
      </c>
      <c r="D35" s="14">
        <v>2</v>
      </c>
      <c r="E35" s="15"/>
      <c r="F35" s="15"/>
      <c r="G35" s="15"/>
      <c r="H35" s="15"/>
      <c r="I35" s="15"/>
      <c r="J35" s="15"/>
      <c r="K35" s="15"/>
      <c r="L35" s="15"/>
      <c r="M35" s="16"/>
      <c r="N35" s="2"/>
      <c r="O35" s="2"/>
      <c r="P35" s="2"/>
      <c r="Q35" s="2"/>
      <c r="R35" s="2"/>
      <c r="S35" s="2"/>
      <c r="T35" s="2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/>
      <c r="AS35" s="2"/>
      <c r="AT35" s="3"/>
      <c r="AU35" s="2"/>
      <c r="AV35" s="3"/>
    </row>
    <row r="36" spans="1:48" ht="30" customHeight="1" x14ac:dyDescent="0.15">
      <c r="A36" s="16" t="s">
        <v>128</v>
      </c>
      <c r="B36" s="16" t="s">
        <v>123</v>
      </c>
      <c r="C36" s="16" t="s">
        <v>206</v>
      </c>
      <c r="D36" s="14">
        <v>2</v>
      </c>
      <c r="E36" s="15"/>
      <c r="F36" s="15"/>
      <c r="G36" s="15"/>
      <c r="H36" s="15"/>
      <c r="I36" s="15"/>
      <c r="J36" s="15"/>
      <c r="K36" s="15"/>
      <c r="L36" s="15"/>
      <c r="M36" s="16"/>
      <c r="N36" s="2"/>
      <c r="O36" s="2"/>
      <c r="P36" s="2"/>
      <c r="Q36" s="2"/>
      <c r="R36" s="2"/>
      <c r="S36" s="2"/>
      <c r="T36" s="2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/>
      <c r="AS36" s="2"/>
      <c r="AT36" s="3"/>
      <c r="AU36" s="2"/>
      <c r="AV36" s="3"/>
    </row>
    <row r="37" spans="1:48" ht="30" customHeight="1" x14ac:dyDescent="0.15">
      <c r="A37" s="16" t="s">
        <v>69</v>
      </c>
      <c r="B37" s="16" t="s">
        <v>208</v>
      </c>
      <c r="C37" s="16" t="s">
        <v>202</v>
      </c>
      <c r="D37" s="14">
        <v>131</v>
      </c>
      <c r="E37" s="15"/>
      <c r="F37" s="15"/>
      <c r="G37" s="15"/>
      <c r="H37" s="15"/>
      <c r="I37" s="15"/>
      <c r="J37" s="15"/>
      <c r="K37" s="15"/>
      <c r="L37" s="15"/>
      <c r="M37" s="16"/>
      <c r="N37" s="2"/>
      <c r="O37" s="2"/>
      <c r="P37" s="2"/>
      <c r="Q37" s="2"/>
      <c r="R37" s="2"/>
      <c r="S37" s="2"/>
      <c r="T37" s="2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/>
      <c r="AS37" s="2"/>
      <c r="AT37" s="3"/>
      <c r="AU37" s="2"/>
      <c r="AV37" s="3"/>
    </row>
    <row r="38" spans="1:48" ht="30" customHeight="1" x14ac:dyDescent="0.15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/>
    </row>
    <row r="39" spans="1:48" ht="30" customHeight="1" x14ac:dyDescent="0.15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/>
    </row>
    <row r="40" spans="1:48" ht="30" customHeight="1" x14ac:dyDescent="0.15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/>
    </row>
    <row r="41" spans="1:48" ht="30" customHeight="1" x14ac:dyDescent="0.15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/>
    </row>
    <row r="42" spans="1:48" ht="30" customHeight="1" x14ac:dyDescent="0.15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/>
    </row>
    <row r="43" spans="1:48" ht="30" customHeight="1" x14ac:dyDescent="0.15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/>
    </row>
    <row r="44" spans="1:48" ht="30" customHeight="1" x14ac:dyDescent="0.15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/>
    </row>
    <row r="45" spans="1:48" ht="30" customHeight="1" x14ac:dyDescent="0.15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/>
    </row>
    <row r="46" spans="1:48" ht="30" customHeight="1" x14ac:dyDescent="0.15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/>
    </row>
    <row r="47" spans="1:48" ht="30" customHeight="1" x14ac:dyDescent="0.15">
      <c r="A47" s="16" t="s">
        <v>23</v>
      </c>
      <c r="B47" s="14"/>
      <c r="C47" s="14"/>
      <c r="D47" s="14"/>
      <c r="E47" s="15"/>
      <c r="F47" s="15">
        <f>SUMIF(Q27:Q46,"010102",F27:F46)</f>
        <v>0</v>
      </c>
      <c r="G47" s="15"/>
      <c r="H47" s="15">
        <f>SUMIF(Q27:Q46,"010102",H27:H46)</f>
        <v>0</v>
      </c>
      <c r="I47" s="15"/>
      <c r="J47" s="15">
        <f>SUMIF(Q27:Q46,"010102",J27:J46)</f>
        <v>0</v>
      </c>
      <c r="K47" s="15"/>
      <c r="L47" s="15">
        <f>SUMIF(Q27:Q46,"010102",L27:L46)</f>
        <v>0</v>
      </c>
      <c r="M47" s="14"/>
    </row>
    <row r="48" spans="1:48" ht="30" customHeight="1" x14ac:dyDescent="0.15">
      <c r="A48" s="16" t="s">
        <v>24</v>
      </c>
      <c r="B48" s="16" t="s">
        <v>208</v>
      </c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N48" s="3"/>
      <c r="O48" s="3"/>
      <c r="P48" s="3"/>
      <c r="Q48" s="2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 spans="1:48" ht="30" customHeight="1" x14ac:dyDescent="0.15">
      <c r="A49" s="16" t="s">
        <v>113</v>
      </c>
      <c r="B49" s="16" t="s">
        <v>213</v>
      </c>
      <c r="C49" s="16" t="s">
        <v>206</v>
      </c>
      <c r="D49" s="14">
        <v>189</v>
      </c>
      <c r="E49" s="15"/>
      <c r="F49" s="15"/>
      <c r="G49" s="15"/>
      <c r="H49" s="15"/>
      <c r="I49" s="15"/>
      <c r="J49" s="15"/>
      <c r="K49" s="15"/>
      <c r="L49" s="15"/>
      <c r="M49" s="16"/>
      <c r="N49" s="2"/>
      <c r="O49" s="2"/>
      <c r="P49" s="2"/>
      <c r="Q49" s="2"/>
      <c r="R49" s="2"/>
      <c r="S49" s="2"/>
      <c r="T49" s="2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/>
      <c r="AS49" s="2"/>
      <c r="AT49" s="3"/>
      <c r="AU49" s="2"/>
      <c r="AV49" s="3"/>
    </row>
    <row r="50" spans="1:48" ht="30" customHeight="1" x14ac:dyDescent="0.15">
      <c r="A50" s="16" t="s">
        <v>9</v>
      </c>
      <c r="B50" s="16" t="s">
        <v>170</v>
      </c>
      <c r="C50" s="16" t="s">
        <v>206</v>
      </c>
      <c r="D50" s="14">
        <v>184</v>
      </c>
      <c r="E50" s="15"/>
      <c r="F50" s="15"/>
      <c r="G50" s="15"/>
      <c r="H50" s="15"/>
      <c r="I50" s="15"/>
      <c r="J50" s="15"/>
      <c r="K50" s="15"/>
      <c r="L50" s="15"/>
      <c r="M50" s="16"/>
      <c r="N50" s="2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/>
      <c r="AS50" s="2"/>
      <c r="AT50" s="3"/>
      <c r="AU50" s="2"/>
      <c r="AV50" s="3"/>
    </row>
    <row r="51" spans="1:48" ht="30" customHeight="1" x14ac:dyDescent="0.15">
      <c r="A51" s="16" t="s">
        <v>214</v>
      </c>
      <c r="B51" s="16" t="s">
        <v>127</v>
      </c>
      <c r="C51" s="16" t="s">
        <v>206</v>
      </c>
      <c r="D51" s="14">
        <v>6</v>
      </c>
      <c r="E51" s="15"/>
      <c r="F51" s="15"/>
      <c r="G51" s="15"/>
      <c r="H51" s="15"/>
      <c r="I51" s="15"/>
      <c r="J51" s="15"/>
      <c r="K51" s="15"/>
      <c r="L51" s="15"/>
      <c r="M51" s="16"/>
      <c r="N51" s="2"/>
      <c r="O51" s="2"/>
      <c r="P51" s="2"/>
      <c r="Q51" s="2"/>
      <c r="R51" s="2"/>
      <c r="S51" s="2"/>
      <c r="T51" s="2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/>
      <c r="AS51" s="2"/>
      <c r="AT51" s="3"/>
      <c r="AU51" s="2"/>
      <c r="AV51" s="3"/>
    </row>
    <row r="52" spans="1:48" ht="30" customHeight="1" x14ac:dyDescent="0.15">
      <c r="A52" s="16" t="s">
        <v>167</v>
      </c>
      <c r="B52" s="16" t="s">
        <v>5</v>
      </c>
      <c r="C52" s="16" t="s">
        <v>201</v>
      </c>
      <c r="D52" s="14">
        <v>29</v>
      </c>
      <c r="E52" s="15"/>
      <c r="F52" s="15"/>
      <c r="G52" s="15"/>
      <c r="H52" s="15"/>
      <c r="I52" s="15"/>
      <c r="J52" s="15"/>
      <c r="K52" s="15"/>
      <c r="L52" s="15"/>
      <c r="M52" s="16"/>
      <c r="N52" s="2"/>
      <c r="O52" s="2"/>
      <c r="P52" s="2"/>
      <c r="Q52" s="2"/>
      <c r="R52" s="2"/>
      <c r="S52" s="2"/>
      <c r="T52" s="2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/>
      <c r="AS52" s="2"/>
      <c r="AT52" s="3"/>
      <c r="AU52" s="2"/>
      <c r="AV52" s="3"/>
    </row>
    <row r="53" spans="1:48" ht="30" customHeight="1" x14ac:dyDescent="0.15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/>
    </row>
    <row r="54" spans="1:48" ht="30" customHeight="1" x14ac:dyDescent="0.15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/>
    </row>
    <row r="55" spans="1:48" ht="30" customHeight="1" x14ac:dyDescent="0.15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/>
    </row>
    <row r="56" spans="1:48" ht="30" customHeight="1" x14ac:dyDescent="0.15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/>
    </row>
    <row r="57" spans="1:48" ht="30" customHeight="1" x14ac:dyDescent="0.15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/>
    </row>
    <row r="58" spans="1:48" ht="30" customHeight="1" x14ac:dyDescent="0.15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/>
    </row>
    <row r="59" spans="1:48" ht="30" customHeight="1" x14ac:dyDescent="0.15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/>
    </row>
    <row r="60" spans="1:48" ht="30" customHeight="1" x14ac:dyDescent="0.15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/>
    </row>
    <row r="61" spans="1:48" ht="30" customHeight="1" x14ac:dyDescent="0.15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/>
    </row>
    <row r="62" spans="1:48" ht="30" customHeight="1" x14ac:dyDescent="0.15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/>
    </row>
    <row r="63" spans="1:48" ht="30" customHeight="1" x14ac:dyDescent="0.15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/>
    </row>
    <row r="64" spans="1:48" ht="30" customHeight="1" x14ac:dyDescent="0.15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/>
    </row>
    <row r="65" spans="1:48" ht="30" customHeight="1" x14ac:dyDescent="0.15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/>
    </row>
    <row r="66" spans="1:48" ht="30" customHeight="1" x14ac:dyDescent="0.15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/>
    </row>
    <row r="67" spans="1:48" ht="30" customHeight="1" x14ac:dyDescent="0.15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/>
    </row>
    <row r="68" spans="1:48" ht="30" customHeight="1" x14ac:dyDescent="0.15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/>
    </row>
    <row r="69" spans="1:48" ht="30" customHeight="1" x14ac:dyDescent="0.15">
      <c r="A69" s="16" t="s">
        <v>23</v>
      </c>
      <c r="B69" s="14"/>
      <c r="C69" s="14"/>
      <c r="D69" s="14"/>
      <c r="E69" s="15"/>
      <c r="F69" s="15">
        <f>SUMIF(Q49:Q68,"010103",F49:F68)</f>
        <v>0</v>
      </c>
      <c r="G69" s="15"/>
      <c r="H69" s="15">
        <f>SUMIF(Q49:Q68,"010103",H49:H68)</f>
        <v>0</v>
      </c>
      <c r="I69" s="15"/>
      <c r="J69" s="15">
        <f>SUMIF(Q49:Q68,"010103",J49:J68)</f>
        <v>0</v>
      </c>
      <c r="K69" s="15"/>
      <c r="L69" s="15">
        <f>SUMIF(Q49:Q68,"010103",L49:L68)</f>
        <v>0</v>
      </c>
      <c r="M69" s="14"/>
    </row>
    <row r="70" spans="1:48" ht="30" customHeight="1" x14ac:dyDescent="0.15">
      <c r="A70" s="16" t="s">
        <v>209</v>
      </c>
      <c r="B70" s="16" t="s">
        <v>208</v>
      </c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N70" s="3"/>
      <c r="O70" s="3"/>
      <c r="P70" s="3"/>
      <c r="Q70" s="2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</row>
    <row r="71" spans="1:48" ht="30" customHeight="1" x14ac:dyDescent="0.15">
      <c r="A71" s="16" t="s">
        <v>71</v>
      </c>
      <c r="B71" s="16" t="s">
        <v>215</v>
      </c>
      <c r="C71" s="16" t="s">
        <v>206</v>
      </c>
      <c r="D71" s="14">
        <v>109</v>
      </c>
      <c r="E71" s="15"/>
      <c r="F71" s="15"/>
      <c r="G71" s="15"/>
      <c r="H71" s="15"/>
      <c r="I71" s="15"/>
      <c r="J71" s="15"/>
      <c r="K71" s="15"/>
      <c r="L71" s="15"/>
      <c r="M71" s="16"/>
      <c r="N71" s="2"/>
      <c r="O71" s="2"/>
      <c r="P71" s="2"/>
      <c r="Q71" s="2"/>
      <c r="R71" s="2"/>
      <c r="S71" s="2"/>
      <c r="T71" s="2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/>
      <c r="AS71" s="2"/>
      <c r="AT71" s="3"/>
      <c r="AU71" s="2"/>
      <c r="AV71" s="3"/>
    </row>
    <row r="72" spans="1:48" ht="30" customHeight="1" x14ac:dyDescent="0.15">
      <c r="A72" s="16" t="s">
        <v>114</v>
      </c>
      <c r="B72" s="16" t="s">
        <v>246</v>
      </c>
      <c r="C72" s="16" t="s">
        <v>206</v>
      </c>
      <c r="D72" s="14">
        <v>13</v>
      </c>
      <c r="E72" s="15"/>
      <c r="F72" s="15"/>
      <c r="G72" s="15"/>
      <c r="H72" s="15"/>
      <c r="I72" s="15"/>
      <c r="J72" s="15"/>
      <c r="K72" s="15"/>
      <c r="L72" s="15"/>
      <c r="M72" s="16"/>
      <c r="N72" s="2"/>
      <c r="O72" s="2"/>
      <c r="P72" s="2"/>
      <c r="Q72" s="2"/>
      <c r="R72" s="2"/>
      <c r="S72" s="2"/>
      <c r="T72" s="2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/>
      <c r="AS72" s="2"/>
      <c r="AT72" s="3"/>
      <c r="AU72" s="2"/>
      <c r="AV72" s="3"/>
    </row>
    <row r="73" spans="1:48" ht="30" customHeight="1" x14ac:dyDescent="0.15">
      <c r="A73" s="16" t="s">
        <v>70</v>
      </c>
      <c r="B73" s="16" t="s">
        <v>125</v>
      </c>
      <c r="C73" s="16" t="s">
        <v>206</v>
      </c>
      <c r="D73" s="14">
        <v>13</v>
      </c>
      <c r="E73" s="15"/>
      <c r="F73" s="15"/>
      <c r="G73" s="15"/>
      <c r="H73" s="15"/>
      <c r="I73" s="15"/>
      <c r="J73" s="15"/>
      <c r="K73" s="15"/>
      <c r="L73" s="15"/>
      <c r="M73" s="16"/>
      <c r="N73" s="2"/>
      <c r="O73" s="2"/>
      <c r="P73" s="2"/>
      <c r="Q73" s="2"/>
      <c r="R73" s="2"/>
      <c r="S73" s="2"/>
      <c r="T73" s="2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/>
      <c r="AS73" s="2"/>
      <c r="AT73" s="3"/>
      <c r="AU73" s="2"/>
      <c r="AV73" s="3"/>
    </row>
    <row r="74" spans="1:48" ht="30" customHeight="1" x14ac:dyDescent="0.15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/>
    </row>
    <row r="75" spans="1:48" ht="30" customHeight="1" x14ac:dyDescent="0.15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1"/>
    </row>
    <row r="76" spans="1:48" ht="30" customHeight="1" x14ac:dyDescent="0.15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/>
    </row>
    <row r="77" spans="1:48" ht="30" customHeight="1" x14ac:dyDescent="0.15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/>
    </row>
    <row r="78" spans="1:48" ht="30" customHeight="1" x14ac:dyDescent="0.15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/>
    </row>
    <row r="79" spans="1:48" ht="30" customHeight="1" x14ac:dyDescent="0.15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/>
    </row>
    <row r="80" spans="1:48" ht="30" customHeight="1" x14ac:dyDescent="0.15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/>
    </row>
    <row r="81" spans="1:48" ht="30" customHeight="1" x14ac:dyDescent="0.15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/>
    </row>
    <row r="82" spans="1:48" ht="30" customHeight="1" x14ac:dyDescent="0.15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/>
    </row>
    <row r="83" spans="1:48" ht="30" customHeight="1" x14ac:dyDescent="0.15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/>
    </row>
    <row r="84" spans="1:48" ht="30" customHeight="1" x14ac:dyDescent="0.15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/>
    </row>
    <row r="85" spans="1:48" ht="30" customHeight="1" x14ac:dyDescent="0.15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/>
    </row>
    <row r="86" spans="1:48" ht="30" customHeight="1" x14ac:dyDescent="0.15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/>
    </row>
    <row r="87" spans="1:48" ht="30" customHeight="1" x14ac:dyDescent="0.15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/>
    </row>
    <row r="88" spans="1:48" ht="30" customHeight="1" x14ac:dyDescent="0.15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/>
    </row>
    <row r="89" spans="1:48" ht="30" customHeight="1" x14ac:dyDescent="0.15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/>
    </row>
    <row r="90" spans="1:48" ht="30" customHeight="1" x14ac:dyDescent="0.15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/>
    </row>
    <row r="91" spans="1:48" ht="30" customHeight="1" x14ac:dyDescent="0.15">
      <c r="A91" s="16" t="s">
        <v>23</v>
      </c>
      <c r="B91" s="14"/>
      <c r="C91" s="14"/>
      <c r="D91" s="14"/>
      <c r="E91" s="15"/>
      <c r="F91" s="15">
        <f>SUMIF(Q71:Q90,"010104",F71:F90)</f>
        <v>0</v>
      </c>
      <c r="G91" s="15"/>
      <c r="H91" s="15">
        <f>SUMIF(Q71:Q90,"010104",H71:H90)</f>
        <v>0</v>
      </c>
      <c r="I91" s="15"/>
      <c r="J91" s="15">
        <f>SUMIF(Q71:Q90,"010104",J71:J90)</f>
        <v>0</v>
      </c>
      <c r="K91" s="15"/>
      <c r="L91" s="15">
        <f>SUMIF(Q71:Q90,"010104",L71:L90)</f>
        <v>0</v>
      </c>
      <c r="M91" s="14"/>
    </row>
    <row r="92" spans="1:48" ht="30" customHeight="1" x14ac:dyDescent="0.15">
      <c r="A92" s="16" t="s">
        <v>218</v>
      </c>
      <c r="B92" s="16" t="s">
        <v>208</v>
      </c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N92" s="3"/>
      <c r="O92" s="3"/>
      <c r="P92" s="3"/>
      <c r="Q92" s="2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</row>
    <row r="93" spans="1:48" ht="30" customHeight="1" x14ac:dyDescent="0.15">
      <c r="A93" s="16" t="s">
        <v>133</v>
      </c>
      <c r="B93" s="16" t="s">
        <v>112</v>
      </c>
      <c r="C93" s="16" t="s">
        <v>206</v>
      </c>
      <c r="D93" s="14">
        <v>208</v>
      </c>
      <c r="E93" s="15"/>
      <c r="F93" s="15"/>
      <c r="G93" s="15"/>
      <c r="H93" s="15"/>
      <c r="I93" s="15"/>
      <c r="J93" s="15"/>
      <c r="K93" s="15"/>
      <c r="L93" s="15"/>
      <c r="M93" s="16"/>
      <c r="N93" s="2"/>
      <c r="O93" s="2"/>
      <c r="P93" s="2"/>
      <c r="Q93" s="2"/>
      <c r="R93" s="2"/>
      <c r="S93" s="2"/>
      <c r="T93" s="2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/>
      <c r="AS93" s="2"/>
      <c r="AT93" s="3"/>
      <c r="AU93" s="2"/>
      <c r="AV93" s="3"/>
    </row>
    <row r="94" spans="1:48" ht="30" customHeight="1" x14ac:dyDescent="0.15">
      <c r="A94" s="16" t="s">
        <v>133</v>
      </c>
      <c r="B94" s="16" t="s">
        <v>110</v>
      </c>
      <c r="C94" s="16" t="s">
        <v>206</v>
      </c>
      <c r="D94" s="14">
        <v>19</v>
      </c>
      <c r="E94" s="15"/>
      <c r="F94" s="15"/>
      <c r="G94" s="15"/>
      <c r="H94" s="15"/>
      <c r="I94" s="15"/>
      <c r="J94" s="15"/>
      <c r="K94" s="15"/>
      <c r="L94" s="15"/>
      <c r="M94" s="16"/>
      <c r="N94" s="2"/>
      <c r="O94" s="2"/>
      <c r="P94" s="2"/>
      <c r="Q94" s="2"/>
      <c r="R94" s="2"/>
      <c r="S94" s="2"/>
      <c r="T94" s="2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/>
      <c r="AS94" s="2"/>
      <c r="AT94" s="3"/>
      <c r="AU94" s="2"/>
      <c r="AV94" s="3"/>
    </row>
    <row r="95" spans="1:48" ht="30" customHeight="1" x14ac:dyDescent="0.15">
      <c r="A95" s="16" t="s">
        <v>265</v>
      </c>
      <c r="B95" s="16" t="s">
        <v>119</v>
      </c>
      <c r="C95" s="16" t="s">
        <v>206</v>
      </c>
      <c r="D95" s="14">
        <v>8</v>
      </c>
      <c r="E95" s="15"/>
      <c r="F95" s="15"/>
      <c r="G95" s="15"/>
      <c r="H95" s="15"/>
      <c r="I95" s="15"/>
      <c r="J95" s="15"/>
      <c r="K95" s="15"/>
      <c r="L95" s="15"/>
      <c r="M95" s="16"/>
      <c r="N95" s="2"/>
      <c r="O95" s="2"/>
      <c r="P95" s="2"/>
      <c r="Q95" s="2"/>
      <c r="R95" s="2"/>
      <c r="S95" s="2"/>
      <c r="T95" s="2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/>
      <c r="AS95" s="2"/>
      <c r="AT95" s="3"/>
      <c r="AU95" s="2"/>
      <c r="AV95" s="3"/>
    </row>
    <row r="96" spans="1:48" ht="30" customHeight="1" x14ac:dyDescent="0.15">
      <c r="A96" s="16" t="s">
        <v>261</v>
      </c>
      <c r="B96" s="16" t="s">
        <v>34</v>
      </c>
      <c r="C96" s="16" t="s">
        <v>206</v>
      </c>
      <c r="D96" s="14">
        <v>16</v>
      </c>
      <c r="E96" s="15"/>
      <c r="F96" s="15"/>
      <c r="G96" s="15"/>
      <c r="H96" s="15"/>
      <c r="I96" s="15"/>
      <c r="J96" s="15"/>
      <c r="K96" s="15"/>
      <c r="L96" s="15"/>
      <c r="M96" s="16"/>
      <c r="N96" s="2"/>
      <c r="O96" s="2"/>
      <c r="P96" s="2"/>
      <c r="Q96" s="2"/>
      <c r="R96" s="2"/>
      <c r="S96" s="2"/>
      <c r="T96" s="2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/>
      <c r="AS96" s="2"/>
      <c r="AT96" s="3"/>
      <c r="AU96" s="2"/>
      <c r="AV96" s="3"/>
    </row>
    <row r="97" spans="1:48" ht="30" customHeight="1" x14ac:dyDescent="0.15">
      <c r="A97" s="16" t="s">
        <v>262</v>
      </c>
      <c r="B97" s="16" t="s">
        <v>240</v>
      </c>
      <c r="C97" s="16" t="s">
        <v>201</v>
      </c>
      <c r="D97" s="14">
        <v>58</v>
      </c>
      <c r="E97" s="15"/>
      <c r="F97" s="15"/>
      <c r="G97" s="15"/>
      <c r="H97" s="15"/>
      <c r="I97" s="15"/>
      <c r="J97" s="15"/>
      <c r="K97" s="15"/>
      <c r="L97" s="15"/>
      <c r="M97" s="16"/>
      <c r="N97" s="2"/>
      <c r="O97" s="2"/>
      <c r="P97" s="2"/>
      <c r="Q97" s="2"/>
      <c r="R97" s="2"/>
      <c r="S97" s="2"/>
      <c r="T97" s="2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/>
      <c r="AS97" s="2"/>
      <c r="AT97" s="3"/>
      <c r="AU97" s="2"/>
      <c r="AV97" s="3"/>
    </row>
    <row r="98" spans="1:48" ht="30" customHeight="1" x14ac:dyDescent="0.15">
      <c r="A98" s="16" t="s">
        <v>262</v>
      </c>
      <c r="B98" s="16" t="s">
        <v>219</v>
      </c>
      <c r="C98" s="16" t="s">
        <v>201</v>
      </c>
      <c r="D98" s="14">
        <v>36</v>
      </c>
      <c r="E98" s="15"/>
      <c r="F98" s="15"/>
      <c r="G98" s="15"/>
      <c r="H98" s="15"/>
      <c r="I98" s="15"/>
      <c r="J98" s="15"/>
      <c r="K98" s="15"/>
      <c r="L98" s="15"/>
      <c r="M98" s="16"/>
      <c r="N98" s="2"/>
      <c r="O98" s="2"/>
      <c r="P98" s="2"/>
      <c r="Q98" s="2"/>
      <c r="R98" s="2"/>
      <c r="S98" s="2"/>
      <c r="T98" s="2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/>
      <c r="AS98" s="2"/>
      <c r="AT98" s="3"/>
      <c r="AU98" s="2"/>
      <c r="AV98" s="3"/>
    </row>
    <row r="99" spans="1:48" ht="30" customHeight="1" x14ac:dyDescent="0.15">
      <c r="A99" s="16" t="s">
        <v>262</v>
      </c>
      <c r="B99" s="16" t="s">
        <v>210</v>
      </c>
      <c r="C99" s="16" t="s">
        <v>201</v>
      </c>
      <c r="D99" s="14">
        <v>78</v>
      </c>
      <c r="E99" s="15"/>
      <c r="F99" s="15"/>
      <c r="G99" s="15"/>
      <c r="H99" s="15"/>
      <c r="I99" s="15"/>
      <c r="J99" s="15"/>
      <c r="K99" s="15"/>
      <c r="L99" s="15"/>
      <c r="M99" s="16"/>
      <c r="N99" s="2"/>
      <c r="O99" s="2"/>
      <c r="P99" s="2"/>
      <c r="Q99" s="2"/>
      <c r="R99" s="2"/>
      <c r="S99" s="2"/>
      <c r="T99" s="2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/>
      <c r="AS99" s="2"/>
      <c r="AT99" s="3"/>
      <c r="AU99" s="2"/>
      <c r="AV99" s="3"/>
    </row>
    <row r="100" spans="1:48" ht="30" customHeight="1" x14ac:dyDescent="0.15">
      <c r="A100" s="14"/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Q100" s="1"/>
    </row>
    <row r="101" spans="1:48" ht="30" customHeight="1" x14ac:dyDescent="0.15">
      <c r="A101" s="14"/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4"/>
      <c r="Q101" s="1"/>
    </row>
    <row r="102" spans="1:48" ht="30" customHeight="1" x14ac:dyDescent="0.15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/>
    </row>
    <row r="103" spans="1:48" ht="30" customHeight="1" x14ac:dyDescent="0.15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/>
    </row>
    <row r="104" spans="1:48" ht="30" customHeight="1" x14ac:dyDescent="0.15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/>
    </row>
    <row r="105" spans="1:48" ht="30" customHeight="1" x14ac:dyDescent="0.15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/>
    </row>
    <row r="106" spans="1:48" ht="30" customHeight="1" x14ac:dyDescent="0.15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/>
    </row>
    <row r="107" spans="1:48" ht="30" customHeight="1" x14ac:dyDescent="0.15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/>
    </row>
    <row r="108" spans="1:48" ht="30" customHeight="1" x14ac:dyDescent="0.15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/>
    </row>
    <row r="109" spans="1:48" ht="30" customHeight="1" x14ac:dyDescent="0.15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/>
    </row>
    <row r="110" spans="1:48" ht="30" customHeight="1" x14ac:dyDescent="0.15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/>
    </row>
    <row r="111" spans="1:48" ht="30" customHeight="1" x14ac:dyDescent="0.15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/>
    </row>
    <row r="112" spans="1:48" ht="30" customHeight="1" x14ac:dyDescent="0.15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/>
    </row>
    <row r="113" spans="1:48" ht="30" customHeight="1" x14ac:dyDescent="0.15">
      <c r="A113" s="16" t="s">
        <v>23</v>
      </c>
      <c r="B113" s="14"/>
      <c r="C113" s="14"/>
      <c r="D113" s="14"/>
      <c r="E113" s="15"/>
      <c r="F113" s="15">
        <f>SUMIF(Q93:Q112,"010105",F93:F112)</f>
        <v>0</v>
      </c>
      <c r="G113" s="15"/>
      <c r="H113" s="15">
        <f>SUMIF(Q93:Q112,"010105",H93:H112)</f>
        <v>0</v>
      </c>
      <c r="I113" s="15"/>
      <c r="J113" s="15">
        <f>SUMIF(Q93:Q112,"010105",J93:J112)</f>
        <v>0</v>
      </c>
      <c r="K113" s="15"/>
      <c r="L113" s="15">
        <f>SUMIF(Q93:Q112,"010105",L93:L112)</f>
        <v>0</v>
      </c>
      <c r="M113" s="14"/>
    </row>
    <row r="114" spans="1:48" ht="30" customHeight="1" x14ac:dyDescent="0.15">
      <c r="A114" s="16" t="s">
        <v>220</v>
      </c>
      <c r="B114" s="16" t="s">
        <v>208</v>
      </c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N114" s="3"/>
      <c r="O114" s="3"/>
      <c r="P114" s="3"/>
      <c r="Q114" s="2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</row>
    <row r="115" spans="1:48" ht="30" customHeight="1" x14ac:dyDescent="0.15">
      <c r="A115" s="16" t="s">
        <v>273</v>
      </c>
      <c r="B115" s="16" t="s">
        <v>126</v>
      </c>
      <c r="C115" s="16" t="s">
        <v>206</v>
      </c>
      <c r="D115" s="14">
        <v>6</v>
      </c>
      <c r="E115" s="15"/>
      <c r="F115" s="15"/>
      <c r="G115" s="15"/>
      <c r="H115" s="15"/>
      <c r="I115" s="15"/>
      <c r="J115" s="15"/>
      <c r="K115" s="15"/>
      <c r="L115" s="15"/>
      <c r="M115" s="16"/>
      <c r="N115" s="2"/>
      <c r="O115" s="2"/>
      <c r="P115" s="2"/>
      <c r="Q115" s="2"/>
      <c r="R115" s="2"/>
      <c r="S115" s="2"/>
      <c r="T115" s="2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/>
      <c r="AS115" s="2"/>
      <c r="AT115" s="3"/>
      <c r="AU115" s="2"/>
      <c r="AV115" s="3"/>
    </row>
    <row r="116" spans="1:48" ht="30" customHeight="1" x14ac:dyDescent="0.15">
      <c r="A116" s="16" t="s">
        <v>273</v>
      </c>
      <c r="B116" s="16" t="s">
        <v>117</v>
      </c>
      <c r="C116" s="16" t="s">
        <v>206</v>
      </c>
      <c r="D116" s="14">
        <v>49</v>
      </c>
      <c r="E116" s="15"/>
      <c r="F116" s="15"/>
      <c r="G116" s="15"/>
      <c r="H116" s="15"/>
      <c r="I116" s="15"/>
      <c r="J116" s="15"/>
      <c r="K116" s="15"/>
      <c r="L116" s="15"/>
      <c r="M116" s="16"/>
      <c r="N116" s="2"/>
      <c r="O116" s="2"/>
      <c r="P116" s="2"/>
      <c r="Q116" s="2"/>
      <c r="R116" s="2"/>
      <c r="S116" s="2"/>
      <c r="T116" s="2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/>
      <c r="AS116" s="2"/>
      <c r="AT116" s="3"/>
      <c r="AU116" s="2"/>
      <c r="AV116" s="3"/>
    </row>
    <row r="117" spans="1:48" ht="30" customHeight="1" x14ac:dyDescent="0.15">
      <c r="A117" s="16" t="s">
        <v>264</v>
      </c>
      <c r="B117" s="16" t="s">
        <v>274</v>
      </c>
      <c r="C117" s="16" t="s">
        <v>206</v>
      </c>
      <c r="D117" s="14">
        <v>198</v>
      </c>
      <c r="E117" s="15"/>
      <c r="F117" s="15"/>
      <c r="G117" s="15"/>
      <c r="H117" s="15"/>
      <c r="I117" s="15"/>
      <c r="J117" s="15"/>
      <c r="K117" s="15"/>
      <c r="L117" s="15"/>
      <c r="M117" s="16"/>
      <c r="N117" s="2"/>
      <c r="O117" s="2"/>
      <c r="P117" s="2"/>
      <c r="Q117" s="2"/>
      <c r="R117" s="2"/>
      <c r="S117" s="2"/>
      <c r="T117" s="2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/>
      <c r="AS117" s="2"/>
      <c r="AT117" s="3"/>
      <c r="AU117" s="2"/>
      <c r="AV117" s="3"/>
    </row>
    <row r="118" spans="1:48" ht="30" customHeight="1" x14ac:dyDescent="0.15">
      <c r="A118" s="16" t="s">
        <v>203</v>
      </c>
      <c r="B118" s="16" t="s">
        <v>122</v>
      </c>
      <c r="C118" s="16" t="s">
        <v>201</v>
      </c>
      <c r="D118" s="14">
        <v>40</v>
      </c>
      <c r="E118" s="15"/>
      <c r="F118" s="15"/>
      <c r="G118" s="15"/>
      <c r="H118" s="15"/>
      <c r="I118" s="15"/>
      <c r="J118" s="15"/>
      <c r="K118" s="15"/>
      <c r="L118" s="15"/>
      <c r="M118" s="16"/>
      <c r="N118" s="2"/>
      <c r="O118" s="2"/>
      <c r="P118" s="2"/>
      <c r="Q118" s="2"/>
      <c r="R118" s="2"/>
      <c r="S118" s="2"/>
      <c r="T118" s="2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/>
      <c r="AS118" s="2"/>
      <c r="AT118" s="3"/>
      <c r="AU118" s="2"/>
      <c r="AV118" s="3"/>
    </row>
    <row r="119" spans="1:48" ht="30" customHeight="1" x14ac:dyDescent="0.15">
      <c r="A119" s="16" t="s">
        <v>247</v>
      </c>
      <c r="B119" s="16" t="s">
        <v>33</v>
      </c>
      <c r="C119" s="16" t="s">
        <v>201</v>
      </c>
      <c r="D119" s="14">
        <v>63</v>
      </c>
      <c r="E119" s="15"/>
      <c r="F119" s="15"/>
      <c r="G119" s="15"/>
      <c r="H119" s="15"/>
      <c r="I119" s="15"/>
      <c r="J119" s="15"/>
      <c r="K119" s="15"/>
      <c r="L119" s="15"/>
      <c r="M119" s="16"/>
      <c r="N119" s="2"/>
      <c r="O119" s="2"/>
      <c r="P119" s="2"/>
      <c r="Q119" s="2"/>
      <c r="R119" s="2"/>
      <c r="S119" s="2"/>
      <c r="T119" s="2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/>
      <c r="AS119" s="2"/>
      <c r="AT119" s="3"/>
      <c r="AU119" s="2"/>
      <c r="AV119" s="3"/>
    </row>
    <row r="120" spans="1:48" ht="30" customHeight="1" x14ac:dyDescent="0.15">
      <c r="A120" s="16" t="s">
        <v>266</v>
      </c>
      <c r="B120" s="16" t="s">
        <v>29</v>
      </c>
      <c r="C120" s="16" t="s">
        <v>201</v>
      </c>
      <c r="D120" s="14">
        <v>2</v>
      </c>
      <c r="E120" s="15"/>
      <c r="F120" s="15"/>
      <c r="G120" s="15"/>
      <c r="H120" s="15"/>
      <c r="I120" s="15"/>
      <c r="J120" s="15"/>
      <c r="K120" s="15"/>
      <c r="L120" s="15"/>
      <c r="M120" s="16"/>
      <c r="N120" s="2"/>
      <c r="O120" s="2"/>
      <c r="P120" s="2"/>
      <c r="Q120" s="2"/>
      <c r="R120" s="2"/>
      <c r="S120" s="2"/>
      <c r="T120" s="2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/>
      <c r="AS120" s="2"/>
      <c r="AT120" s="3"/>
      <c r="AU120" s="2"/>
      <c r="AV120" s="3"/>
    </row>
    <row r="121" spans="1:48" ht="30" customHeight="1" x14ac:dyDescent="0.15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/>
    </row>
    <row r="122" spans="1:48" ht="30" customHeight="1" x14ac:dyDescent="0.15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/>
    </row>
    <row r="123" spans="1:48" ht="30" customHeight="1" x14ac:dyDescent="0.15">
      <c r="A123" s="14"/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Q123" s="1"/>
    </row>
    <row r="124" spans="1:48" ht="30" customHeight="1" x14ac:dyDescent="0.15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/>
    </row>
    <row r="125" spans="1:48" ht="30" customHeight="1" x14ac:dyDescent="0.15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/>
    </row>
    <row r="126" spans="1:48" ht="30" customHeight="1" x14ac:dyDescent="0.15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/>
    </row>
    <row r="127" spans="1:48" ht="30" customHeight="1" x14ac:dyDescent="0.15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/>
    </row>
    <row r="128" spans="1:48" ht="30" customHeight="1" x14ac:dyDescent="0.15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/>
    </row>
    <row r="129" spans="1:48" ht="30" customHeight="1" x14ac:dyDescent="0.15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/>
    </row>
    <row r="130" spans="1:48" ht="30" customHeight="1" x14ac:dyDescent="0.15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/>
    </row>
    <row r="131" spans="1:48" ht="30" customHeight="1" x14ac:dyDescent="0.15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/>
    </row>
    <row r="132" spans="1:48" ht="30" customHeight="1" x14ac:dyDescent="0.15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/>
    </row>
    <row r="133" spans="1:48" ht="30" customHeight="1" x14ac:dyDescent="0.15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/>
    </row>
    <row r="134" spans="1:48" ht="30" customHeight="1" x14ac:dyDescent="0.15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/>
    </row>
    <row r="135" spans="1:48" ht="30" customHeight="1" x14ac:dyDescent="0.15">
      <c r="A135" s="16" t="s">
        <v>23</v>
      </c>
      <c r="B135" s="14"/>
      <c r="C135" s="14"/>
      <c r="D135" s="14"/>
      <c r="E135" s="15"/>
      <c r="F135" s="15">
        <f>SUMIF(Q115:Q134,"010106",F115:F134)</f>
        <v>0</v>
      </c>
      <c r="G135" s="15"/>
      <c r="H135" s="15">
        <f>SUMIF(Q115:Q134,"010106",H115:H134)</f>
        <v>0</v>
      </c>
      <c r="I135" s="15"/>
      <c r="J135" s="15">
        <f>SUMIF(Q115:Q134,"010106",J115:J134)</f>
        <v>0</v>
      </c>
      <c r="K135" s="15"/>
      <c r="L135" s="15">
        <f>SUMIF(Q115:Q134,"010106",L115:L134)</f>
        <v>0</v>
      </c>
      <c r="M135" s="14"/>
    </row>
    <row r="136" spans="1:48" ht="30" customHeight="1" x14ac:dyDescent="0.15">
      <c r="A136" s="16" t="s">
        <v>235</v>
      </c>
      <c r="B136" s="16" t="s">
        <v>208</v>
      </c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N136" s="3"/>
      <c r="O136" s="3"/>
      <c r="P136" s="3"/>
      <c r="Q136" s="2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</row>
    <row r="137" spans="1:48" ht="30" customHeight="1" x14ac:dyDescent="0.15">
      <c r="A137" s="16" t="s">
        <v>72</v>
      </c>
      <c r="B137" s="16" t="s">
        <v>120</v>
      </c>
      <c r="C137" s="16" t="s">
        <v>206</v>
      </c>
      <c r="D137" s="14">
        <v>26</v>
      </c>
      <c r="E137" s="15"/>
      <c r="F137" s="15"/>
      <c r="G137" s="15"/>
      <c r="H137" s="15"/>
      <c r="I137" s="15"/>
      <c r="J137" s="15"/>
      <c r="K137" s="15"/>
      <c r="L137" s="15"/>
      <c r="M137" s="16"/>
      <c r="N137" s="2"/>
      <c r="O137" s="2"/>
      <c r="P137" s="2"/>
      <c r="Q137" s="2"/>
      <c r="R137" s="2"/>
      <c r="S137" s="2"/>
      <c r="T137" s="2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/>
      <c r="AS137" s="2"/>
      <c r="AT137" s="3"/>
      <c r="AU137" s="2"/>
      <c r="AV137" s="3"/>
    </row>
    <row r="138" spans="1:48" ht="30" customHeight="1" x14ac:dyDescent="0.15">
      <c r="A138" s="16" t="s">
        <v>223</v>
      </c>
      <c r="B138" s="16" t="s">
        <v>208</v>
      </c>
      <c r="C138" s="16" t="s">
        <v>201</v>
      </c>
      <c r="D138" s="14">
        <v>47</v>
      </c>
      <c r="E138" s="15"/>
      <c r="F138" s="15"/>
      <c r="G138" s="15"/>
      <c r="H138" s="15"/>
      <c r="I138" s="15"/>
      <c r="J138" s="15"/>
      <c r="K138" s="15"/>
      <c r="L138" s="15"/>
      <c r="M138" s="16"/>
      <c r="N138" s="2"/>
      <c r="O138" s="2"/>
      <c r="P138" s="2"/>
      <c r="Q138" s="2"/>
      <c r="R138" s="2"/>
      <c r="S138" s="2"/>
      <c r="T138" s="2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/>
      <c r="AS138" s="2"/>
      <c r="AT138" s="3"/>
      <c r="AU138" s="2"/>
      <c r="AV138" s="3"/>
    </row>
    <row r="139" spans="1:48" ht="30" customHeight="1" x14ac:dyDescent="0.15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/>
    </row>
    <row r="140" spans="1:48" ht="30" customHeight="1" x14ac:dyDescent="0.15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/>
    </row>
    <row r="141" spans="1:48" ht="30" customHeight="1" x14ac:dyDescent="0.15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/>
    </row>
    <row r="142" spans="1:48" ht="30" customHeight="1" x14ac:dyDescent="0.15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/>
    </row>
    <row r="143" spans="1:48" ht="30" customHeight="1" x14ac:dyDescent="0.15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/>
    </row>
    <row r="144" spans="1:48" ht="30" customHeight="1" x14ac:dyDescent="0.15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/>
    </row>
    <row r="145" spans="1:48" ht="30" customHeight="1" x14ac:dyDescent="0.15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/>
    </row>
    <row r="146" spans="1:48" ht="30" customHeight="1" x14ac:dyDescent="0.15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/>
    </row>
    <row r="147" spans="1:48" ht="30" customHeight="1" x14ac:dyDescent="0.15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/>
    </row>
    <row r="148" spans="1:48" ht="30" customHeight="1" x14ac:dyDescent="0.15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/>
    </row>
    <row r="149" spans="1:48" ht="30" customHeight="1" x14ac:dyDescent="0.15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/>
    </row>
    <row r="150" spans="1:48" ht="30" customHeight="1" x14ac:dyDescent="0.15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/>
    </row>
    <row r="151" spans="1:48" ht="30" customHeight="1" x14ac:dyDescent="0.15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/>
    </row>
    <row r="152" spans="1:48" ht="30" customHeight="1" x14ac:dyDescent="0.15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/>
    </row>
    <row r="153" spans="1:48" ht="30" customHeight="1" x14ac:dyDescent="0.15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/>
    </row>
    <row r="154" spans="1:48" ht="30" customHeight="1" x14ac:dyDescent="0.15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/>
    </row>
    <row r="155" spans="1:48" ht="30" customHeight="1" x14ac:dyDescent="0.15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/>
    </row>
    <row r="156" spans="1:48" ht="30" customHeight="1" x14ac:dyDescent="0.15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/>
    </row>
    <row r="157" spans="1:48" ht="30" customHeight="1" x14ac:dyDescent="0.15">
      <c r="A157" s="16" t="s">
        <v>23</v>
      </c>
      <c r="B157" s="14"/>
      <c r="C157" s="14"/>
      <c r="D157" s="14"/>
      <c r="E157" s="15"/>
      <c r="F157" s="15">
        <f>SUMIF(Q137:Q156,"010107",F137:F156)</f>
        <v>0</v>
      </c>
      <c r="G157" s="15"/>
      <c r="H157" s="15">
        <f>SUMIF(Q137:Q156,"010107",H137:H156)</f>
        <v>0</v>
      </c>
      <c r="I157" s="15"/>
      <c r="J157" s="15">
        <f>SUMIF(Q137:Q156,"010107",J137:J156)</f>
        <v>0</v>
      </c>
      <c r="K157" s="15"/>
      <c r="L157" s="15">
        <f>SUMIF(Q137:Q156,"010107",L137:L156)</f>
        <v>0</v>
      </c>
      <c r="M157" s="14"/>
    </row>
    <row r="158" spans="1:48" ht="30" customHeight="1" x14ac:dyDescent="0.15">
      <c r="A158" s="16" t="s">
        <v>221</v>
      </c>
      <c r="B158" s="16" t="s">
        <v>208</v>
      </c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N158" s="3"/>
      <c r="O158" s="3"/>
      <c r="P158" s="3"/>
      <c r="Q158" s="2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</row>
    <row r="159" spans="1:48" ht="30" customHeight="1" x14ac:dyDescent="0.15">
      <c r="A159" s="16" t="s">
        <v>39</v>
      </c>
      <c r="B159" s="16" t="s">
        <v>263</v>
      </c>
      <c r="C159" s="16" t="s">
        <v>189</v>
      </c>
      <c r="D159" s="14">
        <v>1</v>
      </c>
      <c r="E159" s="15"/>
      <c r="F159" s="15"/>
      <c r="G159" s="15"/>
      <c r="H159" s="15"/>
      <c r="I159" s="15"/>
      <c r="J159" s="15"/>
      <c r="K159" s="15"/>
      <c r="L159" s="15"/>
      <c r="M159" s="16"/>
      <c r="N159" s="2"/>
      <c r="O159" s="2"/>
      <c r="P159" s="2"/>
      <c r="Q159" s="2"/>
      <c r="R159" s="2"/>
      <c r="S159" s="2"/>
      <c r="T159" s="2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/>
      <c r="AS159" s="2"/>
      <c r="AT159" s="3"/>
      <c r="AU159" s="2"/>
      <c r="AV159" s="3"/>
    </row>
    <row r="160" spans="1:48" ht="30" customHeight="1" x14ac:dyDescent="0.15">
      <c r="A160" s="16" t="s">
        <v>22</v>
      </c>
      <c r="B160" s="16" t="s">
        <v>260</v>
      </c>
      <c r="C160" s="16" t="s">
        <v>189</v>
      </c>
      <c r="D160" s="14">
        <v>1</v>
      </c>
      <c r="E160" s="15"/>
      <c r="F160" s="15"/>
      <c r="G160" s="15"/>
      <c r="H160" s="15"/>
      <c r="I160" s="15"/>
      <c r="J160" s="15"/>
      <c r="K160" s="15"/>
      <c r="L160" s="15"/>
      <c r="M160" s="16"/>
      <c r="N160" s="2"/>
      <c r="O160" s="2"/>
      <c r="P160" s="2"/>
      <c r="Q160" s="2"/>
      <c r="R160" s="2"/>
      <c r="S160" s="2"/>
      <c r="T160" s="2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/>
      <c r="AS160" s="2"/>
      <c r="AT160" s="3"/>
      <c r="AU160" s="2"/>
      <c r="AV160" s="3"/>
    </row>
    <row r="161" spans="1:48" ht="30" customHeight="1" x14ac:dyDescent="0.15">
      <c r="A161" s="16" t="s">
        <v>37</v>
      </c>
      <c r="B161" s="16" t="s">
        <v>270</v>
      </c>
      <c r="C161" s="16" t="s">
        <v>189</v>
      </c>
      <c r="D161" s="14">
        <v>4</v>
      </c>
      <c r="E161" s="15"/>
      <c r="F161" s="15"/>
      <c r="G161" s="15"/>
      <c r="H161" s="15"/>
      <c r="I161" s="15"/>
      <c r="J161" s="15"/>
      <c r="K161" s="15"/>
      <c r="L161" s="15"/>
      <c r="M161" s="16"/>
      <c r="N161" s="2"/>
      <c r="O161" s="2"/>
      <c r="P161" s="2"/>
      <c r="Q161" s="2"/>
      <c r="R161" s="2"/>
      <c r="S161" s="2"/>
      <c r="T161" s="2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/>
      <c r="AS161" s="2"/>
      <c r="AT161" s="3"/>
      <c r="AU161" s="2"/>
      <c r="AV161" s="3"/>
    </row>
    <row r="162" spans="1:48" ht="30" customHeight="1" x14ac:dyDescent="0.15">
      <c r="A162" s="16" t="s">
        <v>91</v>
      </c>
      <c r="B162" s="16" t="s">
        <v>268</v>
      </c>
      <c r="C162" s="16" t="s">
        <v>189</v>
      </c>
      <c r="D162" s="14">
        <v>1</v>
      </c>
      <c r="E162" s="15"/>
      <c r="F162" s="15"/>
      <c r="G162" s="15"/>
      <c r="H162" s="15"/>
      <c r="I162" s="15"/>
      <c r="J162" s="15"/>
      <c r="K162" s="15"/>
      <c r="L162" s="15"/>
      <c r="M162" s="16"/>
      <c r="N162" s="2"/>
      <c r="O162" s="2"/>
      <c r="P162" s="2"/>
      <c r="Q162" s="2"/>
      <c r="R162" s="2"/>
      <c r="S162" s="2"/>
      <c r="T162" s="2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/>
      <c r="AS162" s="2"/>
      <c r="AT162" s="3"/>
      <c r="AU162" s="2"/>
      <c r="AV162" s="3"/>
    </row>
    <row r="163" spans="1:48" ht="30" customHeight="1" x14ac:dyDescent="0.15">
      <c r="A163" s="16" t="s">
        <v>271</v>
      </c>
      <c r="B163" s="16" t="s">
        <v>88</v>
      </c>
      <c r="C163" s="16" t="s">
        <v>202</v>
      </c>
      <c r="D163" s="14">
        <v>3</v>
      </c>
      <c r="E163" s="15"/>
      <c r="F163" s="15"/>
      <c r="G163" s="15"/>
      <c r="H163" s="15"/>
      <c r="I163" s="15"/>
      <c r="J163" s="15"/>
      <c r="K163" s="15"/>
      <c r="L163" s="15"/>
      <c r="M163" s="16"/>
      <c r="N163" s="2"/>
      <c r="O163" s="2"/>
      <c r="P163" s="2"/>
      <c r="Q163" s="2"/>
      <c r="R163" s="2"/>
      <c r="S163" s="2"/>
      <c r="T163" s="2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/>
      <c r="AS163" s="2"/>
      <c r="AT163" s="3"/>
      <c r="AU163" s="2"/>
      <c r="AV163" s="3"/>
    </row>
    <row r="164" spans="1:48" ht="30" customHeight="1" x14ac:dyDescent="0.15">
      <c r="A164" s="16" t="s">
        <v>90</v>
      </c>
      <c r="B164" s="16" t="s">
        <v>134</v>
      </c>
      <c r="C164" s="16" t="s">
        <v>184</v>
      </c>
      <c r="D164" s="14">
        <v>3</v>
      </c>
      <c r="E164" s="15"/>
      <c r="F164" s="15"/>
      <c r="G164" s="15"/>
      <c r="H164" s="15"/>
      <c r="I164" s="15"/>
      <c r="J164" s="15"/>
      <c r="K164" s="15"/>
      <c r="L164" s="15"/>
      <c r="M164" s="16"/>
      <c r="N164" s="2"/>
      <c r="O164" s="2"/>
      <c r="P164" s="2"/>
      <c r="Q164" s="2"/>
      <c r="R164" s="2"/>
      <c r="S164" s="2"/>
      <c r="T164" s="2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/>
      <c r="AS164" s="2"/>
      <c r="AT164" s="3"/>
      <c r="AU164" s="2"/>
      <c r="AV164" s="3"/>
    </row>
    <row r="165" spans="1:48" ht="30" customHeight="1" x14ac:dyDescent="0.15">
      <c r="A165" s="16" t="s">
        <v>267</v>
      </c>
      <c r="B165" s="16" t="s">
        <v>208</v>
      </c>
      <c r="C165" s="16" t="s">
        <v>187</v>
      </c>
      <c r="D165" s="14">
        <v>3</v>
      </c>
      <c r="E165" s="15"/>
      <c r="F165" s="15"/>
      <c r="G165" s="15"/>
      <c r="H165" s="15"/>
      <c r="I165" s="15"/>
      <c r="J165" s="15"/>
      <c r="K165" s="15"/>
      <c r="L165" s="15"/>
      <c r="M165" s="16"/>
      <c r="N165" s="2"/>
      <c r="O165" s="2"/>
      <c r="P165" s="2"/>
      <c r="Q165" s="2"/>
      <c r="R165" s="2"/>
      <c r="S165" s="2"/>
      <c r="T165" s="2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/>
      <c r="AS165" s="2"/>
      <c r="AT165" s="3"/>
      <c r="AU165" s="2"/>
      <c r="AV165" s="3"/>
    </row>
    <row r="166" spans="1:48" ht="30" customHeight="1" x14ac:dyDescent="0.15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/>
    </row>
    <row r="167" spans="1:48" ht="30" customHeight="1" x14ac:dyDescent="0.15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/>
    </row>
    <row r="168" spans="1:48" ht="30" customHeight="1" x14ac:dyDescent="0.15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/>
    </row>
    <row r="169" spans="1:48" ht="30" customHeight="1" x14ac:dyDescent="0.15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/>
    </row>
    <row r="170" spans="1:48" ht="30" customHeight="1" x14ac:dyDescent="0.15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/>
    </row>
    <row r="171" spans="1:48" ht="30" customHeight="1" x14ac:dyDescent="0.15">
      <c r="A171" s="14"/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Q171" s="1"/>
    </row>
    <row r="172" spans="1:48" ht="30" customHeight="1" x14ac:dyDescent="0.15">
      <c r="A172" s="14"/>
      <c r="B172" s="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Q172" s="1"/>
    </row>
    <row r="173" spans="1:48" ht="30" customHeight="1" x14ac:dyDescent="0.15">
      <c r="A173" s="14"/>
      <c r="B173" s="14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Q173" s="1"/>
    </row>
    <row r="174" spans="1:48" ht="30" customHeight="1" x14ac:dyDescent="0.15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/>
    </row>
    <row r="175" spans="1:48" ht="30" customHeight="1" x14ac:dyDescent="0.15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/>
    </row>
    <row r="176" spans="1:48" ht="30" customHeight="1" x14ac:dyDescent="0.15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/>
    </row>
    <row r="177" spans="1:48" ht="30" customHeight="1" x14ac:dyDescent="0.15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/>
    </row>
    <row r="178" spans="1:48" ht="30" customHeight="1" x14ac:dyDescent="0.15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/>
    </row>
    <row r="179" spans="1:48" ht="30" customHeight="1" x14ac:dyDescent="0.15">
      <c r="A179" s="16" t="s">
        <v>23</v>
      </c>
      <c r="B179" s="14"/>
      <c r="C179" s="14"/>
      <c r="D179" s="14"/>
      <c r="E179" s="15"/>
      <c r="F179" s="15">
        <f>SUMIF(Q159:Q178,"010108",F159:F178)</f>
        <v>0</v>
      </c>
      <c r="G179" s="15"/>
      <c r="H179" s="15">
        <f>SUMIF(Q159:Q178,"010108",H159:H178)</f>
        <v>0</v>
      </c>
      <c r="I179" s="15"/>
      <c r="J179" s="15">
        <f>SUMIF(Q159:Q178,"010108",J159:J178)</f>
        <v>0</v>
      </c>
      <c r="K179" s="15"/>
      <c r="L179" s="15">
        <f>SUMIF(Q159:Q178,"010108",L159:L178)</f>
        <v>0</v>
      </c>
      <c r="M179" s="14"/>
    </row>
    <row r="180" spans="1:48" ht="30" customHeight="1" x14ac:dyDescent="0.15">
      <c r="A180" s="16" t="s">
        <v>224</v>
      </c>
      <c r="B180" s="16" t="s">
        <v>208</v>
      </c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N180" s="3"/>
      <c r="O180" s="3"/>
      <c r="P180" s="3"/>
      <c r="Q180" s="2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</row>
    <row r="181" spans="1:48" ht="30" customHeight="1" x14ac:dyDescent="0.15">
      <c r="A181" s="16" t="s">
        <v>87</v>
      </c>
      <c r="B181" s="16" t="s">
        <v>35</v>
      </c>
      <c r="C181" s="16" t="s">
        <v>206</v>
      </c>
      <c r="D181" s="14">
        <v>38</v>
      </c>
      <c r="E181" s="15"/>
      <c r="F181" s="15"/>
      <c r="G181" s="15"/>
      <c r="H181" s="15"/>
      <c r="I181" s="15"/>
      <c r="J181" s="15"/>
      <c r="K181" s="15"/>
      <c r="L181" s="15"/>
      <c r="M181" s="16"/>
      <c r="N181" s="2"/>
      <c r="O181" s="2"/>
      <c r="P181" s="2"/>
      <c r="Q181" s="2"/>
      <c r="R181" s="2"/>
      <c r="S181" s="2"/>
      <c r="T181" s="2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/>
      <c r="AS181" s="2"/>
      <c r="AT181" s="3"/>
      <c r="AU181" s="2"/>
      <c r="AV181" s="3"/>
    </row>
    <row r="182" spans="1:48" ht="30" customHeight="1" x14ac:dyDescent="0.15">
      <c r="A182" s="16" t="s">
        <v>242</v>
      </c>
      <c r="B182" s="16" t="s">
        <v>226</v>
      </c>
      <c r="C182" s="16" t="s">
        <v>206</v>
      </c>
      <c r="D182" s="14">
        <v>38</v>
      </c>
      <c r="E182" s="15"/>
      <c r="F182" s="15"/>
      <c r="G182" s="15"/>
      <c r="H182" s="15"/>
      <c r="I182" s="15"/>
      <c r="J182" s="15"/>
      <c r="K182" s="15"/>
      <c r="L182" s="15"/>
      <c r="M182" s="16"/>
      <c r="N182" s="2"/>
      <c r="O182" s="2"/>
      <c r="P182" s="2"/>
      <c r="Q182" s="2"/>
      <c r="R182" s="2"/>
      <c r="S182" s="2"/>
      <c r="T182" s="2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/>
      <c r="AS182" s="2"/>
      <c r="AT182" s="3"/>
      <c r="AU182" s="2"/>
      <c r="AV182" s="3"/>
    </row>
    <row r="183" spans="1:48" ht="30" customHeight="1" x14ac:dyDescent="0.15">
      <c r="A183" s="16" t="s">
        <v>89</v>
      </c>
      <c r="B183" s="16" t="s">
        <v>1</v>
      </c>
      <c r="C183" s="16" t="s">
        <v>201</v>
      </c>
      <c r="D183" s="14">
        <v>241</v>
      </c>
      <c r="E183" s="15"/>
      <c r="F183" s="15"/>
      <c r="G183" s="15"/>
      <c r="H183" s="15"/>
      <c r="I183" s="15"/>
      <c r="J183" s="15"/>
      <c r="K183" s="15"/>
      <c r="L183" s="15"/>
      <c r="M183" s="16"/>
      <c r="N183" s="2"/>
      <c r="O183" s="2"/>
      <c r="P183" s="2"/>
      <c r="Q183" s="2"/>
      <c r="R183" s="2"/>
      <c r="S183" s="2"/>
      <c r="T183" s="2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/>
      <c r="AS183" s="2"/>
      <c r="AT183" s="3"/>
      <c r="AU183" s="2"/>
      <c r="AV183" s="3"/>
    </row>
    <row r="184" spans="1:48" ht="30" customHeight="1" x14ac:dyDescent="0.15">
      <c r="A184" s="16" t="s">
        <v>86</v>
      </c>
      <c r="B184" s="16" t="s">
        <v>7</v>
      </c>
      <c r="C184" s="16" t="s">
        <v>185</v>
      </c>
      <c r="D184" s="14">
        <v>1</v>
      </c>
      <c r="E184" s="15"/>
      <c r="F184" s="15"/>
      <c r="G184" s="15"/>
      <c r="H184" s="15"/>
      <c r="I184" s="15"/>
      <c r="J184" s="15"/>
      <c r="K184" s="15"/>
      <c r="L184" s="15"/>
      <c r="M184" s="16"/>
      <c r="N184" s="2"/>
      <c r="O184" s="2"/>
      <c r="P184" s="2"/>
      <c r="Q184" s="2"/>
      <c r="R184" s="2"/>
      <c r="S184" s="2"/>
      <c r="T184" s="2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/>
      <c r="AS184" s="2"/>
      <c r="AT184" s="3"/>
      <c r="AU184" s="2"/>
      <c r="AV184" s="3"/>
    </row>
    <row r="185" spans="1:48" ht="30" customHeight="1" x14ac:dyDescent="0.15">
      <c r="A185" s="16" t="s">
        <v>86</v>
      </c>
      <c r="B185" s="16" t="s">
        <v>2</v>
      </c>
      <c r="C185" s="16" t="s">
        <v>185</v>
      </c>
      <c r="D185" s="14">
        <v>2</v>
      </c>
      <c r="E185" s="15"/>
      <c r="F185" s="15"/>
      <c r="G185" s="15"/>
      <c r="H185" s="15"/>
      <c r="I185" s="15"/>
      <c r="J185" s="15"/>
      <c r="K185" s="15"/>
      <c r="L185" s="15"/>
      <c r="M185" s="16"/>
      <c r="N185" s="2"/>
      <c r="O185" s="2"/>
      <c r="P185" s="2"/>
      <c r="Q185" s="2"/>
      <c r="R185" s="2"/>
      <c r="S185" s="2"/>
      <c r="T185" s="2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/>
      <c r="AS185" s="2"/>
      <c r="AT185" s="3"/>
      <c r="AU185" s="2"/>
      <c r="AV185" s="3"/>
    </row>
    <row r="186" spans="1:48" ht="30" customHeight="1" x14ac:dyDescent="0.15">
      <c r="A186" s="16" t="s">
        <v>272</v>
      </c>
      <c r="B186" s="16" t="s">
        <v>208</v>
      </c>
      <c r="C186" s="16" t="s">
        <v>206</v>
      </c>
      <c r="D186" s="14">
        <v>10</v>
      </c>
      <c r="E186" s="15"/>
      <c r="F186" s="15"/>
      <c r="G186" s="15"/>
      <c r="H186" s="15"/>
      <c r="I186" s="15"/>
      <c r="J186" s="15"/>
      <c r="K186" s="15"/>
      <c r="L186" s="15"/>
      <c r="M186" s="16"/>
      <c r="N186" s="2"/>
      <c r="O186" s="2"/>
      <c r="P186" s="2"/>
      <c r="Q186" s="2"/>
      <c r="R186" s="2"/>
      <c r="S186" s="2"/>
      <c r="T186" s="2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/>
      <c r="AS186" s="2"/>
      <c r="AT186" s="3"/>
      <c r="AU186" s="2"/>
      <c r="AV186" s="3"/>
    </row>
    <row r="187" spans="1:48" ht="30" customHeight="1" x14ac:dyDescent="0.15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/>
    </row>
    <row r="188" spans="1:48" ht="30" customHeight="1" x14ac:dyDescent="0.15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/>
    </row>
    <row r="189" spans="1:48" ht="30" customHeight="1" x14ac:dyDescent="0.15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/>
    </row>
    <row r="190" spans="1:48" ht="30" customHeight="1" x14ac:dyDescent="0.15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/>
    </row>
    <row r="191" spans="1:48" ht="30" customHeight="1" x14ac:dyDescent="0.15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/>
    </row>
    <row r="192" spans="1:48" ht="30" customHeight="1" x14ac:dyDescent="0.15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/>
    </row>
    <row r="193" spans="1:48" ht="30" customHeight="1" x14ac:dyDescent="0.15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/>
    </row>
    <row r="194" spans="1:48" ht="30" customHeight="1" x14ac:dyDescent="0.15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/>
    </row>
    <row r="195" spans="1:48" ht="30" customHeight="1" x14ac:dyDescent="0.15">
      <c r="A195" s="14"/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Q195" s="1"/>
    </row>
    <row r="196" spans="1:48" ht="30" customHeight="1" x14ac:dyDescent="0.15">
      <c r="A196" s="14"/>
      <c r="B196" s="14"/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Q196" s="1"/>
    </row>
    <row r="197" spans="1:48" ht="30" customHeight="1" x14ac:dyDescent="0.15">
      <c r="A197" s="14"/>
      <c r="B197" s="14"/>
      <c r="C197" s="14"/>
      <c r="D197" s="14"/>
      <c r="E197" s="15"/>
      <c r="F197" s="15"/>
      <c r="G197" s="15"/>
      <c r="H197" s="15"/>
      <c r="I197" s="15"/>
      <c r="J197" s="15"/>
      <c r="K197" s="15"/>
      <c r="L197" s="15"/>
      <c r="M197" s="14"/>
      <c r="Q197" s="1"/>
    </row>
    <row r="198" spans="1:48" ht="30" customHeight="1" x14ac:dyDescent="0.15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/>
    </row>
    <row r="199" spans="1:48" ht="30" customHeight="1" x14ac:dyDescent="0.15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/>
    </row>
    <row r="200" spans="1:48" ht="30" customHeight="1" x14ac:dyDescent="0.15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/>
    </row>
    <row r="201" spans="1:48" ht="30" customHeight="1" x14ac:dyDescent="0.15">
      <c r="A201" s="16" t="s">
        <v>23</v>
      </c>
      <c r="B201" s="14"/>
      <c r="C201" s="14"/>
      <c r="D201" s="14"/>
      <c r="E201" s="15"/>
      <c r="F201" s="15">
        <f>SUMIF(Q181:Q200,"010109",F181:F200)</f>
        <v>0</v>
      </c>
      <c r="G201" s="15"/>
      <c r="H201" s="15">
        <f>SUMIF(Q181:Q200,"010109",H181:H200)</f>
        <v>0</v>
      </c>
      <c r="I201" s="15"/>
      <c r="J201" s="15">
        <f>SUMIF(Q181:Q200,"010109",J181:J200)</f>
        <v>0</v>
      </c>
      <c r="K201" s="15"/>
      <c r="L201" s="15">
        <f>SUMIF(Q181:Q200,"010109",L181:L200)</f>
        <v>0</v>
      </c>
      <c r="M201" s="14"/>
    </row>
    <row r="202" spans="1:48" ht="30" customHeight="1" x14ac:dyDescent="0.15">
      <c r="A202" s="16" t="s">
        <v>230</v>
      </c>
      <c r="B202" s="16" t="s">
        <v>208</v>
      </c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N202" s="3"/>
      <c r="O202" s="3"/>
      <c r="P202" s="3"/>
      <c r="Q202" s="2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</row>
    <row r="203" spans="1:48" ht="30" customHeight="1" x14ac:dyDescent="0.15">
      <c r="A203" s="16" t="s">
        <v>238</v>
      </c>
      <c r="B203" s="16" t="s">
        <v>3</v>
      </c>
      <c r="C203" s="16" t="s">
        <v>206</v>
      </c>
      <c r="D203" s="14">
        <v>42</v>
      </c>
      <c r="E203" s="15"/>
      <c r="F203" s="15"/>
      <c r="G203" s="15"/>
      <c r="H203" s="15"/>
      <c r="I203" s="15"/>
      <c r="J203" s="15"/>
      <c r="K203" s="15"/>
      <c r="L203" s="15"/>
      <c r="M203" s="16"/>
      <c r="N203" s="2"/>
      <c r="O203" s="2"/>
      <c r="P203" s="2"/>
      <c r="Q203" s="2"/>
      <c r="R203" s="2"/>
      <c r="S203" s="2"/>
      <c r="T203" s="2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/>
      <c r="AS203" s="2"/>
      <c r="AT203" s="3"/>
      <c r="AU203" s="2"/>
      <c r="AV203" s="3"/>
    </row>
    <row r="204" spans="1:48" ht="30" customHeight="1" x14ac:dyDescent="0.15">
      <c r="A204" s="16" t="s">
        <v>238</v>
      </c>
      <c r="B204" s="16" t="s">
        <v>118</v>
      </c>
      <c r="C204" s="16" t="s">
        <v>206</v>
      </c>
      <c r="D204" s="14">
        <v>8</v>
      </c>
      <c r="E204" s="15"/>
      <c r="F204" s="15"/>
      <c r="G204" s="15"/>
      <c r="H204" s="15"/>
      <c r="I204" s="15"/>
      <c r="J204" s="15"/>
      <c r="K204" s="15"/>
      <c r="L204" s="15"/>
      <c r="M204" s="16"/>
      <c r="N204" s="2"/>
      <c r="O204" s="2"/>
      <c r="P204" s="2"/>
      <c r="Q204" s="2"/>
      <c r="R204" s="2"/>
      <c r="S204" s="2"/>
      <c r="T204" s="2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/>
      <c r="AS204" s="2"/>
      <c r="AT204" s="3"/>
      <c r="AU204" s="2"/>
      <c r="AV204" s="3"/>
    </row>
    <row r="205" spans="1:48" ht="30" customHeight="1" x14ac:dyDescent="0.15">
      <c r="A205" s="16" t="s">
        <v>238</v>
      </c>
      <c r="B205" s="16" t="s">
        <v>4</v>
      </c>
      <c r="C205" s="16" t="s">
        <v>206</v>
      </c>
      <c r="D205" s="14">
        <v>250</v>
      </c>
      <c r="E205" s="15"/>
      <c r="F205" s="15"/>
      <c r="G205" s="15"/>
      <c r="H205" s="15"/>
      <c r="I205" s="15"/>
      <c r="J205" s="15"/>
      <c r="K205" s="15"/>
      <c r="L205" s="15"/>
      <c r="M205" s="16"/>
      <c r="N205" s="2"/>
      <c r="O205" s="2"/>
      <c r="P205" s="2"/>
      <c r="Q205" s="2"/>
      <c r="R205" s="2"/>
      <c r="S205" s="2"/>
      <c r="T205" s="2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/>
      <c r="AS205" s="2"/>
      <c r="AT205" s="3"/>
      <c r="AU205" s="2"/>
      <c r="AV205" s="3"/>
    </row>
    <row r="206" spans="1:48" ht="30" customHeight="1" x14ac:dyDescent="0.15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/>
    </row>
    <row r="207" spans="1:48" ht="30" customHeight="1" x14ac:dyDescent="0.15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/>
    </row>
    <row r="208" spans="1:48" ht="30" customHeight="1" x14ac:dyDescent="0.15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/>
    </row>
    <row r="209" spans="1:48" ht="30" customHeight="1" x14ac:dyDescent="0.15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/>
    </row>
    <row r="210" spans="1:48" ht="30" customHeight="1" x14ac:dyDescent="0.15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/>
    </row>
    <row r="211" spans="1:48" ht="30" customHeight="1" x14ac:dyDescent="0.15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/>
    </row>
    <row r="212" spans="1:48" ht="30" customHeight="1" x14ac:dyDescent="0.15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/>
    </row>
    <row r="213" spans="1:48" ht="30" customHeight="1" x14ac:dyDescent="0.15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/>
    </row>
    <row r="214" spans="1:48" ht="30" customHeight="1" x14ac:dyDescent="0.15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/>
    </row>
    <row r="215" spans="1:48" ht="30" customHeight="1" x14ac:dyDescent="0.15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/>
    </row>
    <row r="216" spans="1:48" ht="30" customHeight="1" x14ac:dyDescent="0.15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/>
    </row>
    <row r="217" spans="1:48" ht="30" customHeight="1" x14ac:dyDescent="0.15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/>
    </row>
    <row r="218" spans="1:48" ht="30" customHeight="1" x14ac:dyDescent="0.15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/>
    </row>
    <row r="219" spans="1:48" ht="30" customHeight="1" x14ac:dyDescent="0.15">
      <c r="A219" s="14"/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Q219" s="1"/>
    </row>
    <row r="220" spans="1:48" ht="30" customHeight="1" x14ac:dyDescent="0.15">
      <c r="A220" s="14"/>
      <c r="B220" s="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Q220" s="1"/>
    </row>
    <row r="221" spans="1:48" ht="30" customHeight="1" x14ac:dyDescent="0.15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1"/>
    </row>
    <row r="222" spans="1:48" ht="30" customHeight="1" x14ac:dyDescent="0.15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/>
    </row>
    <row r="223" spans="1:48" ht="30" customHeight="1" x14ac:dyDescent="0.15">
      <c r="A223" s="16" t="s">
        <v>23</v>
      </c>
      <c r="B223" s="14"/>
      <c r="C223" s="14"/>
      <c r="D223" s="14"/>
      <c r="E223" s="15"/>
      <c r="F223" s="15">
        <f>SUMIF(Q203:Q222,"010110",F203:F222)</f>
        <v>0</v>
      </c>
      <c r="G223" s="15"/>
      <c r="H223" s="15">
        <f>SUMIF(Q203:Q222,"010110",H203:H222)</f>
        <v>0</v>
      </c>
      <c r="I223" s="15"/>
      <c r="J223" s="15">
        <f>SUMIF(Q203:Q222,"010110",J203:J222)</f>
        <v>0</v>
      </c>
      <c r="K223" s="15"/>
      <c r="L223" s="15">
        <f>SUMIF(Q203:Q222,"010110",L203:L222)</f>
        <v>0</v>
      </c>
      <c r="M223" s="14"/>
    </row>
    <row r="224" spans="1:48" ht="30" customHeight="1" x14ac:dyDescent="0.15">
      <c r="A224" s="16" t="s">
        <v>227</v>
      </c>
      <c r="B224" s="16" t="s">
        <v>208</v>
      </c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N224" s="3"/>
      <c r="O224" s="3"/>
      <c r="P224" s="3"/>
      <c r="Q224" s="2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</row>
    <row r="225" spans="1:48" ht="30" customHeight="1" x14ac:dyDescent="0.15">
      <c r="A225" s="16" t="s">
        <v>254</v>
      </c>
      <c r="B225" s="16" t="s">
        <v>102</v>
      </c>
      <c r="C225" s="16" t="s">
        <v>206</v>
      </c>
      <c r="D225" s="14">
        <v>109</v>
      </c>
      <c r="E225" s="15"/>
      <c r="F225" s="15"/>
      <c r="G225" s="15"/>
      <c r="H225" s="15"/>
      <c r="I225" s="15"/>
      <c r="J225" s="15"/>
      <c r="K225" s="15"/>
      <c r="L225" s="15"/>
      <c r="M225" s="16"/>
      <c r="N225" s="2"/>
      <c r="O225" s="2"/>
      <c r="P225" s="2"/>
      <c r="Q225" s="2"/>
      <c r="R225" s="2"/>
      <c r="S225" s="2"/>
      <c r="T225" s="2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/>
      <c r="AS225" s="2"/>
      <c r="AT225" s="3"/>
      <c r="AU225" s="2"/>
      <c r="AV225" s="3"/>
    </row>
    <row r="226" spans="1:48" ht="30" customHeight="1" x14ac:dyDescent="0.15">
      <c r="A226" s="16" t="s">
        <v>255</v>
      </c>
      <c r="B226" s="16" t="s">
        <v>208</v>
      </c>
      <c r="C226" s="16" t="s">
        <v>201</v>
      </c>
      <c r="D226" s="14">
        <v>136</v>
      </c>
      <c r="E226" s="15"/>
      <c r="F226" s="15"/>
      <c r="G226" s="15"/>
      <c r="H226" s="15"/>
      <c r="I226" s="15"/>
      <c r="J226" s="15"/>
      <c r="K226" s="15"/>
      <c r="L226" s="15"/>
      <c r="M226" s="16"/>
      <c r="N226" s="2"/>
      <c r="O226" s="2"/>
      <c r="P226" s="2"/>
      <c r="Q226" s="2"/>
      <c r="R226" s="2"/>
      <c r="S226" s="2"/>
      <c r="T226" s="2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/>
      <c r="AS226" s="2"/>
      <c r="AT226" s="3"/>
      <c r="AU226" s="2"/>
      <c r="AV226" s="3"/>
    </row>
    <row r="227" spans="1:48" ht="30" customHeight="1" x14ac:dyDescent="0.15">
      <c r="A227" s="16" t="s">
        <v>85</v>
      </c>
      <c r="B227" s="16" t="s">
        <v>183</v>
      </c>
      <c r="C227" s="16" t="s">
        <v>206</v>
      </c>
      <c r="D227" s="14">
        <v>59</v>
      </c>
      <c r="E227" s="15"/>
      <c r="F227" s="15"/>
      <c r="G227" s="15"/>
      <c r="H227" s="15"/>
      <c r="I227" s="15"/>
      <c r="J227" s="15"/>
      <c r="K227" s="15"/>
      <c r="L227" s="15"/>
      <c r="M227" s="16"/>
      <c r="N227" s="2"/>
      <c r="O227" s="2"/>
      <c r="P227" s="2"/>
      <c r="Q227" s="2"/>
      <c r="R227" s="2"/>
      <c r="S227" s="2"/>
      <c r="T227" s="2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/>
      <c r="AS227" s="2"/>
      <c r="AT227" s="3"/>
      <c r="AU227" s="2"/>
      <c r="AV227" s="3"/>
    </row>
    <row r="228" spans="1:48" ht="30" customHeight="1" x14ac:dyDescent="0.15">
      <c r="A228" s="16" t="s">
        <v>222</v>
      </c>
      <c r="B228" s="16" t="s">
        <v>233</v>
      </c>
      <c r="C228" s="16" t="s">
        <v>179</v>
      </c>
      <c r="D228" s="14">
        <v>4</v>
      </c>
      <c r="E228" s="15"/>
      <c r="F228" s="15"/>
      <c r="G228" s="15"/>
      <c r="H228" s="15"/>
      <c r="I228" s="15"/>
      <c r="J228" s="15"/>
      <c r="K228" s="15"/>
      <c r="L228" s="15"/>
      <c r="M228" s="16"/>
      <c r="N228" s="2"/>
      <c r="O228" s="2"/>
      <c r="P228" s="2"/>
      <c r="Q228" s="2"/>
      <c r="R228" s="2"/>
      <c r="S228" s="2"/>
      <c r="T228" s="2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/>
      <c r="AS228" s="2"/>
      <c r="AT228" s="3"/>
      <c r="AU228" s="2"/>
      <c r="AV228" s="3"/>
    </row>
    <row r="229" spans="1:48" ht="30" customHeight="1" x14ac:dyDescent="0.15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/>
    </row>
    <row r="230" spans="1:48" ht="30" customHeight="1" x14ac:dyDescent="0.15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/>
    </row>
    <row r="231" spans="1:48" ht="30" customHeight="1" x14ac:dyDescent="0.15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/>
    </row>
    <row r="232" spans="1:48" ht="30" customHeight="1" x14ac:dyDescent="0.15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/>
    </row>
    <row r="233" spans="1:48" ht="30" customHeight="1" x14ac:dyDescent="0.15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/>
    </row>
    <row r="234" spans="1:48" ht="30" customHeight="1" x14ac:dyDescent="0.15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/>
    </row>
    <row r="235" spans="1:48" ht="30" customHeight="1" x14ac:dyDescent="0.15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/>
    </row>
    <row r="236" spans="1:48" ht="30" customHeight="1" x14ac:dyDescent="0.15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/>
    </row>
    <row r="237" spans="1:48" ht="30" customHeight="1" x14ac:dyDescent="0.15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/>
    </row>
    <row r="238" spans="1:48" ht="30" customHeight="1" x14ac:dyDescent="0.15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/>
    </row>
    <row r="239" spans="1:48" ht="30" customHeight="1" x14ac:dyDescent="0.15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/>
    </row>
    <row r="240" spans="1:48" ht="30" customHeight="1" x14ac:dyDescent="0.15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/>
    </row>
    <row r="241" spans="1:48" ht="30" customHeight="1" x14ac:dyDescent="0.15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/>
    </row>
    <row r="242" spans="1:48" ht="30" customHeight="1" x14ac:dyDescent="0.15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/>
    </row>
    <row r="243" spans="1:48" ht="30" customHeight="1" x14ac:dyDescent="0.15">
      <c r="A243" s="14"/>
      <c r="B243" s="14"/>
      <c r="C243" s="14"/>
      <c r="D243" s="14"/>
      <c r="E243" s="15"/>
      <c r="F243" s="15"/>
      <c r="G243" s="15"/>
      <c r="H243" s="15"/>
      <c r="I243" s="15"/>
      <c r="J243" s="15"/>
      <c r="K243" s="15"/>
      <c r="L243" s="15"/>
      <c r="M243" s="14"/>
      <c r="Q243" s="1"/>
    </row>
    <row r="244" spans="1:48" ht="30" customHeight="1" x14ac:dyDescent="0.15">
      <c r="A244" s="14"/>
      <c r="B244" s="14"/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Q244" s="1"/>
    </row>
    <row r="245" spans="1:48" ht="30" customHeight="1" x14ac:dyDescent="0.15">
      <c r="A245" s="16" t="s">
        <v>23</v>
      </c>
      <c r="B245" s="14"/>
      <c r="C245" s="14"/>
      <c r="D245" s="14"/>
      <c r="E245" s="15"/>
      <c r="F245" s="15">
        <f>SUMIF(Q225:Q244,"010111",F225:F244)</f>
        <v>0</v>
      </c>
      <c r="G245" s="15"/>
      <c r="H245" s="15">
        <f>SUMIF(Q225:Q244,"010111",H225:H244)</f>
        <v>0</v>
      </c>
      <c r="I245" s="15"/>
      <c r="J245" s="15">
        <f>SUMIF(Q225:Q244,"010111",J225:J244)</f>
        <v>0</v>
      </c>
      <c r="K245" s="15"/>
      <c r="L245" s="15">
        <f>SUMIF(Q225:Q244,"010111",L225:L244)</f>
        <v>0</v>
      </c>
      <c r="M245" s="14"/>
    </row>
    <row r="246" spans="1:48" ht="30" customHeight="1" x14ac:dyDescent="0.15">
      <c r="A246" s="16" t="s">
        <v>54</v>
      </c>
      <c r="B246" s="16" t="s">
        <v>208</v>
      </c>
      <c r="C246" s="14"/>
      <c r="D246" s="14"/>
      <c r="E246" s="15"/>
      <c r="F246" s="15"/>
      <c r="G246" s="15"/>
      <c r="H246" s="15"/>
      <c r="I246" s="15"/>
      <c r="J246" s="15"/>
      <c r="K246" s="15"/>
      <c r="L246" s="15"/>
      <c r="M246" s="14"/>
      <c r="N246" s="3"/>
      <c r="O246" s="3"/>
      <c r="P246" s="3"/>
      <c r="Q246" s="2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</row>
    <row r="247" spans="1:48" ht="30" customHeight="1" x14ac:dyDescent="0.15">
      <c r="A247" s="16" t="s">
        <v>96</v>
      </c>
      <c r="B247" s="16" t="s">
        <v>15</v>
      </c>
      <c r="C247" s="16" t="s">
        <v>190</v>
      </c>
      <c r="D247" s="14">
        <v>1</v>
      </c>
      <c r="E247" s="15"/>
      <c r="F247" s="15"/>
      <c r="G247" s="15"/>
      <c r="H247" s="15"/>
      <c r="I247" s="15"/>
      <c r="J247" s="15"/>
      <c r="K247" s="15"/>
      <c r="L247" s="15"/>
      <c r="M247" s="16"/>
      <c r="N247" s="2"/>
      <c r="O247" s="2"/>
      <c r="P247" s="2"/>
      <c r="Q247" s="2"/>
      <c r="R247" s="2"/>
      <c r="S247" s="2"/>
      <c r="T247" s="2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/>
      <c r="AS247" s="2"/>
      <c r="AT247" s="3"/>
      <c r="AU247" s="2"/>
      <c r="AV247" s="3"/>
    </row>
    <row r="248" spans="1:48" ht="30" customHeight="1" x14ac:dyDescent="0.15">
      <c r="A248" s="16" t="s">
        <v>258</v>
      </c>
      <c r="B248" s="16" t="s">
        <v>32</v>
      </c>
      <c r="C248" s="16" t="s">
        <v>200</v>
      </c>
      <c r="D248" s="14">
        <v>16</v>
      </c>
      <c r="E248" s="15"/>
      <c r="F248" s="15"/>
      <c r="G248" s="15"/>
      <c r="H248" s="15"/>
      <c r="I248" s="15"/>
      <c r="J248" s="15"/>
      <c r="K248" s="15"/>
      <c r="L248" s="15"/>
      <c r="M248" s="16"/>
      <c r="N248" s="2"/>
      <c r="O248" s="2"/>
      <c r="P248" s="2"/>
      <c r="Q248" s="2"/>
      <c r="R248" s="2"/>
      <c r="S248" s="2"/>
      <c r="T248" s="2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/>
      <c r="AS248" s="2"/>
      <c r="AT248" s="3"/>
      <c r="AU248" s="2"/>
      <c r="AV248" s="3"/>
    </row>
    <row r="249" spans="1:48" ht="30" customHeight="1" x14ac:dyDescent="0.15">
      <c r="A249" s="16" t="s">
        <v>259</v>
      </c>
      <c r="B249" s="16" t="s">
        <v>97</v>
      </c>
      <c r="C249" s="16" t="s">
        <v>200</v>
      </c>
      <c r="D249" s="14">
        <v>16</v>
      </c>
      <c r="E249" s="15"/>
      <c r="F249" s="15"/>
      <c r="G249" s="15"/>
      <c r="H249" s="15"/>
      <c r="I249" s="15"/>
      <c r="J249" s="15"/>
      <c r="K249" s="15"/>
      <c r="L249" s="15"/>
      <c r="M249" s="16"/>
      <c r="N249" s="2"/>
      <c r="O249" s="2"/>
      <c r="P249" s="2"/>
      <c r="Q249" s="2"/>
      <c r="R249" s="2"/>
      <c r="S249" s="2"/>
      <c r="T249" s="2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/>
      <c r="AS249" s="2"/>
      <c r="AT249" s="3"/>
      <c r="AU249" s="2"/>
      <c r="AV249" s="3"/>
    </row>
    <row r="250" spans="1:48" ht="30" customHeight="1" x14ac:dyDescent="0.15">
      <c r="A250" s="16" t="s">
        <v>252</v>
      </c>
      <c r="B250" s="16" t="s">
        <v>94</v>
      </c>
      <c r="C250" s="16" t="s">
        <v>206</v>
      </c>
      <c r="D250" s="14">
        <v>31</v>
      </c>
      <c r="E250" s="15"/>
      <c r="F250" s="15"/>
      <c r="G250" s="15"/>
      <c r="H250" s="15"/>
      <c r="I250" s="15"/>
      <c r="J250" s="15"/>
      <c r="K250" s="15"/>
      <c r="L250" s="15"/>
      <c r="M250" s="16"/>
      <c r="N250" s="2"/>
      <c r="O250" s="2"/>
      <c r="P250" s="2"/>
      <c r="Q250" s="2"/>
      <c r="R250" s="2"/>
      <c r="S250" s="2"/>
      <c r="T250" s="2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/>
      <c r="AS250" s="2"/>
      <c r="AT250" s="3"/>
      <c r="AU250" s="2"/>
      <c r="AV250" s="3"/>
    </row>
    <row r="251" spans="1:48" ht="30" customHeight="1" x14ac:dyDescent="0.15">
      <c r="A251" s="16" t="s">
        <v>232</v>
      </c>
      <c r="B251" s="16" t="s">
        <v>256</v>
      </c>
      <c r="C251" s="16" t="s">
        <v>206</v>
      </c>
      <c r="D251" s="14">
        <v>12</v>
      </c>
      <c r="E251" s="15"/>
      <c r="F251" s="15"/>
      <c r="G251" s="15"/>
      <c r="H251" s="15"/>
      <c r="I251" s="15"/>
      <c r="J251" s="15"/>
      <c r="K251" s="15"/>
      <c r="L251" s="15"/>
      <c r="M251" s="16"/>
      <c r="N251" s="2"/>
      <c r="O251" s="2"/>
      <c r="P251" s="2"/>
      <c r="Q251" s="2"/>
      <c r="R251" s="2"/>
      <c r="S251" s="2"/>
      <c r="T251" s="2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/>
      <c r="AS251" s="2"/>
      <c r="AT251" s="3"/>
      <c r="AU251" s="2"/>
      <c r="AV251" s="3"/>
    </row>
    <row r="252" spans="1:48" ht="30" customHeight="1" x14ac:dyDescent="0.15">
      <c r="A252" s="16" t="s">
        <v>269</v>
      </c>
      <c r="B252" s="16" t="s">
        <v>28</v>
      </c>
      <c r="C252" s="16" t="s">
        <v>201</v>
      </c>
      <c r="D252" s="14">
        <v>4</v>
      </c>
      <c r="E252" s="15"/>
      <c r="F252" s="15"/>
      <c r="G252" s="15"/>
      <c r="H252" s="15"/>
      <c r="I252" s="15"/>
      <c r="J252" s="15"/>
      <c r="K252" s="15"/>
      <c r="L252" s="15"/>
      <c r="M252" s="16"/>
      <c r="N252" s="2"/>
      <c r="O252" s="2"/>
      <c r="P252" s="2"/>
      <c r="Q252" s="2"/>
      <c r="R252" s="2"/>
      <c r="S252" s="2"/>
      <c r="T252" s="2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/>
      <c r="AS252" s="2"/>
      <c r="AT252" s="3"/>
      <c r="AU252" s="2"/>
      <c r="AV252" s="3"/>
    </row>
    <row r="253" spans="1:48" ht="30" customHeight="1" x14ac:dyDescent="0.15">
      <c r="A253" s="16" t="s">
        <v>253</v>
      </c>
      <c r="B253" s="16" t="s">
        <v>98</v>
      </c>
      <c r="C253" s="16" t="s">
        <v>201</v>
      </c>
      <c r="D253" s="14">
        <v>4</v>
      </c>
      <c r="E253" s="15"/>
      <c r="F253" s="15"/>
      <c r="G253" s="15"/>
      <c r="H253" s="15"/>
      <c r="I253" s="15"/>
      <c r="J253" s="15"/>
      <c r="K253" s="15"/>
      <c r="L253" s="15"/>
      <c r="M253" s="16"/>
      <c r="N253" s="2"/>
      <c r="O253" s="2"/>
      <c r="P253" s="2"/>
      <c r="Q253" s="2"/>
      <c r="R253" s="2"/>
      <c r="S253" s="2"/>
      <c r="T253" s="2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/>
      <c r="AS253" s="2"/>
      <c r="AT253" s="3"/>
      <c r="AU253" s="2"/>
      <c r="AV253" s="3"/>
    </row>
    <row r="254" spans="1:48" ht="30" customHeight="1" x14ac:dyDescent="0.15">
      <c r="A254" s="16" t="s">
        <v>251</v>
      </c>
      <c r="B254" s="16" t="s">
        <v>93</v>
      </c>
      <c r="C254" s="16" t="s">
        <v>201</v>
      </c>
      <c r="D254" s="14">
        <v>7</v>
      </c>
      <c r="E254" s="15"/>
      <c r="F254" s="15"/>
      <c r="G254" s="15"/>
      <c r="H254" s="15"/>
      <c r="I254" s="15"/>
      <c r="J254" s="15"/>
      <c r="K254" s="15"/>
      <c r="L254" s="15"/>
      <c r="M254" s="16"/>
      <c r="N254" s="2"/>
      <c r="O254" s="2"/>
      <c r="P254" s="2"/>
      <c r="Q254" s="2"/>
      <c r="R254" s="2"/>
      <c r="S254" s="2"/>
      <c r="T254" s="2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/>
      <c r="AS254" s="2"/>
      <c r="AT254" s="3"/>
      <c r="AU254" s="2"/>
      <c r="AV254" s="3"/>
    </row>
    <row r="255" spans="1:48" ht="30" customHeight="1" x14ac:dyDescent="0.15">
      <c r="A255" s="16" t="s">
        <v>250</v>
      </c>
      <c r="B255" s="16" t="s">
        <v>208</v>
      </c>
      <c r="C255" s="16" t="s">
        <v>192</v>
      </c>
      <c r="D255" s="14">
        <v>1</v>
      </c>
      <c r="E255" s="15"/>
      <c r="F255" s="15"/>
      <c r="G255" s="15"/>
      <c r="H255" s="15"/>
      <c r="I255" s="15"/>
      <c r="J255" s="15"/>
      <c r="K255" s="15"/>
      <c r="L255" s="15"/>
      <c r="M255" s="16"/>
      <c r="N255" s="2"/>
      <c r="O255" s="2"/>
      <c r="P255" s="2"/>
      <c r="Q255" s="2"/>
      <c r="R255" s="2"/>
      <c r="S255" s="2"/>
      <c r="T255" s="2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/>
      <c r="AS255" s="2"/>
      <c r="AT255" s="3"/>
      <c r="AU255" s="2"/>
      <c r="AV255" s="3"/>
    </row>
    <row r="256" spans="1:48" ht="30" customHeight="1" x14ac:dyDescent="0.15">
      <c r="A256" s="16" t="s">
        <v>257</v>
      </c>
      <c r="B256" s="16" t="s">
        <v>208</v>
      </c>
      <c r="C256" s="16" t="s">
        <v>196</v>
      </c>
      <c r="D256" s="14">
        <v>40</v>
      </c>
      <c r="E256" s="15"/>
      <c r="F256" s="15"/>
      <c r="G256" s="15"/>
      <c r="H256" s="15"/>
      <c r="I256" s="15"/>
      <c r="J256" s="15"/>
      <c r="K256" s="15"/>
      <c r="L256" s="15"/>
      <c r="M256" s="16"/>
      <c r="N256" s="2"/>
      <c r="O256" s="2"/>
      <c r="P256" s="2"/>
      <c r="Q256" s="2"/>
      <c r="R256" s="2"/>
      <c r="S256" s="2"/>
      <c r="T256" s="2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/>
      <c r="AS256" s="2"/>
      <c r="AT256" s="3"/>
      <c r="AU256" s="2"/>
      <c r="AV256" s="3"/>
    </row>
    <row r="257" spans="1:48" ht="30" customHeight="1" x14ac:dyDescent="0.15">
      <c r="A257" s="16" t="s">
        <v>101</v>
      </c>
      <c r="B257" s="16" t="s">
        <v>99</v>
      </c>
      <c r="C257" s="16" t="s">
        <v>193</v>
      </c>
      <c r="D257" s="14">
        <v>8</v>
      </c>
      <c r="E257" s="15"/>
      <c r="F257" s="15"/>
      <c r="G257" s="15"/>
      <c r="H257" s="15"/>
      <c r="I257" s="15"/>
      <c r="J257" s="15"/>
      <c r="K257" s="15"/>
      <c r="L257" s="15"/>
      <c r="M257" s="16"/>
      <c r="N257" s="2"/>
      <c r="O257" s="2"/>
      <c r="P257" s="2"/>
      <c r="Q257" s="2"/>
      <c r="R257" s="2"/>
      <c r="S257" s="2"/>
      <c r="T257" s="2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/>
      <c r="AS257" s="2"/>
      <c r="AT257" s="3"/>
      <c r="AU257" s="2"/>
      <c r="AV257" s="3"/>
    </row>
    <row r="258" spans="1:48" ht="30" customHeight="1" x14ac:dyDescent="0.15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/>
    </row>
    <row r="259" spans="1:48" ht="30" customHeight="1" x14ac:dyDescent="0.15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/>
    </row>
    <row r="260" spans="1:48" ht="30" customHeight="1" x14ac:dyDescent="0.15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/>
    </row>
    <row r="261" spans="1:48" ht="30" customHeight="1" x14ac:dyDescent="0.15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/>
    </row>
    <row r="262" spans="1:48" ht="30" customHeight="1" x14ac:dyDescent="0.15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/>
    </row>
    <row r="263" spans="1:48" ht="30" customHeight="1" x14ac:dyDescent="0.15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/>
    </row>
    <row r="264" spans="1:48" ht="30" customHeight="1" x14ac:dyDescent="0.15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/>
    </row>
    <row r="265" spans="1:48" ht="30" customHeight="1" x14ac:dyDescent="0.15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/>
    </row>
    <row r="266" spans="1:48" ht="30" customHeight="1" x14ac:dyDescent="0.15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/>
    </row>
    <row r="267" spans="1:48" ht="30" customHeight="1" x14ac:dyDescent="0.15">
      <c r="A267" s="16" t="s">
        <v>23</v>
      </c>
      <c r="B267" s="14"/>
      <c r="C267" s="14"/>
      <c r="D267" s="14"/>
      <c r="E267" s="15"/>
      <c r="F267" s="15">
        <f>SUMIF(Q247:Q266,"010112",F247:F266)</f>
        <v>0</v>
      </c>
      <c r="G267" s="15"/>
      <c r="H267" s="15">
        <f>SUMIF(Q247:Q266,"010112",H247:H266)</f>
        <v>0</v>
      </c>
      <c r="I267" s="15"/>
      <c r="J267" s="15">
        <f>SUMIF(Q247:Q266,"010112",J247:J266)</f>
        <v>0</v>
      </c>
      <c r="K267" s="15"/>
      <c r="L267" s="15">
        <f>SUMIF(Q247:Q266,"010112",L247:L266)</f>
        <v>0</v>
      </c>
      <c r="M267" s="14"/>
    </row>
    <row r="268" spans="1:48" ht="30" customHeight="1" x14ac:dyDescent="0.15">
      <c r="A268" s="16" t="s">
        <v>241</v>
      </c>
      <c r="B268" s="16" t="s">
        <v>208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15">
      <c r="A269" s="16" t="s">
        <v>92</v>
      </c>
      <c r="B269" s="16" t="s">
        <v>148</v>
      </c>
      <c r="C269" s="16" t="s">
        <v>200</v>
      </c>
      <c r="D269" s="14">
        <v>2</v>
      </c>
      <c r="E269" s="15"/>
      <c r="F269" s="15"/>
      <c r="G269" s="15"/>
      <c r="H269" s="15"/>
      <c r="I269" s="15"/>
      <c r="J269" s="15"/>
      <c r="K269" s="15"/>
      <c r="L269" s="15"/>
      <c r="M269" s="16"/>
      <c r="N269" s="2"/>
      <c r="O269" s="2"/>
      <c r="P269" s="2"/>
      <c r="Q269" s="2"/>
      <c r="R269" s="2"/>
      <c r="S269" s="2"/>
      <c r="T269" s="2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/>
      <c r="AS269" s="2"/>
      <c r="AT269" s="3"/>
      <c r="AU269" s="2"/>
      <c r="AV269" s="3"/>
    </row>
    <row r="270" spans="1:48" ht="30" customHeight="1" x14ac:dyDescent="0.15">
      <c r="A270" s="16" t="s">
        <v>244</v>
      </c>
      <c r="B270" s="16" t="s">
        <v>8</v>
      </c>
      <c r="C270" s="16" t="s">
        <v>200</v>
      </c>
      <c r="D270" s="14">
        <v>0.8</v>
      </c>
      <c r="E270" s="15"/>
      <c r="F270" s="15"/>
      <c r="G270" s="15"/>
      <c r="H270" s="15"/>
      <c r="I270" s="15"/>
      <c r="J270" s="15"/>
      <c r="K270" s="15"/>
      <c r="L270" s="15"/>
      <c r="M270" s="16"/>
      <c r="N270" s="2"/>
      <c r="O270" s="2"/>
      <c r="P270" s="2"/>
      <c r="Q270" s="2"/>
      <c r="R270" s="2"/>
      <c r="S270" s="2"/>
      <c r="T270" s="2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/>
      <c r="AS270" s="2"/>
      <c r="AT270" s="3"/>
      <c r="AU270" s="2"/>
      <c r="AV270" s="3"/>
    </row>
    <row r="271" spans="1:48" ht="30" customHeight="1" x14ac:dyDescent="0.15">
      <c r="A271" s="16" t="s">
        <v>244</v>
      </c>
      <c r="B271" s="16" t="s">
        <v>68</v>
      </c>
      <c r="C271" s="16" t="s">
        <v>200</v>
      </c>
      <c r="D271" s="14">
        <v>1</v>
      </c>
      <c r="E271" s="15"/>
      <c r="F271" s="15"/>
      <c r="G271" s="15"/>
      <c r="H271" s="15"/>
      <c r="I271" s="15"/>
      <c r="J271" s="15"/>
      <c r="K271" s="15"/>
      <c r="L271" s="15"/>
      <c r="M271" s="16"/>
      <c r="N271" s="2"/>
      <c r="O271" s="2"/>
      <c r="P271" s="2"/>
      <c r="Q271" s="2"/>
      <c r="R271" s="2"/>
      <c r="S271" s="2"/>
      <c r="T271" s="2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/>
      <c r="AS271" s="2"/>
      <c r="AT271" s="3"/>
      <c r="AU271" s="2"/>
      <c r="AV271" s="3"/>
    </row>
    <row r="272" spans="1:48" ht="30" customHeight="1" x14ac:dyDescent="0.15">
      <c r="A272" s="16" t="s">
        <v>239</v>
      </c>
      <c r="B272" s="16" t="s">
        <v>16</v>
      </c>
      <c r="C272" s="16" t="s">
        <v>200</v>
      </c>
      <c r="D272" s="14">
        <v>4.5</v>
      </c>
      <c r="E272" s="15"/>
      <c r="F272" s="15"/>
      <c r="G272" s="15"/>
      <c r="H272" s="15"/>
      <c r="I272" s="15"/>
      <c r="J272" s="15"/>
      <c r="K272" s="15"/>
      <c r="L272" s="15"/>
      <c r="M272" s="16"/>
      <c r="N272" s="2"/>
      <c r="O272" s="2"/>
      <c r="P272" s="2"/>
      <c r="Q272" s="2"/>
      <c r="R272" s="2"/>
      <c r="S272" s="2"/>
      <c r="T272" s="2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/>
      <c r="AS272" s="2"/>
      <c r="AT272" s="3"/>
      <c r="AU272" s="2"/>
      <c r="AV272" s="3"/>
    </row>
    <row r="273" spans="1:48" ht="30" customHeight="1" x14ac:dyDescent="0.15">
      <c r="A273" s="16" t="s">
        <v>95</v>
      </c>
      <c r="B273" s="16" t="s">
        <v>208</v>
      </c>
      <c r="C273" s="16" t="s">
        <v>201</v>
      </c>
      <c r="D273" s="14">
        <v>43</v>
      </c>
      <c r="E273" s="15"/>
      <c r="F273" s="15"/>
      <c r="G273" s="15"/>
      <c r="H273" s="15"/>
      <c r="I273" s="15"/>
      <c r="J273" s="15"/>
      <c r="K273" s="15"/>
      <c r="L273" s="15"/>
      <c r="M273" s="16"/>
      <c r="N273" s="2"/>
      <c r="O273" s="2"/>
      <c r="P273" s="2"/>
      <c r="Q273" s="2"/>
      <c r="R273" s="2"/>
      <c r="S273" s="2"/>
      <c r="T273" s="2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/>
      <c r="AS273" s="2"/>
      <c r="AT273" s="3"/>
      <c r="AU273" s="2"/>
      <c r="AV273" s="3"/>
    </row>
    <row r="274" spans="1:48" ht="30" customHeight="1" x14ac:dyDescent="0.15">
      <c r="A274" s="16" t="s">
        <v>100</v>
      </c>
      <c r="B274" s="16" t="s">
        <v>208</v>
      </c>
      <c r="C274" s="16" t="s">
        <v>201</v>
      </c>
      <c r="D274" s="14">
        <v>21</v>
      </c>
      <c r="E274" s="15"/>
      <c r="F274" s="15"/>
      <c r="G274" s="15"/>
      <c r="H274" s="15"/>
      <c r="I274" s="15"/>
      <c r="J274" s="15"/>
      <c r="K274" s="15"/>
      <c r="L274" s="15"/>
      <c r="M274" s="16"/>
      <c r="N274" s="2"/>
      <c r="O274" s="2"/>
      <c r="P274" s="2"/>
      <c r="Q274" s="2"/>
      <c r="R274" s="2"/>
      <c r="S274" s="2"/>
      <c r="T274" s="2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/>
      <c r="AS274" s="2"/>
      <c r="AT274" s="3"/>
      <c r="AU274" s="2"/>
      <c r="AV274" s="3"/>
    </row>
    <row r="275" spans="1:48" ht="30" customHeight="1" x14ac:dyDescent="0.15">
      <c r="A275" s="16" t="s">
        <v>229</v>
      </c>
      <c r="B275" s="16" t="s">
        <v>150</v>
      </c>
      <c r="C275" s="16" t="s">
        <v>206</v>
      </c>
      <c r="D275" s="14">
        <v>7</v>
      </c>
      <c r="E275" s="15"/>
      <c r="F275" s="15"/>
      <c r="G275" s="15"/>
      <c r="H275" s="15"/>
      <c r="I275" s="15"/>
      <c r="J275" s="15"/>
      <c r="K275" s="15"/>
      <c r="L275" s="15"/>
      <c r="M275" s="16"/>
      <c r="N275" s="2"/>
      <c r="O275" s="2"/>
      <c r="P275" s="2"/>
      <c r="Q275" s="2"/>
      <c r="R275" s="2"/>
      <c r="S275" s="2"/>
      <c r="T275" s="2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/>
      <c r="AS275" s="2"/>
      <c r="AT275" s="3"/>
      <c r="AU275" s="2"/>
      <c r="AV275" s="3"/>
    </row>
    <row r="276" spans="1:48" ht="30" customHeight="1" x14ac:dyDescent="0.15">
      <c r="A276" s="16" t="s">
        <v>249</v>
      </c>
      <c r="B276" s="16" t="s">
        <v>150</v>
      </c>
      <c r="C276" s="16" t="s">
        <v>206</v>
      </c>
      <c r="D276" s="14">
        <v>25</v>
      </c>
      <c r="E276" s="15"/>
      <c r="F276" s="15"/>
      <c r="G276" s="15"/>
      <c r="H276" s="15"/>
      <c r="I276" s="15"/>
      <c r="J276" s="15"/>
      <c r="K276" s="15"/>
      <c r="L276" s="15"/>
      <c r="M276" s="16"/>
      <c r="N276" s="2"/>
      <c r="O276" s="2"/>
      <c r="P276" s="2"/>
      <c r="Q276" s="2"/>
      <c r="R276" s="2"/>
      <c r="S276" s="2"/>
      <c r="T276" s="2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/>
      <c r="AS276" s="2"/>
      <c r="AT276" s="3"/>
      <c r="AU276" s="2"/>
      <c r="AV276" s="3"/>
    </row>
    <row r="277" spans="1:48" ht="30" customHeight="1" x14ac:dyDescent="0.15">
      <c r="A277" s="16" t="s">
        <v>152</v>
      </c>
      <c r="B277" s="16" t="s">
        <v>208</v>
      </c>
      <c r="C277" s="16" t="s">
        <v>206</v>
      </c>
      <c r="D277" s="14">
        <v>25</v>
      </c>
      <c r="E277" s="15"/>
      <c r="F277" s="15"/>
      <c r="G277" s="15"/>
      <c r="H277" s="15"/>
      <c r="I277" s="15"/>
      <c r="J277" s="15"/>
      <c r="K277" s="15"/>
      <c r="L277" s="15"/>
      <c r="M277" s="16"/>
      <c r="N277" s="2"/>
      <c r="O277" s="2"/>
      <c r="P277" s="2"/>
      <c r="Q277" s="2"/>
      <c r="R277" s="2"/>
      <c r="S277" s="2"/>
      <c r="T277" s="2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/>
      <c r="AS277" s="2"/>
      <c r="AT277" s="3"/>
      <c r="AU277" s="2"/>
      <c r="AV277" s="3"/>
    </row>
    <row r="278" spans="1:48" ht="30" customHeight="1" x14ac:dyDescent="0.15">
      <c r="A278" s="16" t="s">
        <v>245</v>
      </c>
      <c r="B278" s="16" t="s">
        <v>208</v>
      </c>
      <c r="C278" s="16" t="s">
        <v>206</v>
      </c>
      <c r="D278" s="14">
        <v>17</v>
      </c>
      <c r="E278" s="15"/>
      <c r="F278" s="15"/>
      <c r="G278" s="15"/>
      <c r="H278" s="15"/>
      <c r="I278" s="15"/>
      <c r="J278" s="15"/>
      <c r="K278" s="15"/>
      <c r="L278" s="15"/>
      <c r="M278" s="16"/>
      <c r="N278" s="2"/>
      <c r="O278" s="2"/>
      <c r="P278" s="2"/>
      <c r="Q278" s="2"/>
      <c r="R278" s="2"/>
      <c r="S278" s="2"/>
      <c r="T278" s="2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/>
      <c r="AS278" s="2"/>
      <c r="AT278" s="3"/>
      <c r="AU278" s="2"/>
      <c r="AV278" s="3"/>
    </row>
    <row r="279" spans="1:48" ht="30" customHeight="1" x14ac:dyDescent="0.15">
      <c r="A279" s="16" t="s">
        <v>153</v>
      </c>
      <c r="B279" s="16" t="s">
        <v>208</v>
      </c>
      <c r="C279" s="16" t="s">
        <v>206</v>
      </c>
      <c r="D279" s="14">
        <v>4</v>
      </c>
      <c r="E279" s="15"/>
      <c r="F279" s="15"/>
      <c r="G279" s="15"/>
      <c r="H279" s="15"/>
      <c r="I279" s="15"/>
      <c r="J279" s="15"/>
      <c r="K279" s="15"/>
      <c r="L279" s="15"/>
      <c r="M279" s="16"/>
      <c r="N279" s="2"/>
      <c r="O279" s="2"/>
      <c r="P279" s="2"/>
      <c r="Q279" s="2"/>
      <c r="R279" s="2"/>
      <c r="S279" s="2"/>
      <c r="T279" s="2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/>
      <c r="AS279" s="2"/>
      <c r="AT279" s="3"/>
      <c r="AU279" s="2"/>
      <c r="AV279" s="3"/>
    </row>
    <row r="280" spans="1:48" ht="30" customHeight="1" x14ac:dyDescent="0.15">
      <c r="A280" s="16" t="s">
        <v>77</v>
      </c>
      <c r="B280" s="16" t="s">
        <v>188</v>
      </c>
      <c r="C280" s="16" t="s">
        <v>206</v>
      </c>
      <c r="D280" s="14">
        <v>32</v>
      </c>
      <c r="E280" s="15"/>
      <c r="F280" s="15"/>
      <c r="G280" s="15"/>
      <c r="H280" s="15"/>
      <c r="I280" s="15"/>
      <c r="J280" s="15"/>
      <c r="K280" s="15"/>
      <c r="L280" s="15"/>
      <c r="M280" s="16"/>
      <c r="N280" s="2"/>
      <c r="O280" s="2"/>
      <c r="P280" s="2"/>
      <c r="Q280" s="2"/>
      <c r="R280" s="2"/>
      <c r="S280" s="2"/>
      <c r="T280" s="2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/>
      <c r="AS280" s="2"/>
      <c r="AT280" s="3"/>
      <c r="AU280" s="2"/>
      <c r="AV280" s="3"/>
    </row>
    <row r="281" spans="1:48" ht="30" customHeight="1" x14ac:dyDescent="0.15">
      <c r="A281" s="16" t="s">
        <v>248</v>
      </c>
      <c r="B281" s="16" t="s">
        <v>208</v>
      </c>
      <c r="C281" s="16" t="s">
        <v>206</v>
      </c>
      <c r="D281" s="14">
        <v>7</v>
      </c>
      <c r="E281" s="15"/>
      <c r="F281" s="15"/>
      <c r="G281" s="15"/>
      <c r="H281" s="15"/>
      <c r="I281" s="15"/>
      <c r="J281" s="15"/>
      <c r="K281" s="15"/>
      <c r="L281" s="15"/>
      <c r="M281" s="16"/>
      <c r="N281" s="2"/>
      <c r="O281" s="2"/>
      <c r="P281" s="2"/>
      <c r="Q281" s="2"/>
      <c r="R281" s="2"/>
      <c r="S281" s="2"/>
      <c r="T281" s="2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/>
      <c r="AS281" s="2"/>
      <c r="AT281" s="3"/>
      <c r="AU281" s="2"/>
      <c r="AV281" s="3"/>
    </row>
    <row r="282" spans="1:48" ht="30" customHeight="1" x14ac:dyDescent="0.15">
      <c r="A282" s="16" t="s">
        <v>149</v>
      </c>
      <c r="B282" s="16" t="s">
        <v>208</v>
      </c>
      <c r="C282" s="16" t="s">
        <v>206</v>
      </c>
      <c r="D282" s="14">
        <v>195</v>
      </c>
      <c r="E282" s="15"/>
      <c r="F282" s="15"/>
      <c r="G282" s="15"/>
      <c r="H282" s="15"/>
      <c r="I282" s="15"/>
      <c r="J282" s="15"/>
      <c r="K282" s="15"/>
      <c r="L282" s="15"/>
      <c r="M282" s="16"/>
      <c r="N282" s="2"/>
      <c r="O282" s="2"/>
      <c r="P282" s="2"/>
      <c r="Q282" s="2"/>
      <c r="R282" s="2"/>
      <c r="S282" s="2"/>
      <c r="T282" s="2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/>
      <c r="AS282" s="2"/>
      <c r="AT282" s="3"/>
      <c r="AU282" s="2"/>
      <c r="AV282" s="3"/>
    </row>
    <row r="283" spans="1:48" ht="30" customHeight="1" x14ac:dyDescent="0.15">
      <c r="A283" s="16" t="s">
        <v>74</v>
      </c>
      <c r="B283" s="16" t="s">
        <v>31</v>
      </c>
      <c r="C283" s="16" t="s">
        <v>206</v>
      </c>
      <c r="D283" s="14">
        <v>195</v>
      </c>
      <c r="E283" s="15"/>
      <c r="F283" s="15"/>
      <c r="G283" s="15"/>
      <c r="H283" s="15"/>
      <c r="I283" s="15"/>
      <c r="J283" s="15"/>
      <c r="K283" s="15"/>
      <c r="L283" s="15"/>
      <c r="M283" s="16"/>
      <c r="N283" s="2"/>
      <c r="O283" s="2"/>
      <c r="P283" s="2"/>
      <c r="Q283" s="2"/>
      <c r="R283" s="2"/>
      <c r="S283" s="2"/>
      <c r="T283" s="2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/>
      <c r="AS283" s="2"/>
      <c r="AT283" s="3"/>
      <c r="AU283" s="2"/>
      <c r="AV283" s="3"/>
    </row>
    <row r="284" spans="1:48" ht="30" customHeight="1" x14ac:dyDescent="0.15">
      <c r="A284" s="16" t="s">
        <v>147</v>
      </c>
      <c r="B284" s="16" t="s">
        <v>208</v>
      </c>
      <c r="C284" s="16" t="s">
        <v>206</v>
      </c>
      <c r="D284" s="14">
        <v>195</v>
      </c>
      <c r="E284" s="15"/>
      <c r="F284" s="15"/>
      <c r="G284" s="15"/>
      <c r="H284" s="15"/>
      <c r="I284" s="15"/>
      <c r="J284" s="15"/>
      <c r="K284" s="15"/>
      <c r="L284" s="15"/>
      <c r="M284" s="16"/>
      <c r="N284" s="2"/>
      <c r="O284" s="2"/>
      <c r="P284" s="2"/>
      <c r="Q284" s="2"/>
      <c r="R284" s="2"/>
      <c r="S284" s="2"/>
      <c r="T284" s="2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/>
      <c r="AS284" s="2"/>
      <c r="AT284" s="3"/>
      <c r="AU284" s="2"/>
      <c r="AV284" s="3"/>
    </row>
    <row r="285" spans="1:48" ht="30" customHeight="1" x14ac:dyDescent="0.15">
      <c r="A285" s="16" t="s">
        <v>75</v>
      </c>
      <c r="B285" s="16" t="s">
        <v>208</v>
      </c>
      <c r="C285" s="16" t="s">
        <v>201</v>
      </c>
      <c r="D285" s="14">
        <v>4</v>
      </c>
      <c r="E285" s="15"/>
      <c r="F285" s="15"/>
      <c r="G285" s="15"/>
      <c r="H285" s="15"/>
      <c r="I285" s="15"/>
      <c r="J285" s="15"/>
      <c r="K285" s="15"/>
      <c r="L285" s="15"/>
      <c r="M285" s="16"/>
      <c r="N285" s="2"/>
      <c r="O285" s="2"/>
      <c r="P285" s="2"/>
      <c r="Q285" s="2"/>
      <c r="R285" s="2"/>
      <c r="S285" s="2"/>
      <c r="T285" s="2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/>
      <c r="AS285" s="2"/>
      <c r="AT285" s="3"/>
      <c r="AU285" s="2"/>
      <c r="AV285" s="3"/>
    </row>
    <row r="286" spans="1:48" ht="30" customHeight="1" x14ac:dyDescent="0.15">
      <c r="A286" s="16" t="s">
        <v>79</v>
      </c>
      <c r="B286" s="16" t="s">
        <v>208</v>
      </c>
      <c r="C286" s="16" t="s">
        <v>192</v>
      </c>
      <c r="D286" s="14">
        <v>1</v>
      </c>
      <c r="E286" s="15"/>
      <c r="F286" s="15"/>
      <c r="G286" s="15"/>
      <c r="H286" s="15"/>
      <c r="I286" s="15"/>
      <c r="J286" s="15"/>
      <c r="K286" s="15"/>
      <c r="L286" s="15"/>
      <c r="M286" s="16"/>
      <c r="N286" s="2"/>
      <c r="O286" s="2"/>
      <c r="P286" s="2"/>
      <c r="Q286" s="2"/>
      <c r="R286" s="2"/>
      <c r="S286" s="2"/>
      <c r="T286" s="2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/>
      <c r="AS286" s="2"/>
      <c r="AT286" s="3"/>
      <c r="AU286" s="2"/>
      <c r="AV286" s="3"/>
    </row>
    <row r="287" spans="1:48" ht="30" customHeight="1" x14ac:dyDescent="0.15">
      <c r="A287" s="16" t="s">
        <v>80</v>
      </c>
      <c r="B287" s="16" t="s">
        <v>208</v>
      </c>
      <c r="C287" s="16" t="s">
        <v>206</v>
      </c>
      <c r="D287" s="14">
        <v>5</v>
      </c>
      <c r="E287" s="15"/>
      <c r="F287" s="15"/>
      <c r="G287" s="15"/>
      <c r="H287" s="15"/>
      <c r="I287" s="15"/>
      <c r="J287" s="15"/>
      <c r="K287" s="15"/>
      <c r="L287" s="15"/>
      <c r="M287" s="16"/>
      <c r="N287" s="2"/>
      <c r="O287" s="2"/>
      <c r="P287" s="2"/>
      <c r="Q287" s="2"/>
      <c r="R287" s="2"/>
      <c r="S287" s="2"/>
      <c r="T287" s="2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/>
      <c r="AS287" s="2"/>
      <c r="AT287" s="3"/>
      <c r="AU287" s="2"/>
      <c r="AV287" s="3"/>
    </row>
    <row r="288" spans="1:48" ht="30" customHeight="1" x14ac:dyDescent="0.15">
      <c r="A288" s="16" t="s">
        <v>121</v>
      </c>
      <c r="B288" s="16" t="s">
        <v>21</v>
      </c>
      <c r="C288" s="16" t="s">
        <v>195</v>
      </c>
      <c r="D288" s="14">
        <v>1</v>
      </c>
      <c r="E288" s="15"/>
      <c r="F288" s="15"/>
      <c r="G288" s="15"/>
      <c r="H288" s="15"/>
      <c r="I288" s="15"/>
      <c r="J288" s="15"/>
      <c r="K288" s="15"/>
      <c r="L288" s="15"/>
      <c r="M288" s="16"/>
      <c r="N288" s="2"/>
      <c r="O288" s="2"/>
      <c r="P288" s="2"/>
      <c r="Q288" s="2"/>
      <c r="R288" s="2"/>
      <c r="S288" s="2"/>
      <c r="T288" s="2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/>
      <c r="AS288" s="2"/>
      <c r="AT288" s="3"/>
      <c r="AU288" s="2"/>
      <c r="AV288" s="3"/>
    </row>
    <row r="289" spans="1:48" ht="30" customHeight="1" x14ac:dyDescent="0.15">
      <c r="A289" s="16" t="s">
        <v>81</v>
      </c>
      <c r="B289" s="16" t="s">
        <v>208</v>
      </c>
      <c r="C289" s="16" t="s">
        <v>207</v>
      </c>
      <c r="D289" s="14">
        <v>22</v>
      </c>
      <c r="E289" s="15"/>
      <c r="F289" s="15"/>
      <c r="G289" s="15"/>
      <c r="H289" s="15"/>
      <c r="I289" s="15"/>
      <c r="J289" s="15"/>
      <c r="K289" s="15"/>
      <c r="L289" s="15"/>
      <c r="M289" s="16"/>
      <c r="N289" s="2"/>
      <c r="O289" s="2"/>
      <c r="P289" s="2"/>
      <c r="Q289" s="2"/>
      <c r="R289" s="2"/>
      <c r="S289" s="2"/>
      <c r="T289" s="2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/>
      <c r="AS289" s="2"/>
      <c r="AT289" s="3"/>
      <c r="AU289" s="2"/>
      <c r="AV289" s="3"/>
    </row>
    <row r="290" spans="1:48" ht="30" customHeight="1" x14ac:dyDescent="0.15">
      <c r="A290" s="14"/>
      <c r="B290" s="14"/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Q290" s="1"/>
    </row>
    <row r="291" spans="1:48" ht="30" customHeight="1" x14ac:dyDescent="0.15">
      <c r="A291" s="14"/>
      <c r="B291" s="14"/>
      <c r="C291" s="14"/>
      <c r="D291" s="14"/>
      <c r="E291" s="15"/>
      <c r="F291" s="15"/>
      <c r="G291" s="15"/>
      <c r="H291" s="15"/>
      <c r="I291" s="15"/>
      <c r="J291" s="15"/>
      <c r="K291" s="15"/>
      <c r="L291" s="15"/>
      <c r="M291" s="14"/>
      <c r="Q291" s="1"/>
    </row>
    <row r="292" spans="1:48" ht="30" customHeight="1" x14ac:dyDescent="0.15">
      <c r="A292" s="14"/>
      <c r="B292" s="14"/>
      <c r="C292" s="14"/>
      <c r="D292" s="14"/>
      <c r="E292" s="15"/>
      <c r="F292" s="15"/>
      <c r="G292" s="15"/>
      <c r="H292" s="15"/>
      <c r="I292" s="15"/>
      <c r="J292" s="15"/>
      <c r="K292" s="15"/>
      <c r="L292" s="15"/>
      <c r="M292" s="14"/>
      <c r="Q292" s="1"/>
    </row>
    <row r="293" spans="1:48" ht="30" customHeight="1" x14ac:dyDescent="0.15">
      <c r="A293" s="14"/>
      <c r="B293" s="14"/>
      <c r="C293" s="14"/>
      <c r="D293" s="14"/>
      <c r="E293" s="15"/>
      <c r="F293" s="15"/>
      <c r="G293" s="15"/>
      <c r="H293" s="15"/>
      <c r="I293" s="15"/>
      <c r="J293" s="15"/>
      <c r="K293" s="15"/>
      <c r="L293" s="15"/>
      <c r="M293" s="14"/>
      <c r="Q293" s="1"/>
    </row>
    <row r="294" spans="1:48" ht="30" customHeight="1" x14ac:dyDescent="0.15">
      <c r="A294" s="14"/>
      <c r="B294" s="14"/>
      <c r="C294" s="14"/>
      <c r="D294" s="14"/>
      <c r="E294" s="15"/>
      <c r="F294" s="15"/>
      <c r="G294" s="15"/>
      <c r="H294" s="15"/>
      <c r="I294" s="15"/>
      <c r="J294" s="15"/>
      <c r="K294" s="15"/>
      <c r="L294" s="15"/>
      <c r="M294" s="14"/>
      <c r="Q294" s="1"/>
    </row>
    <row r="295" spans="1:48" ht="30" customHeight="1" x14ac:dyDescent="0.15">
      <c r="A295" s="14"/>
      <c r="B295" s="14"/>
      <c r="C295" s="14"/>
      <c r="D295" s="14"/>
      <c r="E295" s="15"/>
      <c r="F295" s="15"/>
      <c r="G295" s="15"/>
      <c r="H295" s="15"/>
      <c r="I295" s="15"/>
      <c r="J295" s="15"/>
      <c r="K295" s="15"/>
      <c r="L295" s="15"/>
      <c r="M295" s="14"/>
      <c r="Q295" s="1"/>
    </row>
    <row r="296" spans="1:48" ht="30" customHeight="1" x14ac:dyDescent="0.15">
      <c r="A296" s="14"/>
      <c r="B296" s="14"/>
      <c r="C296" s="14"/>
      <c r="D296" s="14"/>
      <c r="E296" s="15"/>
      <c r="F296" s="15"/>
      <c r="G296" s="15"/>
      <c r="H296" s="15"/>
      <c r="I296" s="15"/>
      <c r="J296" s="15"/>
      <c r="K296" s="15"/>
      <c r="L296" s="15"/>
      <c r="M296" s="14"/>
      <c r="Q296" s="1"/>
    </row>
    <row r="297" spans="1:48" ht="30" customHeight="1" x14ac:dyDescent="0.15">
      <c r="A297" s="14"/>
      <c r="B297" s="14"/>
      <c r="C297" s="14"/>
      <c r="D297" s="14"/>
      <c r="E297" s="15"/>
      <c r="F297" s="15"/>
      <c r="G297" s="15"/>
      <c r="H297" s="15"/>
      <c r="I297" s="15"/>
      <c r="J297" s="15"/>
      <c r="K297" s="15"/>
      <c r="L297" s="15"/>
      <c r="M297" s="14"/>
      <c r="Q297" s="1"/>
    </row>
    <row r="298" spans="1:48" ht="30" customHeight="1" x14ac:dyDescent="0.15">
      <c r="A298" s="14"/>
      <c r="B298" s="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4"/>
      <c r="Q298" s="1"/>
    </row>
    <row r="299" spans="1:48" ht="30" customHeight="1" x14ac:dyDescent="0.15">
      <c r="A299" s="14"/>
      <c r="B299" s="14"/>
      <c r="C299" s="14"/>
      <c r="D299" s="14"/>
      <c r="E299" s="15"/>
      <c r="F299" s="15"/>
      <c r="G299" s="15"/>
      <c r="H299" s="15"/>
      <c r="I299" s="15"/>
      <c r="J299" s="15"/>
      <c r="K299" s="15"/>
      <c r="L299" s="15"/>
      <c r="M299" s="14"/>
      <c r="Q299" s="1"/>
    </row>
    <row r="300" spans="1:48" ht="30" customHeight="1" x14ac:dyDescent="0.15">
      <c r="A300" s="14"/>
      <c r="B300" s="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4"/>
      <c r="Q300" s="1"/>
    </row>
    <row r="301" spans="1:48" ht="30" customHeight="1" x14ac:dyDescent="0.15">
      <c r="A301" s="14"/>
      <c r="B301" s="14"/>
      <c r="C301" s="14"/>
      <c r="D301" s="14"/>
      <c r="E301" s="15"/>
      <c r="F301" s="15"/>
      <c r="G301" s="15"/>
      <c r="H301" s="15"/>
      <c r="I301" s="15"/>
      <c r="J301" s="15"/>
      <c r="K301" s="15"/>
      <c r="L301" s="15"/>
      <c r="M301" s="14"/>
      <c r="Q301" s="1"/>
    </row>
    <row r="302" spans="1:48" ht="30" customHeight="1" x14ac:dyDescent="0.15">
      <c r="A302" s="14"/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Q302" s="1"/>
    </row>
    <row r="303" spans="1:48" ht="30" customHeight="1" x14ac:dyDescent="0.15">
      <c r="A303" s="14"/>
      <c r="B303" s="14"/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Q303" s="1"/>
    </row>
    <row r="304" spans="1:48" ht="30" customHeight="1" x14ac:dyDescent="0.15">
      <c r="A304" s="14"/>
      <c r="B304" s="14"/>
      <c r="C304" s="14"/>
      <c r="D304" s="14"/>
      <c r="E304" s="15"/>
      <c r="F304" s="15"/>
      <c r="G304" s="15"/>
      <c r="H304" s="15"/>
      <c r="I304" s="15"/>
      <c r="J304" s="15"/>
      <c r="K304" s="15"/>
      <c r="L304" s="15"/>
      <c r="M304" s="14"/>
      <c r="Q304" s="1"/>
    </row>
    <row r="305" spans="1:48" ht="30" customHeight="1" x14ac:dyDescent="0.15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/>
    </row>
    <row r="306" spans="1:48" ht="30" customHeight="1" x14ac:dyDescent="0.15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/>
    </row>
    <row r="307" spans="1:48" ht="30" customHeight="1" x14ac:dyDescent="0.15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/>
    </row>
    <row r="308" spans="1:48" ht="30" customHeight="1" x14ac:dyDescent="0.15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/>
    </row>
    <row r="309" spans="1:48" ht="30" customHeight="1" x14ac:dyDescent="0.15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/>
    </row>
    <row r="310" spans="1:48" ht="30" customHeight="1" x14ac:dyDescent="0.15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/>
    </row>
    <row r="311" spans="1:48" ht="30" customHeight="1" x14ac:dyDescent="0.15">
      <c r="A311" s="16" t="s">
        <v>23</v>
      </c>
      <c r="B311" s="14"/>
      <c r="C311" s="14"/>
      <c r="D311" s="14"/>
      <c r="E311" s="15"/>
      <c r="F311" s="15">
        <f>SUMIF(Q269:Q310,"010113",F269:F310)</f>
        <v>0</v>
      </c>
      <c r="G311" s="15"/>
      <c r="H311" s="15">
        <f>SUMIF(Q269:Q310,"010113",H269:H310)</f>
        <v>0</v>
      </c>
      <c r="I311" s="15"/>
      <c r="J311" s="15">
        <f>SUMIF(Q269:Q310,"010113",J269:J310)</f>
        <v>0</v>
      </c>
      <c r="K311" s="15"/>
      <c r="L311" s="15">
        <f>SUMIF(Q269:Q310,"010113",L269:L310)</f>
        <v>0</v>
      </c>
      <c r="M311" s="14"/>
    </row>
    <row r="312" spans="1:48" ht="30" customHeight="1" x14ac:dyDescent="0.15">
      <c r="A312" s="16" t="s">
        <v>243</v>
      </c>
      <c r="B312" s="16" t="s">
        <v>208</v>
      </c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N312" s="3"/>
      <c r="O312" s="3"/>
      <c r="P312" s="3"/>
      <c r="Q312" s="2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</row>
    <row r="313" spans="1:48" ht="30" customHeight="1" x14ac:dyDescent="0.15">
      <c r="A313" s="16" t="s">
        <v>182</v>
      </c>
      <c r="B313" s="16" t="s">
        <v>151</v>
      </c>
      <c r="C313" s="16" t="s">
        <v>200</v>
      </c>
      <c r="D313" s="14">
        <v>18</v>
      </c>
      <c r="E313" s="15"/>
      <c r="F313" s="15"/>
      <c r="G313" s="15"/>
      <c r="H313" s="15"/>
      <c r="I313" s="15"/>
      <c r="J313" s="15"/>
      <c r="K313" s="15"/>
      <c r="L313" s="15"/>
      <c r="M313" s="16"/>
      <c r="N313" s="2"/>
      <c r="O313" s="2"/>
      <c r="P313" s="2"/>
      <c r="Q313" s="2"/>
      <c r="R313" s="2"/>
      <c r="S313" s="2"/>
      <c r="T313" s="2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/>
      <c r="AS313" s="2"/>
      <c r="AT313" s="3"/>
      <c r="AU313" s="2"/>
      <c r="AV313" s="3"/>
    </row>
    <row r="314" spans="1:48" ht="30" customHeight="1" x14ac:dyDescent="0.15">
      <c r="A314" s="16" t="s">
        <v>186</v>
      </c>
      <c r="B314" s="16" t="s">
        <v>180</v>
      </c>
      <c r="C314" s="16" t="s">
        <v>181</v>
      </c>
      <c r="D314" s="14">
        <v>234</v>
      </c>
      <c r="E314" s="15"/>
      <c r="F314" s="15"/>
      <c r="G314" s="15"/>
      <c r="H314" s="15"/>
      <c r="I314" s="15"/>
      <c r="J314" s="15"/>
      <c r="K314" s="15"/>
      <c r="L314" s="15"/>
      <c r="M314" s="16"/>
      <c r="N314" s="2"/>
      <c r="O314" s="2"/>
      <c r="P314" s="2"/>
      <c r="Q314" s="2"/>
      <c r="R314" s="2"/>
      <c r="S314" s="2"/>
      <c r="T314" s="2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/>
      <c r="AS314" s="2"/>
      <c r="AT314" s="3"/>
      <c r="AU314" s="2"/>
      <c r="AV314" s="3"/>
    </row>
    <row r="315" spans="1:48" ht="30" customHeight="1" x14ac:dyDescent="0.15">
      <c r="A315" s="14"/>
      <c r="B315" s="14"/>
      <c r="C315" s="14"/>
      <c r="D315" s="14"/>
      <c r="E315" s="15"/>
      <c r="F315" s="15"/>
      <c r="G315" s="15"/>
      <c r="H315" s="15"/>
      <c r="I315" s="15"/>
      <c r="J315" s="15"/>
      <c r="K315" s="15"/>
      <c r="L315" s="15"/>
      <c r="M315" s="14"/>
      <c r="Q315" s="1"/>
    </row>
    <row r="316" spans="1:48" ht="30" customHeight="1" x14ac:dyDescent="0.15">
      <c r="A316" s="14"/>
      <c r="B316" s="14"/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Q316" s="1"/>
    </row>
    <row r="317" spans="1:48" ht="30" customHeight="1" x14ac:dyDescent="0.15">
      <c r="A317" s="14"/>
      <c r="B317" s="14"/>
      <c r="C317" s="14"/>
      <c r="D317" s="14"/>
      <c r="E317" s="15"/>
      <c r="F317" s="15"/>
      <c r="G317" s="15"/>
      <c r="H317" s="15"/>
      <c r="I317" s="15"/>
      <c r="J317" s="15"/>
      <c r="K317" s="15"/>
      <c r="L317" s="15"/>
      <c r="M317" s="14"/>
      <c r="Q317" s="1"/>
    </row>
    <row r="318" spans="1:48" ht="30" customHeight="1" x14ac:dyDescent="0.15">
      <c r="A318" s="14"/>
      <c r="B318" s="14"/>
      <c r="C318" s="14"/>
      <c r="D318" s="14"/>
      <c r="E318" s="15"/>
      <c r="F318" s="15"/>
      <c r="G318" s="15"/>
      <c r="H318" s="15"/>
      <c r="I318" s="15"/>
      <c r="J318" s="15"/>
      <c r="K318" s="15"/>
      <c r="L318" s="15"/>
      <c r="M318" s="14"/>
      <c r="Q318" s="1"/>
    </row>
    <row r="319" spans="1:48" ht="30" customHeight="1" x14ac:dyDescent="0.15">
      <c r="A319" s="14"/>
      <c r="B319" s="14"/>
      <c r="C319" s="14"/>
      <c r="D319" s="14"/>
      <c r="E319" s="15"/>
      <c r="F319" s="15"/>
      <c r="G319" s="15"/>
      <c r="H319" s="15"/>
      <c r="I319" s="15"/>
      <c r="J319" s="15"/>
      <c r="K319" s="15"/>
      <c r="L319" s="15"/>
      <c r="M319" s="14"/>
      <c r="Q319" s="1"/>
    </row>
    <row r="320" spans="1:48" ht="30" customHeight="1" x14ac:dyDescent="0.15">
      <c r="A320" s="14"/>
      <c r="B320" s="14"/>
      <c r="C320" s="14"/>
      <c r="D320" s="14"/>
      <c r="E320" s="15"/>
      <c r="F320" s="15"/>
      <c r="G320" s="15"/>
      <c r="H320" s="15"/>
      <c r="I320" s="15"/>
      <c r="J320" s="15"/>
      <c r="K320" s="15"/>
      <c r="L320" s="15"/>
      <c r="M320" s="14"/>
      <c r="Q320" s="1"/>
    </row>
    <row r="321" spans="1:48" ht="30" customHeight="1" x14ac:dyDescent="0.15">
      <c r="A321" s="14"/>
      <c r="B321" s="14"/>
      <c r="C321" s="14"/>
      <c r="D321" s="14"/>
      <c r="E321" s="15"/>
      <c r="F321" s="15"/>
      <c r="G321" s="15"/>
      <c r="H321" s="15"/>
      <c r="I321" s="15"/>
      <c r="J321" s="15"/>
      <c r="K321" s="15"/>
      <c r="L321" s="15"/>
      <c r="M321" s="14"/>
      <c r="Q321" s="1"/>
    </row>
    <row r="322" spans="1:48" ht="30" customHeight="1" x14ac:dyDescent="0.15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/>
    </row>
    <row r="323" spans="1:48" ht="30" customHeight="1" x14ac:dyDescent="0.15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/>
    </row>
    <row r="324" spans="1:48" ht="30" customHeight="1" x14ac:dyDescent="0.15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/>
    </row>
    <row r="325" spans="1:48" ht="30" customHeight="1" x14ac:dyDescent="0.15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/>
    </row>
    <row r="326" spans="1:48" ht="30" customHeight="1" x14ac:dyDescent="0.15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/>
    </row>
    <row r="327" spans="1:48" ht="30" customHeight="1" x14ac:dyDescent="0.15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/>
    </row>
    <row r="328" spans="1:48" ht="30" customHeight="1" x14ac:dyDescent="0.15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/>
    </row>
    <row r="329" spans="1:48" ht="30" customHeight="1" x14ac:dyDescent="0.15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/>
    </row>
    <row r="330" spans="1:48" ht="30" customHeight="1" x14ac:dyDescent="0.15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/>
    </row>
    <row r="331" spans="1:48" ht="30" customHeight="1" x14ac:dyDescent="0.15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/>
    </row>
    <row r="332" spans="1:48" ht="30" customHeight="1" x14ac:dyDescent="0.15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/>
    </row>
    <row r="333" spans="1:48" ht="30" customHeight="1" x14ac:dyDescent="0.15">
      <c r="A333" s="16" t="s">
        <v>23</v>
      </c>
      <c r="B333" s="14"/>
      <c r="C333" s="14"/>
      <c r="D333" s="14"/>
      <c r="E333" s="15"/>
      <c r="F333" s="15">
        <f>SUMIF(Q313:Q332,"010114",F313:F332)</f>
        <v>0</v>
      </c>
      <c r="G333" s="15"/>
      <c r="H333" s="15">
        <f>SUMIF(Q313:Q332,"010114",H313:H332)</f>
        <v>0</v>
      </c>
      <c r="I333" s="15"/>
      <c r="J333" s="15">
        <f>SUMIF(Q313:Q332,"010114",J313:J332)</f>
        <v>0</v>
      </c>
      <c r="K333" s="15"/>
      <c r="L333" s="15">
        <f>SUMIF(Q313:Q332,"010114",L313:L332)</f>
        <v>0</v>
      </c>
      <c r="M333" s="14"/>
    </row>
    <row r="334" spans="1:48" ht="30" customHeight="1" x14ac:dyDescent="0.15">
      <c r="A334" s="16" t="s">
        <v>25</v>
      </c>
      <c r="B334" s="16" t="s">
        <v>208</v>
      </c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N334" s="3"/>
      <c r="O334" s="3"/>
      <c r="P334" s="3"/>
      <c r="Q334" s="2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</row>
    <row r="335" spans="1:48" ht="30" customHeight="1" x14ac:dyDescent="0.15">
      <c r="A335" s="16" t="s">
        <v>191</v>
      </c>
      <c r="B335" s="16" t="s">
        <v>228</v>
      </c>
      <c r="C335" s="16" t="s">
        <v>194</v>
      </c>
      <c r="D335" s="14">
        <v>-391</v>
      </c>
      <c r="E335" s="15"/>
      <c r="F335" s="15"/>
      <c r="G335" s="15"/>
      <c r="H335" s="15"/>
      <c r="I335" s="15"/>
      <c r="J335" s="15"/>
      <c r="K335" s="15"/>
      <c r="L335" s="15"/>
      <c r="M335" s="16"/>
      <c r="N335" s="2"/>
      <c r="O335" s="2"/>
      <c r="P335" s="2"/>
      <c r="Q335" s="2"/>
      <c r="R335" s="2"/>
      <c r="S335" s="2"/>
      <c r="T335" s="2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2"/>
      <c r="AS335" s="2"/>
      <c r="AT335" s="3"/>
      <c r="AU335" s="2"/>
      <c r="AV335" s="3"/>
    </row>
    <row r="336" spans="1:48" ht="30" customHeight="1" x14ac:dyDescent="0.15">
      <c r="A336" s="16" t="s">
        <v>191</v>
      </c>
      <c r="B336" s="16" t="s">
        <v>38</v>
      </c>
      <c r="C336" s="16" t="s">
        <v>194</v>
      </c>
      <c r="D336" s="14">
        <v>-20</v>
      </c>
      <c r="E336" s="15"/>
      <c r="F336" s="15"/>
      <c r="G336" s="15"/>
      <c r="H336" s="15"/>
      <c r="I336" s="15"/>
      <c r="J336" s="15"/>
      <c r="K336" s="15"/>
      <c r="L336" s="15"/>
      <c r="M336" s="16"/>
      <c r="N336" s="2"/>
      <c r="O336" s="2"/>
      <c r="P336" s="2"/>
      <c r="Q336" s="2"/>
      <c r="R336" s="2"/>
      <c r="S336" s="2"/>
      <c r="T336" s="2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2"/>
      <c r="AS336" s="2"/>
      <c r="AT336" s="3"/>
      <c r="AU336" s="2"/>
      <c r="AV336" s="3"/>
    </row>
    <row r="337" spans="1:48" ht="30" customHeight="1" x14ac:dyDescent="0.15">
      <c r="A337" s="16" t="s">
        <v>191</v>
      </c>
      <c r="B337" s="16" t="s">
        <v>27</v>
      </c>
      <c r="C337" s="16" t="s">
        <v>194</v>
      </c>
      <c r="D337" s="14">
        <v>-247</v>
      </c>
      <c r="E337" s="15"/>
      <c r="F337" s="15"/>
      <c r="G337" s="15"/>
      <c r="H337" s="15"/>
      <c r="I337" s="15"/>
      <c r="J337" s="15"/>
      <c r="K337" s="15"/>
      <c r="L337" s="15"/>
      <c r="M337" s="16"/>
      <c r="N337" s="2"/>
      <c r="O337" s="2"/>
      <c r="P337" s="2"/>
      <c r="Q337" s="2"/>
      <c r="R337" s="2"/>
      <c r="S337" s="2"/>
      <c r="T337" s="2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2"/>
      <c r="AS337" s="2"/>
      <c r="AT337" s="3"/>
      <c r="AU337" s="2"/>
      <c r="AV337" s="3"/>
    </row>
    <row r="338" spans="1:48" ht="30" customHeight="1" x14ac:dyDescent="0.15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/>
    </row>
    <row r="339" spans="1:48" ht="30" customHeight="1" x14ac:dyDescent="0.15">
      <c r="A339" s="14"/>
      <c r="B339" s="14"/>
      <c r="C339" s="14"/>
      <c r="D339" s="14"/>
      <c r="E339" s="15"/>
      <c r="F339" s="15"/>
      <c r="G339" s="15"/>
      <c r="H339" s="15"/>
      <c r="I339" s="15"/>
      <c r="J339" s="15"/>
      <c r="K339" s="15"/>
      <c r="L339" s="15"/>
      <c r="M339" s="14"/>
      <c r="Q339" s="1"/>
    </row>
    <row r="340" spans="1:48" ht="30" customHeight="1" x14ac:dyDescent="0.15">
      <c r="A340" s="14"/>
      <c r="B340" s="14"/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Q340" s="1"/>
    </row>
    <row r="341" spans="1:48" ht="30" customHeight="1" x14ac:dyDescent="0.15">
      <c r="A341" s="14"/>
      <c r="B341" s="14"/>
      <c r="C341" s="14"/>
      <c r="D341" s="14"/>
      <c r="E341" s="15"/>
      <c r="F341" s="15"/>
      <c r="G341" s="15"/>
      <c r="H341" s="15"/>
      <c r="I341" s="15"/>
      <c r="J341" s="15"/>
      <c r="K341" s="15"/>
      <c r="L341" s="15"/>
      <c r="M341" s="14"/>
      <c r="Q341" s="1"/>
    </row>
    <row r="342" spans="1:48" ht="30" customHeight="1" x14ac:dyDescent="0.15">
      <c r="A342" s="14"/>
      <c r="B342" s="14"/>
      <c r="C342" s="14"/>
      <c r="D342" s="14"/>
      <c r="E342" s="15"/>
      <c r="F342" s="15"/>
      <c r="G342" s="15"/>
      <c r="H342" s="15"/>
      <c r="I342" s="15"/>
      <c r="J342" s="15"/>
      <c r="K342" s="15"/>
      <c r="L342" s="15"/>
      <c r="M342" s="14"/>
      <c r="Q342" s="1"/>
    </row>
    <row r="343" spans="1:48" ht="30" customHeight="1" x14ac:dyDescent="0.15">
      <c r="A343" s="14"/>
      <c r="B343" s="14"/>
      <c r="C343" s="14"/>
      <c r="D343" s="14"/>
      <c r="E343" s="15"/>
      <c r="F343" s="15"/>
      <c r="G343" s="15"/>
      <c r="H343" s="15"/>
      <c r="I343" s="15"/>
      <c r="J343" s="15"/>
      <c r="K343" s="15"/>
      <c r="L343" s="15"/>
      <c r="M343" s="14"/>
      <c r="Q343" s="1"/>
    </row>
    <row r="344" spans="1:48" ht="30" customHeight="1" x14ac:dyDescent="0.15">
      <c r="A344" s="14"/>
      <c r="B344" s="14"/>
      <c r="C344" s="14"/>
      <c r="D344" s="14"/>
      <c r="E344" s="15"/>
      <c r="F344" s="15"/>
      <c r="G344" s="15"/>
      <c r="H344" s="15"/>
      <c r="I344" s="15"/>
      <c r="J344" s="15"/>
      <c r="K344" s="15"/>
      <c r="L344" s="15"/>
      <c r="M344" s="14"/>
      <c r="Q344" s="1"/>
    </row>
    <row r="345" spans="1:48" ht="30" customHeight="1" x14ac:dyDescent="0.15">
      <c r="A345" s="14"/>
      <c r="B345" s="14"/>
      <c r="C345" s="14"/>
      <c r="D345" s="14"/>
      <c r="E345" s="15"/>
      <c r="F345" s="15"/>
      <c r="G345" s="15"/>
      <c r="H345" s="15"/>
      <c r="I345" s="15"/>
      <c r="J345" s="15"/>
      <c r="K345" s="15"/>
      <c r="L345" s="15"/>
      <c r="M345" s="14"/>
      <c r="Q345" s="1"/>
    </row>
    <row r="346" spans="1:48" ht="30" customHeight="1" x14ac:dyDescent="0.15">
      <c r="A346" s="14"/>
      <c r="B346" s="14"/>
      <c r="C346" s="14"/>
      <c r="D346" s="14"/>
      <c r="E346" s="15"/>
      <c r="F346" s="15"/>
      <c r="G346" s="15"/>
      <c r="H346" s="15"/>
      <c r="I346" s="15"/>
      <c r="J346" s="15"/>
      <c r="K346" s="15"/>
      <c r="L346" s="15"/>
      <c r="M346" s="14"/>
      <c r="Q346" s="1"/>
    </row>
    <row r="347" spans="1:48" ht="30" customHeight="1" x14ac:dyDescent="0.15">
      <c r="A347" s="14"/>
      <c r="B347" s="14"/>
      <c r="C347" s="14"/>
      <c r="D347" s="14"/>
      <c r="E347" s="15"/>
      <c r="F347" s="15"/>
      <c r="G347" s="15"/>
      <c r="H347" s="15"/>
      <c r="I347" s="15"/>
      <c r="J347" s="15"/>
      <c r="K347" s="15"/>
      <c r="L347" s="15"/>
      <c r="M347" s="14"/>
      <c r="Q347" s="1"/>
    </row>
    <row r="348" spans="1:48" ht="30" customHeight="1" x14ac:dyDescent="0.15">
      <c r="A348" s="14"/>
      <c r="B348" s="14"/>
      <c r="C348" s="14"/>
      <c r="D348" s="14"/>
      <c r="E348" s="15"/>
      <c r="F348" s="15"/>
      <c r="G348" s="15"/>
      <c r="H348" s="15"/>
      <c r="I348" s="15"/>
      <c r="J348" s="15"/>
      <c r="K348" s="15"/>
      <c r="L348" s="15"/>
      <c r="M348" s="14"/>
      <c r="Q348" s="1"/>
    </row>
    <row r="349" spans="1:48" ht="30" customHeight="1" x14ac:dyDescent="0.15">
      <c r="A349" s="14"/>
      <c r="B349" s="14"/>
      <c r="C349" s="14"/>
      <c r="D349" s="14"/>
      <c r="E349" s="15"/>
      <c r="F349" s="15"/>
      <c r="G349" s="15"/>
      <c r="H349" s="15"/>
      <c r="I349" s="15"/>
      <c r="J349" s="15"/>
      <c r="K349" s="15"/>
      <c r="L349" s="15"/>
      <c r="M349" s="14"/>
      <c r="Q349" s="1"/>
    </row>
    <row r="350" spans="1:48" ht="30" customHeight="1" x14ac:dyDescent="0.15">
      <c r="A350" s="14"/>
      <c r="B350" s="14"/>
      <c r="C350" s="14"/>
      <c r="D350" s="14"/>
      <c r="E350" s="15"/>
      <c r="F350" s="15"/>
      <c r="G350" s="15"/>
      <c r="H350" s="15"/>
      <c r="I350" s="15"/>
      <c r="J350" s="15"/>
      <c r="K350" s="15"/>
      <c r="L350" s="15"/>
      <c r="M350" s="14"/>
      <c r="Q350" s="1"/>
    </row>
    <row r="351" spans="1:48" ht="30" customHeight="1" x14ac:dyDescent="0.15">
      <c r="A351" s="14"/>
      <c r="B351" s="14"/>
      <c r="C351" s="14"/>
      <c r="D351" s="14"/>
      <c r="E351" s="15"/>
      <c r="F351" s="15"/>
      <c r="G351" s="15"/>
      <c r="H351" s="15"/>
      <c r="I351" s="15"/>
      <c r="J351" s="15"/>
      <c r="K351" s="15"/>
      <c r="L351" s="15"/>
      <c r="M351" s="14"/>
      <c r="Q351" s="1"/>
    </row>
    <row r="352" spans="1:48" ht="30" customHeight="1" x14ac:dyDescent="0.15">
      <c r="A352" s="14"/>
      <c r="B352" s="14"/>
      <c r="C352" s="14"/>
      <c r="D352" s="14"/>
      <c r="E352" s="15"/>
      <c r="F352" s="15"/>
      <c r="G352" s="15"/>
      <c r="H352" s="15"/>
      <c r="I352" s="15"/>
      <c r="J352" s="15"/>
      <c r="K352" s="15"/>
      <c r="L352" s="15"/>
      <c r="M352" s="14"/>
      <c r="Q352" s="1"/>
    </row>
    <row r="353" spans="1:48" ht="30" customHeight="1" x14ac:dyDescent="0.15">
      <c r="A353" s="14"/>
      <c r="B353" s="14"/>
      <c r="C353" s="14"/>
      <c r="D353" s="14"/>
      <c r="E353" s="15"/>
      <c r="F353" s="15"/>
      <c r="G353" s="15"/>
      <c r="H353" s="15"/>
      <c r="I353" s="15"/>
      <c r="J353" s="15"/>
      <c r="K353" s="15"/>
      <c r="L353" s="15"/>
      <c r="M353" s="14"/>
      <c r="Q353" s="1"/>
    </row>
    <row r="354" spans="1:48" ht="30" customHeight="1" x14ac:dyDescent="0.15">
      <c r="A354" s="14"/>
      <c r="B354" s="14"/>
      <c r="C354" s="14"/>
      <c r="D354" s="14"/>
      <c r="E354" s="15"/>
      <c r="F354" s="15"/>
      <c r="G354" s="15"/>
      <c r="H354" s="15"/>
      <c r="I354" s="15"/>
      <c r="J354" s="15"/>
      <c r="K354" s="15"/>
      <c r="L354" s="15"/>
      <c r="M354" s="14"/>
      <c r="Q354" s="1"/>
    </row>
    <row r="355" spans="1:48" ht="30" customHeight="1" x14ac:dyDescent="0.15">
      <c r="A355" s="16" t="s">
        <v>23</v>
      </c>
      <c r="B355" s="14"/>
      <c r="C355" s="14"/>
      <c r="D355" s="14"/>
      <c r="E355" s="15"/>
      <c r="F355" s="15">
        <f>SUMIF(Q335:Q354,"010115",F335:F354)</f>
        <v>0</v>
      </c>
      <c r="G355" s="15"/>
      <c r="H355" s="15">
        <f>SUMIF(Q335:Q354,"010115",H335:H354)</f>
        <v>0</v>
      </c>
      <c r="I355" s="15"/>
      <c r="J355" s="15">
        <f>SUMIF(Q335:Q354,"010115",J335:J354)</f>
        <v>0</v>
      </c>
      <c r="K355" s="15"/>
      <c r="L355" s="15">
        <f>SUMIF(Q335:Q354,"010115",L335:L354)</f>
        <v>0</v>
      </c>
      <c r="M355" s="14"/>
    </row>
    <row r="356" spans="1:48" ht="30" customHeight="1" x14ac:dyDescent="0.15">
      <c r="A356" s="16" t="s">
        <v>20</v>
      </c>
      <c r="B356" s="16" t="s">
        <v>208</v>
      </c>
      <c r="C356" s="14"/>
      <c r="D356" s="14"/>
      <c r="E356" s="15"/>
      <c r="F356" s="15"/>
      <c r="G356" s="15"/>
      <c r="H356" s="15"/>
      <c r="I356" s="15"/>
      <c r="J356" s="15"/>
      <c r="K356" s="15"/>
      <c r="L356" s="15"/>
      <c r="M356" s="14"/>
      <c r="N356" s="3"/>
      <c r="O356" s="3"/>
      <c r="P356" s="3"/>
      <c r="Q356" s="2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</row>
    <row r="357" spans="1:48" ht="30" customHeight="1" x14ac:dyDescent="0.15">
      <c r="A357" s="16" t="s">
        <v>156</v>
      </c>
      <c r="B357" s="16" t="s">
        <v>155</v>
      </c>
      <c r="C357" s="16" t="s">
        <v>207</v>
      </c>
      <c r="D357" s="14">
        <v>17</v>
      </c>
      <c r="E357" s="15"/>
      <c r="F357" s="15"/>
      <c r="G357" s="15"/>
      <c r="H357" s="15"/>
      <c r="I357" s="15"/>
      <c r="J357" s="15"/>
      <c r="K357" s="15"/>
      <c r="L357" s="15"/>
      <c r="M357" s="16"/>
      <c r="N357" s="2"/>
      <c r="O357" s="2"/>
      <c r="P357" s="2"/>
      <c r="Q357" s="2"/>
      <c r="R357" s="2"/>
      <c r="S357" s="2"/>
      <c r="T357" s="2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/>
      <c r="AS357" s="2"/>
      <c r="AT357" s="3"/>
      <c r="AU357" s="2"/>
      <c r="AV357" s="3"/>
    </row>
    <row r="358" spans="1:48" ht="30" customHeight="1" x14ac:dyDescent="0.15">
      <c r="A358" s="16" t="s">
        <v>156</v>
      </c>
      <c r="B358" s="16" t="s">
        <v>231</v>
      </c>
      <c r="C358" s="16" t="s">
        <v>207</v>
      </c>
      <c r="D358" s="14">
        <v>5</v>
      </c>
      <c r="E358" s="15"/>
      <c r="F358" s="15"/>
      <c r="G358" s="15"/>
      <c r="H358" s="15"/>
      <c r="I358" s="15"/>
      <c r="J358" s="15"/>
      <c r="K358" s="15"/>
      <c r="L358" s="15"/>
      <c r="M358" s="16"/>
      <c r="N358" s="2"/>
      <c r="O358" s="2"/>
      <c r="P358" s="2"/>
      <c r="Q358" s="2"/>
      <c r="R358" s="2"/>
      <c r="S358" s="2"/>
      <c r="T358" s="2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/>
      <c r="AS358" s="2"/>
      <c r="AT358" s="3"/>
      <c r="AU358" s="2"/>
      <c r="AV358" s="3"/>
    </row>
    <row r="359" spans="1:48" ht="30" customHeight="1" x14ac:dyDescent="0.15">
      <c r="A359" s="14"/>
      <c r="B359" s="14"/>
      <c r="C359" s="14"/>
      <c r="D359" s="14"/>
      <c r="E359" s="15"/>
      <c r="F359" s="15"/>
      <c r="G359" s="15"/>
      <c r="H359" s="15"/>
      <c r="I359" s="15"/>
      <c r="J359" s="15"/>
      <c r="K359" s="15"/>
      <c r="L359" s="15"/>
      <c r="M359" s="14"/>
      <c r="Q359" s="1"/>
    </row>
    <row r="360" spans="1:48" ht="30" customHeight="1" x14ac:dyDescent="0.15">
      <c r="A360" s="14"/>
      <c r="B360" s="14"/>
      <c r="C360" s="14"/>
      <c r="D360" s="14"/>
      <c r="E360" s="15"/>
      <c r="F360" s="15"/>
      <c r="G360" s="15"/>
      <c r="H360" s="15"/>
      <c r="I360" s="15"/>
      <c r="J360" s="15"/>
      <c r="K360" s="15"/>
      <c r="L360" s="15"/>
      <c r="M360" s="14"/>
      <c r="Q360" s="1"/>
    </row>
    <row r="361" spans="1:48" ht="30" customHeight="1" x14ac:dyDescent="0.15">
      <c r="A361" s="14"/>
      <c r="B361" s="14"/>
      <c r="C361" s="14"/>
      <c r="D361" s="14"/>
      <c r="E361" s="15"/>
      <c r="F361" s="15"/>
      <c r="G361" s="15"/>
      <c r="H361" s="15"/>
      <c r="I361" s="15"/>
      <c r="J361" s="15"/>
      <c r="K361" s="15"/>
      <c r="L361" s="15"/>
      <c r="M361" s="14"/>
      <c r="Q361" s="1"/>
    </row>
    <row r="362" spans="1:48" ht="30" customHeight="1" x14ac:dyDescent="0.15">
      <c r="A362" s="14"/>
      <c r="B362" s="14"/>
      <c r="C362" s="14"/>
      <c r="D362" s="14"/>
      <c r="E362" s="15"/>
      <c r="F362" s="15"/>
      <c r="G362" s="15"/>
      <c r="H362" s="15"/>
      <c r="I362" s="15"/>
      <c r="J362" s="15"/>
      <c r="K362" s="15"/>
      <c r="L362" s="15"/>
      <c r="M362" s="14"/>
      <c r="Q362" s="1"/>
    </row>
    <row r="363" spans="1:48" ht="30" customHeight="1" x14ac:dyDescent="0.15">
      <c r="A363" s="14"/>
      <c r="B363" s="14"/>
      <c r="C363" s="14"/>
      <c r="D363" s="14"/>
      <c r="E363" s="15"/>
      <c r="F363" s="15"/>
      <c r="G363" s="15"/>
      <c r="H363" s="15"/>
      <c r="I363" s="15"/>
      <c r="J363" s="15"/>
      <c r="K363" s="15"/>
      <c r="L363" s="15"/>
      <c r="M363" s="14"/>
      <c r="Q363" s="1"/>
    </row>
    <row r="364" spans="1:48" ht="30" customHeight="1" x14ac:dyDescent="0.15">
      <c r="A364" s="14"/>
      <c r="B364" s="14"/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Q364" s="1"/>
    </row>
    <row r="365" spans="1:48" ht="30" customHeight="1" x14ac:dyDescent="0.15">
      <c r="A365" s="14"/>
      <c r="B365" s="14"/>
      <c r="C365" s="14"/>
      <c r="D365" s="14"/>
      <c r="E365" s="15"/>
      <c r="F365" s="15"/>
      <c r="G365" s="15"/>
      <c r="H365" s="15"/>
      <c r="I365" s="15"/>
      <c r="J365" s="15"/>
      <c r="K365" s="15"/>
      <c r="L365" s="15"/>
      <c r="M365" s="14"/>
      <c r="Q365" s="1"/>
    </row>
    <row r="366" spans="1:48" ht="30" customHeight="1" x14ac:dyDescent="0.15">
      <c r="A366" s="14"/>
      <c r="B366" s="14"/>
      <c r="C366" s="14"/>
      <c r="D366" s="14"/>
      <c r="E366" s="15"/>
      <c r="F366" s="15"/>
      <c r="G366" s="15"/>
      <c r="H366" s="15"/>
      <c r="I366" s="15"/>
      <c r="J366" s="15"/>
      <c r="K366" s="15"/>
      <c r="L366" s="15"/>
      <c r="M366" s="14"/>
      <c r="Q366" s="1"/>
    </row>
    <row r="367" spans="1:48" ht="30" customHeight="1" x14ac:dyDescent="0.15">
      <c r="A367" s="14"/>
      <c r="B367" s="14"/>
      <c r="C367" s="14"/>
      <c r="D367" s="14"/>
      <c r="E367" s="15"/>
      <c r="F367" s="15"/>
      <c r="G367" s="15"/>
      <c r="H367" s="15"/>
      <c r="I367" s="15"/>
      <c r="J367" s="15"/>
      <c r="K367" s="15"/>
      <c r="L367" s="15"/>
      <c r="M367" s="14"/>
      <c r="Q367" s="1"/>
    </row>
    <row r="368" spans="1:48" ht="30" customHeight="1" x14ac:dyDescent="0.15">
      <c r="A368" s="14"/>
      <c r="B368" s="14"/>
      <c r="C368" s="14"/>
      <c r="D368" s="14"/>
      <c r="E368" s="15"/>
      <c r="F368" s="15"/>
      <c r="G368" s="15"/>
      <c r="H368" s="15"/>
      <c r="I368" s="15"/>
      <c r="J368" s="15"/>
      <c r="K368" s="15"/>
      <c r="L368" s="15"/>
      <c r="M368" s="14"/>
      <c r="Q368" s="1"/>
    </row>
    <row r="369" spans="1:48" ht="30" customHeight="1" x14ac:dyDescent="0.15">
      <c r="A369" s="14"/>
      <c r="B369" s="14"/>
      <c r="C369" s="14"/>
      <c r="D369" s="14"/>
      <c r="E369" s="15"/>
      <c r="F369" s="15"/>
      <c r="G369" s="15"/>
      <c r="H369" s="15"/>
      <c r="I369" s="15"/>
      <c r="J369" s="15"/>
      <c r="K369" s="15"/>
      <c r="L369" s="15"/>
      <c r="M369" s="14"/>
      <c r="Q369" s="1"/>
    </row>
    <row r="370" spans="1:48" ht="30" customHeight="1" x14ac:dyDescent="0.15">
      <c r="A370" s="14"/>
      <c r="B370" s="14"/>
      <c r="C370" s="14"/>
      <c r="D370" s="14"/>
      <c r="E370" s="15"/>
      <c r="F370" s="15"/>
      <c r="G370" s="15"/>
      <c r="H370" s="15"/>
      <c r="I370" s="15"/>
      <c r="J370" s="15"/>
      <c r="K370" s="15"/>
      <c r="L370" s="15"/>
      <c r="M370" s="14"/>
      <c r="Q370" s="1"/>
    </row>
    <row r="371" spans="1:48" ht="30" customHeight="1" x14ac:dyDescent="0.15">
      <c r="A371" s="14"/>
      <c r="B371" s="14"/>
      <c r="C371" s="14"/>
      <c r="D371" s="14"/>
      <c r="E371" s="15"/>
      <c r="F371" s="15"/>
      <c r="G371" s="15"/>
      <c r="H371" s="15"/>
      <c r="I371" s="15"/>
      <c r="J371" s="15"/>
      <c r="K371" s="15"/>
      <c r="L371" s="15"/>
      <c r="M371" s="14"/>
      <c r="Q371" s="1"/>
    </row>
    <row r="372" spans="1:48" ht="30" customHeight="1" x14ac:dyDescent="0.15">
      <c r="A372" s="14"/>
      <c r="B372" s="14"/>
      <c r="C372" s="14"/>
      <c r="D372" s="14"/>
      <c r="E372" s="15"/>
      <c r="F372" s="15"/>
      <c r="G372" s="15"/>
      <c r="H372" s="15"/>
      <c r="I372" s="15"/>
      <c r="J372" s="15"/>
      <c r="K372" s="15"/>
      <c r="L372" s="15"/>
      <c r="M372" s="14"/>
      <c r="Q372" s="1"/>
    </row>
    <row r="373" spans="1:48" ht="30" customHeight="1" x14ac:dyDescent="0.15">
      <c r="A373" s="14"/>
      <c r="B373" s="14"/>
      <c r="C373" s="14"/>
      <c r="D373" s="14"/>
      <c r="E373" s="15"/>
      <c r="F373" s="15"/>
      <c r="G373" s="15"/>
      <c r="H373" s="15"/>
      <c r="I373" s="15"/>
      <c r="J373" s="15"/>
      <c r="K373" s="15"/>
      <c r="L373" s="15"/>
      <c r="M373" s="14"/>
      <c r="Q373" s="1"/>
    </row>
    <row r="374" spans="1:48" ht="30" customHeight="1" x14ac:dyDescent="0.15">
      <c r="A374" s="14"/>
      <c r="B374" s="14"/>
      <c r="C374" s="14"/>
      <c r="D374" s="14"/>
      <c r="E374" s="15"/>
      <c r="F374" s="15"/>
      <c r="G374" s="15"/>
      <c r="H374" s="15"/>
      <c r="I374" s="15"/>
      <c r="J374" s="15"/>
      <c r="K374" s="15"/>
      <c r="L374" s="15"/>
      <c r="M374" s="14"/>
      <c r="Q374" s="1"/>
    </row>
    <row r="375" spans="1:48" ht="30" customHeight="1" x14ac:dyDescent="0.15">
      <c r="A375" s="14"/>
      <c r="B375" s="14"/>
      <c r="C375" s="14"/>
      <c r="D375" s="14"/>
      <c r="E375" s="15"/>
      <c r="F375" s="15"/>
      <c r="G375" s="15"/>
      <c r="H375" s="15"/>
      <c r="I375" s="15"/>
      <c r="J375" s="15"/>
      <c r="K375" s="15"/>
      <c r="L375" s="15"/>
      <c r="M375" s="14"/>
      <c r="Q375" s="1"/>
    </row>
    <row r="376" spans="1:48" ht="30" customHeight="1" x14ac:dyDescent="0.15">
      <c r="A376" s="14"/>
      <c r="B376" s="14"/>
      <c r="C376" s="14"/>
      <c r="D376" s="14"/>
      <c r="E376" s="15"/>
      <c r="F376" s="15"/>
      <c r="G376" s="15"/>
      <c r="H376" s="15"/>
      <c r="I376" s="15"/>
      <c r="J376" s="15"/>
      <c r="K376" s="15"/>
      <c r="L376" s="15"/>
      <c r="M376" s="14"/>
      <c r="Q376" s="1"/>
    </row>
    <row r="377" spans="1:48" ht="30" customHeight="1" x14ac:dyDescent="0.15">
      <c r="A377" s="16" t="s">
        <v>23</v>
      </c>
      <c r="B377" s="14"/>
      <c r="C377" s="14"/>
      <c r="D377" s="14"/>
      <c r="E377" s="15"/>
      <c r="F377" s="15">
        <f>SUMIF(Q357:Q376,"010116",F357:F376)</f>
        <v>0</v>
      </c>
      <c r="G377" s="15"/>
      <c r="H377" s="15">
        <f>SUMIF(Q357:Q376,"010116",H357:H376)</f>
        <v>0</v>
      </c>
      <c r="I377" s="15"/>
      <c r="J377" s="15">
        <f>SUMIF(Q357:Q376,"010116",J357:J376)</f>
        <v>0</v>
      </c>
      <c r="K377" s="15"/>
      <c r="L377" s="15">
        <f>SUMIF(Q357:Q376,"010116",L357:L376)</f>
        <v>0</v>
      </c>
      <c r="M377" s="14"/>
    </row>
    <row r="378" spans="1:48" ht="30" customHeight="1" x14ac:dyDescent="0.15">
      <c r="A378" s="16" t="s">
        <v>26</v>
      </c>
      <c r="B378" s="16" t="s">
        <v>208</v>
      </c>
      <c r="C378" s="14"/>
      <c r="D378" s="14"/>
      <c r="E378" s="15"/>
      <c r="F378" s="15"/>
      <c r="G378" s="15"/>
      <c r="H378" s="15"/>
      <c r="I378" s="15"/>
      <c r="J378" s="15"/>
      <c r="K378" s="15"/>
      <c r="L378" s="15"/>
      <c r="M378" s="14"/>
      <c r="N378" s="3"/>
      <c r="O378" s="3"/>
      <c r="P378" s="3"/>
      <c r="Q378" s="2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</row>
    <row r="379" spans="1:48" ht="30" customHeight="1" x14ac:dyDescent="0.15">
      <c r="A379" s="16" t="s">
        <v>76</v>
      </c>
      <c r="B379" s="16" t="s">
        <v>30</v>
      </c>
      <c r="C379" s="16" t="s">
        <v>207</v>
      </c>
      <c r="D379" s="14">
        <v>9</v>
      </c>
      <c r="E379" s="15"/>
      <c r="F379" s="15"/>
      <c r="G379" s="15"/>
      <c r="H379" s="15"/>
      <c r="I379" s="15"/>
      <c r="J379" s="15"/>
      <c r="K379" s="15"/>
      <c r="L379" s="15"/>
      <c r="M379" s="16"/>
      <c r="N379" s="2"/>
      <c r="O379" s="2"/>
      <c r="P379" s="2"/>
      <c r="Q379" s="2"/>
      <c r="R379" s="2"/>
      <c r="S379" s="2"/>
      <c r="T379" s="2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2"/>
      <c r="AS379" s="2"/>
      <c r="AT379" s="3"/>
      <c r="AU379" s="2"/>
      <c r="AV379" s="3"/>
    </row>
    <row r="380" spans="1:48" ht="30" customHeight="1" x14ac:dyDescent="0.15">
      <c r="A380" s="16" t="s">
        <v>154</v>
      </c>
      <c r="B380" s="16" t="s">
        <v>116</v>
      </c>
      <c r="C380" s="16" t="s">
        <v>207</v>
      </c>
      <c r="D380" s="14">
        <v>8</v>
      </c>
      <c r="E380" s="15"/>
      <c r="F380" s="15"/>
      <c r="G380" s="15"/>
      <c r="H380" s="15"/>
      <c r="I380" s="15"/>
      <c r="J380" s="15"/>
      <c r="K380" s="15"/>
      <c r="L380" s="15"/>
      <c r="M380" s="16"/>
      <c r="N380" s="2"/>
      <c r="O380" s="2"/>
      <c r="P380" s="2"/>
      <c r="Q380" s="2"/>
      <c r="R380" s="2"/>
      <c r="S380" s="2"/>
      <c r="T380" s="2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2"/>
      <c r="AS380" s="2"/>
      <c r="AT380" s="3"/>
      <c r="AU380" s="2"/>
      <c r="AV380" s="3"/>
    </row>
    <row r="381" spans="1:48" ht="30" customHeight="1" x14ac:dyDescent="0.15">
      <c r="A381" s="16" t="s">
        <v>78</v>
      </c>
      <c r="B381" s="16" t="s">
        <v>115</v>
      </c>
      <c r="C381" s="16" t="s">
        <v>207</v>
      </c>
      <c r="D381" s="14">
        <v>1</v>
      </c>
      <c r="E381" s="15"/>
      <c r="F381" s="15"/>
      <c r="G381" s="15"/>
      <c r="H381" s="15"/>
      <c r="I381" s="15"/>
      <c r="J381" s="15"/>
      <c r="K381" s="15"/>
      <c r="L381" s="15"/>
      <c r="M381" s="16"/>
      <c r="N381" s="2"/>
      <c r="O381" s="2"/>
      <c r="P381" s="2"/>
      <c r="Q381" s="2"/>
      <c r="R381" s="2"/>
      <c r="S381" s="2"/>
      <c r="T381" s="2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2"/>
      <c r="AS381" s="2"/>
      <c r="AT381" s="3"/>
      <c r="AU381" s="2"/>
      <c r="AV381" s="3"/>
    </row>
    <row r="382" spans="1:48" ht="30" customHeight="1" x14ac:dyDescent="0.15">
      <c r="A382" s="16" t="s">
        <v>78</v>
      </c>
      <c r="B382" s="16" t="s">
        <v>6</v>
      </c>
      <c r="C382" s="16" t="s">
        <v>207</v>
      </c>
      <c r="D382" s="14">
        <v>4</v>
      </c>
      <c r="E382" s="15"/>
      <c r="F382" s="15"/>
      <c r="G382" s="15"/>
      <c r="H382" s="15"/>
      <c r="I382" s="15"/>
      <c r="J382" s="15"/>
      <c r="K382" s="15"/>
      <c r="L382" s="15"/>
      <c r="M382" s="16"/>
      <c r="N382" s="2"/>
      <c r="O382" s="2"/>
      <c r="P382" s="2"/>
      <c r="Q382" s="2"/>
      <c r="R382" s="2"/>
      <c r="S382" s="2"/>
      <c r="T382" s="2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2"/>
      <c r="AS382" s="2"/>
      <c r="AT382" s="3"/>
      <c r="AU382" s="2"/>
      <c r="AV382" s="3"/>
    </row>
    <row r="383" spans="1:48" ht="30" customHeight="1" x14ac:dyDescent="0.15">
      <c r="A383" s="16" t="s">
        <v>157</v>
      </c>
      <c r="B383" s="16" t="s">
        <v>155</v>
      </c>
      <c r="C383" s="16" t="s">
        <v>207</v>
      </c>
      <c r="D383" s="14">
        <v>17</v>
      </c>
      <c r="E383" s="15"/>
      <c r="F383" s="15"/>
      <c r="G383" s="15"/>
      <c r="H383" s="15"/>
      <c r="I383" s="15"/>
      <c r="J383" s="15"/>
      <c r="K383" s="15"/>
      <c r="L383" s="15"/>
      <c r="M383" s="16"/>
      <c r="N383" s="2"/>
      <c r="O383" s="2"/>
      <c r="P383" s="2"/>
      <c r="Q383" s="2"/>
      <c r="R383" s="2"/>
      <c r="S383" s="2"/>
      <c r="T383" s="2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2"/>
      <c r="AS383" s="2"/>
      <c r="AT383" s="3"/>
      <c r="AU383" s="2"/>
      <c r="AV383" s="3"/>
    </row>
    <row r="384" spans="1:48" ht="30" customHeight="1" x14ac:dyDescent="0.15">
      <c r="A384" s="16" t="s">
        <v>157</v>
      </c>
      <c r="B384" s="16" t="s">
        <v>231</v>
      </c>
      <c r="C384" s="16" t="s">
        <v>207</v>
      </c>
      <c r="D384" s="14">
        <v>5</v>
      </c>
      <c r="E384" s="15"/>
      <c r="F384" s="15"/>
      <c r="G384" s="15"/>
      <c r="H384" s="15"/>
      <c r="I384" s="15"/>
      <c r="J384" s="15"/>
      <c r="K384" s="15"/>
      <c r="L384" s="15"/>
      <c r="M384" s="16"/>
      <c r="N384" s="2"/>
      <c r="O384" s="2"/>
      <c r="P384" s="2"/>
      <c r="Q384" s="2"/>
      <c r="R384" s="2"/>
      <c r="S384" s="2"/>
      <c r="T384" s="2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2"/>
      <c r="AS384" s="2"/>
      <c r="AT384" s="3"/>
      <c r="AU384" s="2"/>
      <c r="AV384" s="3"/>
    </row>
    <row r="385" spans="1:48" ht="30" customHeight="1" x14ac:dyDescent="0.15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/>
    </row>
    <row r="386" spans="1:48" ht="30" customHeight="1" x14ac:dyDescent="0.15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/>
    </row>
    <row r="387" spans="1:48" ht="30" customHeight="1" x14ac:dyDescent="0.15">
      <c r="A387" s="14"/>
      <c r="B387" s="14"/>
      <c r="C387" s="14"/>
      <c r="D387" s="14"/>
      <c r="E387" s="15"/>
      <c r="F387" s="15"/>
      <c r="G387" s="15"/>
      <c r="H387" s="15"/>
      <c r="I387" s="15"/>
      <c r="J387" s="15"/>
      <c r="K387" s="15"/>
      <c r="L387" s="15"/>
      <c r="M387" s="14"/>
      <c r="Q387" s="1"/>
    </row>
    <row r="388" spans="1:48" ht="30" customHeight="1" x14ac:dyDescent="0.15">
      <c r="A388" s="14"/>
      <c r="B388" s="14"/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Q388" s="1"/>
    </row>
    <row r="389" spans="1:48" ht="30" customHeight="1" x14ac:dyDescent="0.15">
      <c r="A389" s="14"/>
      <c r="B389" s="14"/>
      <c r="C389" s="14"/>
      <c r="D389" s="14"/>
      <c r="E389" s="15"/>
      <c r="F389" s="15"/>
      <c r="G389" s="15"/>
      <c r="H389" s="15"/>
      <c r="I389" s="15"/>
      <c r="J389" s="15"/>
      <c r="K389" s="15"/>
      <c r="L389" s="15"/>
      <c r="M389" s="14"/>
      <c r="Q389" s="1"/>
    </row>
    <row r="390" spans="1:48" ht="30" customHeight="1" x14ac:dyDescent="0.15">
      <c r="A390" s="14"/>
      <c r="B390" s="14"/>
      <c r="C390" s="14"/>
      <c r="D390" s="14"/>
      <c r="E390" s="15"/>
      <c r="F390" s="15"/>
      <c r="G390" s="15"/>
      <c r="H390" s="15"/>
      <c r="I390" s="15"/>
      <c r="J390" s="15"/>
      <c r="K390" s="15"/>
      <c r="L390" s="15"/>
      <c r="M390" s="14"/>
      <c r="Q390" s="1"/>
    </row>
    <row r="391" spans="1:48" ht="30" customHeight="1" x14ac:dyDescent="0.15">
      <c r="A391" s="14"/>
      <c r="B391" s="14"/>
      <c r="C391" s="14"/>
      <c r="D391" s="14"/>
      <c r="E391" s="15"/>
      <c r="F391" s="15"/>
      <c r="G391" s="15"/>
      <c r="H391" s="15"/>
      <c r="I391" s="15"/>
      <c r="J391" s="15"/>
      <c r="K391" s="15"/>
      <c r="L391" s="15"/>
      <c r="M391" s="14"/>
      <c r="Q391" s="1"/>
    </row>
    <row r="392" spans="1:48" ht="30" customHeight="1" x14ac:dyDescent="0.15">
      <c r="A392" s="14"/>
      <c r="B392" s="14"/>
      <c r="C392" s="14"/>
      <c r="D392" s="14"/>
      <c r="E392" s="15"/>
      <c r="F392" s="15"/>
      <c r="G392" s="15"/>
      <c r="H392" s="15"/>
      <c r="I392" s="15"/>
      <c r="J392" s="15"/>
      <c r="K392" s="15"/>
      <c r="L392" s="15"/>
      <c r="M392" s="14"/>
      <c r="Q392" s="1"/>
    </row>
    <row r="393" spans="1:48" ht="30" customHeight="1" x14ac:dyDescent="0.15">
      <c r="A393" s="14"/>
      <c r="B393" s="14"/>
      <c r="C393" s="14"/>
      <c r="D393" s="14"/>
      <c r="E393" s="15"/>
      <c r="F393" s="15"/>
      <c r="G393" s="15"/>
      <c r="H393" s="15"/>
      <c r="I393" s="15"/>
      <c r="J393" s="15"/>
      <c r="K393" s="15"/>
      <c r="L393" s="15"/>
      <c r="M393" s="14"/>
      <c r="Q393" s="1"/>
    </row>
    <row r="394" spans="1:48" ht="30" customHeight="1" x14ac:dyDescent="0.15">
      <c r="A394" s="14"/>
      <c r="B394" s="14"/>
      <c r="C394" s="14"/>
      <c r="D394" s="14"/>
      <c r="E394" s="15"/>
      <c r="F394" s="15"/>
      <c r="G394" s="15"/>
      <c r="H394" s="15"/>
      <c r="I394" s="15"/>
      <c r="J394" s="15"/>
      <c r="K394" s="15"/>
      <c r="L394" s="15"/>
      <c r="M394" s="14"/>
      <c r="Q394" s="1"/>
    </row>
    <row r="395" spans="1:48" ht="30" customHeight="1" x14ac:dyDescent="0.15">
      <c r="A395" s="14"/>
      <c r="B395" s="14"/>
      <c r="C395" s="14"/>
      <c r="D395" s="14"/>
      <c r="E395" s="15"/>
      <c r="F395" s="15"/>
      <c r="G395" s="15"/>
      <c r="H395" s="15"/>
      <c r="I395" s="15"/>
      <c r="J395" s="15"/>
      <c r="K395" s="15"/>
      <c r="L395" s="15"/>
      <c r="M395" s="14"/>
      <c r="Q395" s="1"/>
    </row>
    <row r="396" spans="1:48" ht="30" customHeight="1" x14ac:dyDescent="0.15">
      <c r="A396" s="14"/>
      <c r="B396" s="14"/>
      <c r="C396" s="14"/>
      <c r="D396" s="14"/>
      <c r="E396" s="15"/>
      <c r="F396" s="15"/>
      <c r="G396" s="15"/>
      <c r="H396" s="15"/>
      <c r="I396" s="15"/>
      <c r="J396" s="15"/>
      <c r="K396" s="15"/>
      <c r="L396" s="15"/>
      <c r="M396" s="14"/>
      <c r="Q396" s="1"/>
    </row>
    <row r="397" spans="1:48" ht="30" customHeight="1" x14ac:dyDescent="0.15">
      <c r="A397" s="14"/>
      <c r="B397" s="14"/>
      <c r="C397" s="14"/>
      <c r="D397" s="14"/>
      <c r="E397" s="15"/>
      <c r="F397" s="15"/>
      <c r="G397" s="15"/>
      <c r="H397" s="15"/>
      <c r="I397" s="15"/>
      <c r="J397" s="15"/>
      <c r="K397" s="15"/>
      <c r="L397" s="15"/>
      <c r="M397" s="14"/>
      <c r="Q397" s="1"/>
    </row>
    <row r="398" spans="1:48" ht="30" customHeight="1" x14ac:dyDescent="0.15">
      <c r="A398" s="14"/>
      <c r="B398" s="14"/>
      <c r="C398" s="14"/>
      <c r="D398" s="14"/>
      <c r="E398" s="15"/>
      <c r="F398" s="15"/>
      <c r="G398" s="15"/>
      <c r="H398" s="15"/>
      <c r="I398" s="15"/>
      <c r="J398" s="15"/>
      <c r="K398" s="15"/>
      <c r="L398" s="15"/>
      <c r="M398" s="14"/>
      <c r="Q398" s="1"/>
    </row>
    <row r="399" spans="1:48" ht="30" customHeight="1" x14ac:dyDescent="0.15">
      <c r="A399" s="16" t="s">
        <v>23</v>
      </c>
      <c r="B399" s="14"/>
      <c r="C399" s="14"/>
      <c r="D399" s="14"/>
      <c r="E399" s="15"/>
      <c r="F399" s="15">
        <f>SUMIF(Q379:Q398,"010117",F379:F398)</f>
        <v>0</v>
      </c>
      <c r="G399" s="15"/>
      <c r="H399" s="15">
        <f>SUMIF(Q379:Q398,"010117",H379:H398)</f>
        <v>0</v>
      </c>
      <c r="I399" s="15"/>
      <c r="J399" s="15">
        <f>SUMIF(Q379:Q398,"010117",J379:J398)</f>
        <v>0</v>
      </c>
      <c r="K399" s="15"/>
      <c r="L399" s="15">
        <f>SUMIF(Q379:Q398,"010117",L379:L398)</f>
        <v>0</v>
      </c>
      <c r="M399" s="14"/>
    </row>
    <row r="400" spans="1:48" ht="30" customHeight="1" x14ac:dyDescent="0.15">
      <c r="A400" s="16" t="s">
        <v>225</v>
      </c>
      <c r="B400" s="16" t="s">
        <v>208</v>
      </c>
      <c r="C400" s="14"/>
      <c r="D400" s="14"/>
      <c r="E400" s="15"/>
      <c r="F400" s="15"/>
      <c r="G400" s="15"/>
      <c r="H400" s="15"/>
      <c r="I400" s="15"/>
      <c r="J400" s="15"/>
      <c r="K400" s="15"/>
      <c r="L400" s="15"/>
      <c r="M400" s="14"/>
      <c r="N400" s="3"/>
      <c r="O400" s="3"/>
      <c r="P400" s="3"/>
      <c r="Q400" s="2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</row>
    <row r="401" spans="1:48" ht="30" customHeight="1" x14ac:dyDescent="0.15">
      <c r="A401" s="16" t="s">
        <v>82</v>
      </c>
      <c r="B401" s="16" t="s">
        <v>208</v>
      </c>
      <c r="C401" s="16" t="s">
        <v>192</v>
      </c>
      <c r="D401" s="14">
        <v>1</v>
      </c>
      <c r="E401" s="15"/>
      <c r="F401" s="15"/>
      <c r="G401" s="15"/>
      <c r="H401" s="15"/>
      <c r="I401" s="15"/>
      <c r="J401" s="15"/>
      <c r="K401" s="15"/>
      <c r="L401" s="15"/>
      <c r="M401" s="16"/>
      <c r="N401" s="2"/>
      <c r="O401" s="2"/>
      <c r="P401" s="2"/>
      <c r="Q401" s="2"/>
      <c r="R401" s="2"/>
      <c r="S401" s="2"/>
      <c r="T401" s="2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2"/>
      <c r="AS401" s="2"/>
      <c r="AT401" s="3"/>
      <c r="AU401" s="2"/>
      <c r="AV401" s="3"/>
    </row>
    <row r="402" spans="1:48" ht="30" customHeight="1" x14ac:dyDescent="0.15">
      <c r="A402" s="14"/>
      <c r="B402" s="14"/>
      <c r="C402" s="14"/>
      <c r="D402" s="14"/>
      <c r="E402" s="15"/>
      <c r="F402" s="15"/>
      <c r="G402" s="15"/>
      <c r="H402" s="15"/>
      <c r="I402" s="15"/>
      <c r="J402" s="15"/>
      <c r="K402" s="15"/>
      <c r="L402" s="15"/>
      <c r="M402" s="14"/>
      <c r="Q402" s="1"/>
    </row>
    <row r="403" spans="1:48" ht="30" customHeight="1" x14ac:dyDescent="0.15">
      <c r="A403" s="14"/>
      <c r="B403" s="14"/>
      <c r="C403" s="14"/>
      <c r="D403" s="14"/>
      <c r="E403" s="15"/>
      <c r="F403" s="15"/>
      <c r="G403" s="15"/>
      <c r="H403" s="15"/>
      <c r="I403" s="15"/>
      <c r="J403" s="15"/>
      <c r="K403" s="15"/>
      <c r="L403" s="15"/>
      <c r="M403" s="14"/>
      <c r="Q403" s="1"/>
    </row>
    <row r="404" spans="1:48" ht="30" customHeight="1" x14ac:dyDescent="0.15">
      <c r="A404" s="14"/>
      <c r="B404" s="14"/>
      <c r="C404" s="14"/>
      <c r="D404" s="14"/>
      <c r="E404" s="15"/>
      <c r="F404" s="15"/>
      <c r="G404" s="15"/>
      <c r="H404" s="15"/>
      <c r="I404" s="15"/>
      <c r="J404" s="15"/>
      <c r="K404" s="15"/>
      <c r="L404" s="15"/>
      <c r="M404" s="14"/>
      <c r="Q404" s="1"/>
    </row>
    <row r="405" spans="1:48" ht="30" customHeight="1" x14ac:dyDescent="0.15">
      <c r="A405" s="14"/>
      <c r="B405" s="14"/>
      <c r="C405" s="14"/>
      <c r="D405" s="14"/>
      <c r="E405" s="15"/>
      <c r="F405" s="15"/>
      <c r="G405" s="15"/>
      <c r="H405" s="15"/>
      <c r="I405" s="15"/>
      <c r="J405" s="15"/>
      <c r="K405" s="15"/>
      <c r="L405" s="15"/>
      <c r="M405" s="14"/>
      <c r="Q405" s="1"/>
    </row>
    <row r="406" spans="1:48" ht="30" customHeight="1" x14ac:dyDescent="0.15">
      <c r="A406" s="14"/>
      <c r="B406" s="14"/>
      <c r="C406" s="14"/>
      <c r="D406" s="14"/>
      <c r="E406" s="15"/>
      <c r="F406" s="15"/>
      <c r="G406" s="15"/>
      <c r="H406" s="15"/>
      <c r="I406" s="15"/>
      <c r="J406" s="15"/>
      <c r="K406" s="15"/>
      <c r="L406" s="15"/>
      <c r="M406" s="14"/>
      <c r="Q406" s="1"/>
    </row>
    <row r="407" spans="1:48" ht="30" customHeight="1" x14ac:dyDescent="0.15">
      <c r="A407" s="14"/>
      <c r="B407" s="14"/>
      <c r="C407" s="14"/>
      <c r="D407" s="14"/>
      <c r="E407" s="15"/>
      <c r="F407" s="15"/>
      <c r="G407" s="15"/>
      <c r="H407" s="15"/>
      <c r="I407" s="15"/>
      <c r="J407" s="15"/>
      <c r="K407" s="15"/>
      <c r="L407" s="15"/>
      <c r="M407" s="14"/>
      <c r="Q407" s="1"/>
    </row>
    <row r="408" spans="1:48" ht="30" customHeight="1" x14ac:dyDescent="0.15">
      <c r="A408" s="14"/>
      <c r="B408" s="14"/>
      <c r="C408" s="14"/>
      <c r="D408" s="14"/>
      <c r="E408" s="15"/>
      <c r="F408" s="15"/>
      <c r="G408" s="15"/>
      <c r="H408" s="15"/>
      <c r="I408" s="15"/>
      <c r="J408" s="15"/>
      <c r="K408" s="15"/>
      <c r="L408" s="15"/>
      <c r="M408" s="14"/>
      <c r="Q408" s="1"/>
    </row>
    <row r="409" spans="1:48" ht="30" customHeight="1" x14ac:dyDescent="0.15">
      <c r="A409" s="14"/>
      <c r="B409" s="14"/>
      <c r="C409" s="14"/>
      <c r="D409" s="14"/>
      <c r="E409" s="15"/>
      <c r="F409" s="15"/>
      <c r="G409" s="15"/>
      <c r="H409" s="15"/>
      <c r="I409" s="15"/>
      <c r="J409" s="15"/>
      <c r="K409" s="15"/>
      <c r="L409" s="15"/>
      <c r="M409" s="14"/>
      <c r="Q409" s="1"/>
    </row>
    <row r="410" spans="1:48" ht="30" customHeight="1" x14ac:dyDescent="0.15">
      <c r="A410" s="14"/>
      <c r="B410" s="14"/>
      <c r="C410" s="14"/>
      <c r="D410" s="14"/>
      <c r="E410" s="15"/>
      <c r="F410" s="15"/>
      <c r="G410" s="15"/>
      <c r="H410" s="15"/>
      <c r="I410" s="15"/>
      <c r="J410" s="15"/>
      <c r="K410" s="15"/>
      <c r="L410" s="15"/>
      <c r="M410" s="14"/>
      <c r="Q410" s="1"/>
    </row>
    <row r="411" spans="1:48" ht="30" customHeight="1" x14ac:dyDescent="0.15">
      <c r="A411" s="14"/>
      <c r="B411" s="14"/>
      <c r="C411" s="14"/>
      <c r="D411" s="14"/>
      <c r="E411" s="15"/>
      <c r="F411" s="15"/>
      <c r="G411" s="15"/>
      <c r="H411" s="15"/>
      <c r="I411" s="15"/>
      <c r="J411" s="15"/>
      <c r="K411" s="15"/>
      <c r="L411" s="15"/>
      <c r="M411" s="14"/>
      <c r="Q411" s="1"/>
    </row>
    <row r="412" spans="1:48" ht="30" customHeight="1" x14ac:dyDescent="0.15">
      <c r="A412" s="14"/>
      <c r="B412" s="14"/>
      <c r="C412" s="14"/>
      <c r="D412" s="14"/>
      <c r="E412" s="15"/>
      <c r="F412" s="15"/>
      <c r="G412" s="15"/>
      <c r="H412" s="15"/>
      <c r="I412" s="15"/>
      <c r="J412" s="15"/>
      <c r="K412" s="15"/>
      <c r="L412" s="15"/>
      <c r="M412" s="14"/>
      <c r="Q412" s="1"/>
    </row>
    <row r="413" spans="1:48" ht="30" customHeight="1" x14ac:dyDescent="0.15">
      <c r="A413" s="14"/>
      <c r="B413" s="14"/>
      <c r="C413" s="14"/>
      <c r="D413" s="14"/>
      <c r="E413" s="15"/>
      <c r="F413" s="15"/>
      <c r="G413" s="15"/>
      <c r="H413" s="15"/>
      <c r="I413" s="15"/>
      <c r="J413" s="15"/>
      <c r="K413" s="15"/>
      <c r="L413" s="15"/>
      <c r="M413" s="14"/>
      <c r="Q413" s="1"/>
    </row>
    <row r="414" spans="1:48" ht="30" customHeight="1" x14ac:dyDescent="0.15">
      <c r="A414" s="14"/>
      <c r="B414" s="14"/>
      <c r="C414" s="14"/>
      <c r="D414" s="14"/>
      <c r="E414" s="15"/>
      <c r="F414" s="15"/>
      <c r="G414" s="15"/>
      <c r="H414" s="15"/>
      <c r="I414" s="15"/>
      <c r="J414" s="15"/>
      <c r="K414" s="15"/>
      <c r="L414" s="15"/>
      <c r="M414" s="14"/>
      <c r="Q414" s="1"/>
    </row>
    <row r="415" spans="1:48" ht="30" customHeight="1" x14ac:dyDescent="0.15">
      <c r="A415" s="14"/>
      <c r="B415" s="14"/>
      <c r="C415" s="14"/>
      <c r="D415" s="14"/>
      <c r="E415" s="15"/>
      <c r="F415" s="15"/>
      <c r="G415" s="15"/>
      <c r="H415" s="15"/>
      <c r="I415" s="15"/>
      <c r="J415" s="15"/>
      <c r="K415" s="15"/>
      <c r="L415" s="15"/>
      <c r="M415" s="14"/>
      <c r="Q415" s="1"/>
    </row>
    <row r="416" spans="1:48" ht="30" customHeight="1" x14ac:dyDescent="0.15">
      <c r="A416" s="14"/>
      <c r="B416" s="14"/>
      <c r="C416" s="14"/>
      <c r="D416" s="14"/>
      <c r="E416" s="15"/>
      <c r="F416" s="15"/>
      <c r="G416" s="15"/>
      <c r="H416" s="15"/>
      <c r="I416" s="15"/>
      <c r="J416" s="15"/>
      <c r="K416" s="15"/>
      <c r="L416" s="15"/>
      <c r="M416" s="14"/>
      <c r="Q416" s="1"/>
    </row>
    <row r="417" spans="1:48" ht="30" customHeight="1" x14ac:dyDescent="0.15">
      <c r="A417" s="14"/>
      <c r="B417" s="14"/>
      <c r="C417" s="14"/>
      <c r="D417" s="14"/>
      <c r="E417" s="15"/>
      <c r="F417" s="15"/>
      <c r="G417" s="15"/>
      <c r="H417" s="15"/>
      <c r="I417" s="15"/>
      <c r="J417" s="15"/>
      <c r="K417" s="15"/>
      <c r="L417" s="15"/>
      <c r="M417" s="14"/>
      <c r="Q417" s="1"/>
    </row>
    <row r="418" spans="1:48" ht="30" customHeight="1" x14ac:dyDescent="0.15">
      <c r="A418" s="14"/>
      <c r="B418" s="14"/>
      <c r="C418" s="14"/>
      <c r="D418" s="14"/>
      <c r="E418" s="15"/>
      <c r="F418" s="15"/>
      <c r="G418" s="15"/>
      <c r="H418" s="15"/>
      <c r="I418" s="15"/>
      <c r="J418" s="15"/>
      <c r="K418" s="15"/>
      <c r="L418" s="15"/>
      <c r="M418" s="14"/>
      <c r="Q418" s="1"/>
    </row>
    <row r="419" spans="1:48" ht="30" customHeight="1" x14ac:dyDescent="0.15">
      <c r="A419" s="14"/>
      <c r="B419" s="14"/>
      <c r="C419" s="14"/>
      <c r="D419" s="14"/>
      <c r="E419" s="15"/>
      <c r="F419" s="15"/>
      <c r="G419" s="15"/>
      <c r="H419" s="15"/>
      <c r="I419" s="15"/>
      <c r="J419" s="15"/>
      <c r="K419" s="15"/>
      <c r="L419" s="15"/>
      <c r="M419" s="14"/>
      <c r="Q419" s="1"/>
    </row>
    <row r="420" spans="1:48" ht="30" customHeight="1" x14ac:dyDescent="0.15">
      <c r="A420" s="14"/>
      <c r="B420" s="14"/>
      <c r="C420" s="14"/>
      <c r="D420" s="14"/>
      <c r="E420" s="15"/>
      <c r="F420" s="15"/>
      <c r="G420" s="15"/>
      <c r="H420" s="15"/>
      <c r="I420" s="15"/>
      <c r="J420" s="15"/>
      <c r="K420" s="15"/>
      <c r="L420" s="15"/>
      <c r="M420" s="14"/>
      <c r="Q420" s="1"/>
    </row>
    <row r="421" spans="1:48" ht="30" customHeight="1" x14ac:dyDescent="0.15">
      <c r="A421" s="16" t="s">
        <v>23</v>
      </c>
      <c r="B421" s="14"/>
      <c r="C421" s="14"/>
      <c r="D421" s="14"/>
      <c r="E421" s="15"/>
      <c r="F421" s="15">
        <f>SUMIF(Q401:Q420,"010201",F401:F420)</f>
        <v>0</v>
      </c>
      <c r="G421" s="15"/>
      <c r="H421" s="15">
        <f>SUMIF(Q401:Q420,"010201",H401:H420)</f>
        <v>0</v>
      </c>
      <c r="I421" s="15"/>
      <c r="J421" s="15">
        <f>SUMIF(Q401:Q420,"010201",J401:J420)</f>
        <v>0</v>
      </c>
      <c r="K421" s="15"/>
      <c r="L421" s="15">
        <f>SUMIF(Q401:Q420,"010201",L401:L420)</f>
        <v>0</v>
      </c>
      <c r="M421" s="14"/>
    </row>
    <row r="422" spans="1:48" ht="30" customHeight="1" x14ac:dyDescent="0.15">
      <c r="A422" s="16"/>
      <c r="B422" s="16"/>
      <c r="C422" s="14"/>
      <c r="D422" s="14"/>
      <c r="E422" s="15"/>
      <c r="F422" s="15"/>
      <c r="G422" s="15"/>
      <c r="H422" s="15"/>
      <c r="I422" s="15"/>
      <c r="J422" s="15"/>
      <c r="K422" s="15"/>
      <c r="L422" s="15"/>
      <c r="M422" s="14"/>
      <c r="N422" s="3"/>
      <c r="O422" s="3"/>
      <c r="P422" s="3"/>
      <c r="Q422" s="2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</row>
    <row r="423" spans="1:48" ht="30" customHeight="1" x14ac:dyDescent="0.15">
      <c r="A423" s="16"/>
      <c r="B423" s="16"/>
      <c r="C423" s="16"/>
      <c r="D423" s="14"/>
      <c r="E423" s="15"/>
      <c r="F423" s="15"/>
      <c r="G423" s="15"/>
      <c r="H423" s="15"/>
      <c r="I423" s="15"/>
      <c r="J423" s="15"/>
      <c r="K423" s="15"/>
      <c r="L423" s="15"/>
      <c r="M423" s="16"/>
      <c r="N423" s="2"/>
      <c r="O423" s="2"/>
      <c r="P423" s="2"/>
      <c r="Q423" s="2"/>
      <c r="R423" s="2"/>
      <c r="S423" s="2"/>
      <c r="T423" s="2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/>
      <c r="AS423" s="2"/>
      <c r="AT423" s="3"/>
      <c r="AU423" s="2"/>
      <c r="AV423" s="3"/>
    </row>
    <row r="424" spans="1:48" ht="30" customHeight="1" x14ac:dyDescent="0.15">
      <c r="A424" s="14"/>
      <c r="B424" s="14"/>
      <c r="C424" s="14"/>
      <c r="D424" s="14"/>
      <c r="E424" s="15"/>
      <c r="F424" s="15"/>
      <c r="G424" s="15"/>
      <c r="H424" s="15"/>
      <c r="I424" s="15"/>
      <c r="J424" s="15"/>
      <c r="K424" s="15"/>
      <c r="L424" s="15"/>
      <c r="M424" s="14"/>
      <c r="Q424" s="1"/>
    </row>
    <row r="425" spans="1:48" ht="30" customHeight="1" x14ac:dyDescent="0.15">
      <c r="A425" s="14"/>
      <c r="B425" s="14"/>
      <c r="C425" s="14"/>
      <c r="D425" s="14"/>
      <c r="E425" s="15"/>
      <c r="F425" s="15"/>
      <c r="G425" s="15"/>
      <c r="H425" s="15"/>
      <c r="I425" s="15"/>
      <c r="J425" s="15"/>
      <c r="K425" s="15"/>
      <c r="L425" s="15"/>
      <c r="M425" s="14"/>
      <c r="Q425" s="1"/>
    </row>
    <row r="426" spans="1:48" ht="30" customHeight="1" x14ac:dyDescent="0.15">
      <c r="A426" s="14"/>
      <c r="B426" s="14"/>
      <c r="C426" s="14"/>
      <c r="D426" s="14"/>
      <c r="E426" s="15"/>
      <c r="F426" s="15"/>
      <c r="G426" s="15"/>
      <c r="H426" s="15"/>
      <c r="I426" s="15"/>
      <c r="J426" s="15"/>
      <c r="K426" s="15"/>
      <c r="L426" s="15"/>
      <c r="M426" s="14"/>
      <c r="Q426" s="1"/>
    </row>
    <row r="427" spans="1:48" ht="30" customHeight="1" x14ac:dyDescent="0.15">
      <c r="A427" s="14"/>
      <c r="B427" s="14"/>
      <c r="C427" s="14"/>
      <c r="D427" s="14"/>
      <c r="E427" s="15"/>
      <c r="F427" s="15"/>
      <c r="G427" s="15"/>
      <c r="H427" s="15"/>
      <c r="I427" s="15"/>
      <c r="J427" s="15"/>
      <c r="K427" s="15"/>
      <c r="L427" s="15"/>
      <c r="M427" s="14"/>
      <c r="Q427" s="1"/>
    </row>
    <row r="428" spans="1:48" ht="30" customHeight="1" x14ac:dyDescent="0.15">
      <c r="A428" s="14"/>
      <c r="B428" s="14"/>
      <c r="C428" s="14"/>
      <c r="D428" s="14"/>
      <c r="E428" s="15"/>
      <c r="F428" s="15"/>
      <c r="G428" s="15"/>
      <c r="H428" s="15"/>
      <c r="I428" s="15"/>
      <c r="J428" s="15"/>
      <c r="K428" s="15"/>
      <c r="L428" s="15"/>
      <c r="M428" s="14"/>
      <c r="Q428" s="1"/>
    </row>
    <row r="429" spans="1:48" ht="30" customHeight="1" x14ac:dyDescent="0.15">
      <c r="A429" s="14"/>
      <c r="B429" s="14"/>
      <c r="C429" s="14"/>
      <c r="D429" s="14"/>
      <c r="E429" s="15"/>
      <c r="F429" s="15"/>
      <c r="G429" s="15"/>
      <c r="H429" s="15"/>
      <c r="I429" s="15"/>
      <c r="J429" s="15"/>
      <c r="K429" s="15"/>
      <c r="L429" s="15"/>
      <c r="M429" s="14"/>
      <c r="Q429" s="1"/>
    </row>
    <row r="430" spans="1:48" ht="30" customHeight="1" x14ac:dyDescent="0.15">
      <c r="A430" s="14"/>
      <c r="B430" s="14"/>
      <c r="C430" s="14"/>
      <c r="D430" s="14"/>
      <c r="E430" s="15"/>
      <c r="F430" s="15"/>
      <c r="G430" s="15"/>
      <c r="H430" s="15"/>
      <c r="I430" s="15"/>
      <c r="J430" s="15"/>
      <c r="K430" s="15"/>
      <c r="L430" s="15"/>
      <c r="M430" s="14"/>
      <c r="Q430" s="1"/>
    </row>
    <row r="431" spans="1:48" ht="30" customHeight="1" x14ac:dyDescent="0.15">
      <c r="A431" s="14"/>
      <c r="B431" s="14"/>
      <c r="C431" s="14"/>
      <c r="D431" s="14"/>
      <c r="E431" s="15"/>
      <c r="F431" s="15"/>
      <c r="G431" s="15"/>
      <c r="H431" s="15"/>
      <c r="I431" s="15"/>
      <c r="J431" s="15"/>
      <c r="K431" s="15"/>
      <c r="L431" s="15"/>
      <c r="M431" s="14"/>
      <c r="Q431" s="1"/>
    </row>
    <row r="432" spans="1:48" ht="30" customHeight="1" x14ac:dyDescent="0.15">
      <c r="A432" s="14"/>
      <c r="B432" s="14"/>
      <c r="C432" s="14"/>
      <c r="D432" s="14"/>
      <c r="E432" s="15"/>
      <c r="F432" s="15"/>
      <c r="G432" s="15"/>
      <c r="H432" s="15"/>
      <c r="I432" s="15"/>
      <c r="J432" s="15"/>
      <c r="K432" s="15"/>
      <c r="L432" s="15"/>
      <c r="M432" s="14"/>
      <c r="Q432" s="1"/>
    </row>
    <row r="433" spans="1:48" ht="30" customHeight="1" x14ac:dyDescent="0.15">
      <c r="A433" s="14"/>
      <c r="B433" s="14"/>
      <c r="C433" s="14"/>
      <c r="D433" s="14"/>
      <c r="E433" s="15"/>
      <c r="F433" s="15"/>
      <c r="G433" s="15"/>
      <c r="H433" s="15"/>
      <c r="I433" s="15"/>
      <c r="J433" s="15"/>
      <c r="K433" s="15"/>
      <c r="L433" s="15"/>
      <c r="M433" s="14"/>
      <c r="Q433" s="1"/>
    </row>
    <row r="434" spans="1:48" ht="30" customHeight="1" x14ac:dyDescent="0.15">
      <c r="A434" s="14"/>
      <c r="B434" s="14"/>
      <c r="C434" s="14"/>
      <c r="D434" s="14"/>
      <c r="E434" s="15"/>
      <c r="F434" s="15"/>
      <c r="G434" s="15"/>
      <c r="H434" s="15"/>
      <c r="I434" s="15"/>
      <c r="J434" s="15"/>
      <c r="K434" s="15"/>
      <c r="L434" s="15"/>
      <c r="M434" s="14"/>
      <c r="Q434" s="1"/>
    </row>
    <row r="435" spans="1:48" ht="30" customHeight="1" x14ac:dyDescent="0.15">
      <c r="A435" s="14"/>
      <c r="B435" s="14"/>
      <c r="C435" s="14"/>
      <c r="D435" s="14"/>
      <c r="E435" s="15"/>
      <c r="F435" s="15"/>
      <c r="G435" s="15"/>
      <c r="H435" s="15"/>
      <c r="I435" s="15"/>
      <c r="J435" s="15"/>
      <c r="K435" s="15"/>
      <c r="L435" s="15"/>
      <c r="M435" s="14"/>
      <c r="Q435" s="1"/>
    </row>
    <row r="436" spans="1:48" ht="30" customHeight="1" x14ac:dyDescent="0.15">
      <c r="A436" s="14"/>
      <c r="B436" s="14"/>
      <c r="C436" s="14"/>
      <c r="D436" s="14"/>
      <c r="E436" s="15"/>
      <c r="F436" s="15"/>
      <c r="G436" s="15"/>
      <c r="H436" s="15"/>
      <c r="I436" s="15"/>
      <c r="J436" s="15"/>
      <c r="K436" s="15"/>
      <c r="L436" s="15"/>
      <c r="M436" s="14"/>
      <c r="Q436" s="1"/>
    </row>
    <row r="437" spans="1:48" ht="30" customHeight="1" x14ac:dyDescent="0.15">
      <c r="A437" s="14"/>
      <c r="B437" s="14"/>
      <c r="C437" s="14"/>
      <c r="D437" s="14"/>
      <c r="E437" s="15"/>
      <c r="F437" s="15"/>
      <c r="G437" s="15"/>
      <c r="H437" s="15"/>
      <c r="I437" s="15"/>
      <c r="J437" s="15"/>
      <c r="K437" s="15"/>
      <c r="L437" s="15"/>
      <c r="M437" s="14"/>
      <c r="Q437" s="1"/>
    </row>
    <row r="438" spans="1:48" ht="30" customHeight="1" x14ac:dyDescent="0.15">
      <c r="A438" s="14"/>
      <c r="B438" s="14"/>
      <c r="C438" s="14"/>
      <c r="D438" s="14"/>
      <c r="E438" s="15"/>
      <c r="F438" s="15"/>
      <c r="G438" s="15"/>
      <c r="H438" s="15"/>
      <c r="I438" s="15"/>
      <c r="J438" s="15"/>
      <c r="K438" s="15"/>
      <c r="L438" s="15"/>
      <c r="M438" s="14"/>
      <c r="Q438" s="1"/>
    </row>
    <row r="439" spans="1:48" ht="30" customHeight="1" x14ac:dyDescent="0.15">
      <c r="A439" s="14"/>
      <c r="B439" s="14"/>
      <c r="C439" s="14"/>
      <c r="D439" s="14"/>
      <c r="E439" s="15"/>
      <c r="F439" s="15"/>
      <c r="G439" s="15"/>
      <c r="H439" s="15"/>
      <c r="I439" s="15"/>
      <c r="J439" s="15"/>
      <c r="K439" s="15"/>
      <c r="L439" s="15"/>
      <c r="M439" s="14"/>
      <c r="Q439" s="1"/>
    </row>
    <row r="440" spans="1:48" ht="30" customHeight="1" x14ac:dyDescent="0.15">
      <c r="A440" s="14"/>
      <c r="B440" s="14"/>
      <c r="C440" s="14"/>
      <c r="D440" s="14"/>
      <c r="E440" s="15"/>
      <c r="F440" s="15"/>
      <c r="G440" s="15"/>
      <c r="H440" s="15"/>
      <c r="I440" s="15"/>
      <c r="J440" s="15"/>
      <c r="K440" s="15"/>
      <c r="L440" s="15"/>
      <c r="M440" s="14"/>
      <c r="Q440" s="1"/>
    </row>
    <row r="441" spans="1:48" ht="30" customHeight="1" x14ac:dyDescent="0.15">
      <c r="A441" s="14"/>
      <c r="B441" s="14"/>
      <c r="C441" s="14"/>
      <c r="D441" s="14"/>
      <c r="E441" s="15"/>
      <c r="F441" s="15"/>
      <c r="G441" s="15"/>
      <c r="H441" s="15"/>
      <c r="I441" s="15"/>
      <c r="J441" s="15"/>
      <c r="K441" s="15"/>
      <c r="L441" s="15"/>
      <c r="M441" s="14"/>
      <c r="Q441" s="1"/>
    </row>
    <row r="442" spans="1:48" ht="30" customHeight="1" x14ac:dyDescent="0.15">
      <c r="A442" s="14"/>
      <c r="B442" s="14"/>
      <c r="C442" s="14"/>
      <c r="D442" s="14"/>
      <c r="E442" s="15"/>
      <c r="F442" s="15"/>
      <c r="G442" s="15"/>
      <c r="H442" s="15"/>
      <c r="I442" s="15"/>
      <c r="J442" s="15"/>
      <c r="K442" s="15"/>
      <c r="L442" s="15"/>
      <c r="M442" s="14"/>
      <c r="Q442" s="1"/>
    </row>
    <row r="443" spans="1:48" ht="30" customHeight="1" x14ac:dyDescent="0.15">
      <c r="A443" s="16" t="s">
        <v>23</v>
      </c>
      <c r="B443" s="14"/>
      <c r="C443" s="14"/>
      <c r="D443" s="14"/>
      <c r="E443" s="15"/>
      <c r="F443" s="15">
        <f>SUMIF(Q423:Q442,"010202",F423:F442)</f>
        <v>0</v>
      </c>
      <c r="G443" s="15"/>
      <c r="H443" s="15">
        <f>SUMIF(Q423:Q442,"010202",H423:H442)</f>
        <v>0</v>
      </c>
      <c r="I443" s="15"/>
      <c r="J443" s="15">
        <f>SUMIF(Q423:Q442,"010202",J423:J442)</f>
        <v>0</v>
      </c>
      <c r="K443" s="15"/>
      <c r="L443" s="15">
        <f>SUMIF(Q423:Q442,"010202",L423:L442)</f>
        <v>0</v>
      </c>
      <c r="M443" s="14"/>
    </row>
    <row r="444" spans="1:48" ht="30" customHeight="1" x14ac:dyDescent="0.15">
      <c r="A444" s="16"/>
      <c r="B444" s="16"/>
      <c r="C444" s="14"/>
      <c r="D444" s="14"/>
      <c r="E444" s="15"/>
      <c r="F444" s="15"/>
      <c r="G444" s="15"/>
      <c r="H444" s="15"/>
      <c r="I444" s="15"/>
      <c r="J444" s="15"/>
      <c r="K444" s="15"/>
      <c r="L444" s="15"/>
      <c r="M444" s="14"/>
      <c r="N444" s="3"/>
      <c r="O444" s="3"/>
      <c r="P444" s="3"/>
      <c r="Q444" s="2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</row>
    <row r="445" spans="1:48" ht="30" customHeight="1" x14ac:dyDescent="0.15">
      <c r="A445" s="16"/>
      <c r="B445" s="16"/>
      <c r="C445" s="16"/>
      <c r="D445" s="14"/>
      <c r="E445" s="15"/>
      <c r="F445" s="15"/>
      <c r="G445" s="15"/>
      <c r="H445" s="15"/>
      <c r="I445" s="15"/>
      <c r="J445" s="15"/>
      <c r="K445" s="15"/>
      <c r="L445" s="15"/>
      <c r="M445" s="16"/>
      <c r="N445" s="2"/>
      <c r="O445" s="2"/>
      <c r="P445" s="2"/>
      <c r="Q445" s="2"/>
      <c r="R445" s="2"/>
      <c r="S445" s="2"/>
      <c r="T445" s="2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2"/>
      <c r="AS445" s="2"/>
      <c r="AT445" s="3"/>
      <c r="AU445" s="2"/>
      <c r="AV445" s="3"/>
    </row>
    <row r="446" spans="1:48" ht="30" customHeight="1" x14ac:dyDescent="0.15">
      <c r="A446" s="14"/>
      <c r="B446" s="14"/>
      <c r="C446" s="14"/>
      <c r="D446" s="14"/>
      <c r="E446" s="15"/>
      <c r="F446" s="15"/>
      <c r="G446" s="15"/>
      <c r="H446" s="15"/>
      <c r="I446" s="15"/>
      <c r="J446" s="15"/>
      <c r="K446" s="15"/>
      <c r="L446" s="15"/>
      <c r="M446" s="14"/>
      <c r="Q446" s="1"/>
    </row>
    <row r="447" spans="1:48" ht="30" customHeight="1" x14ac:dyDescent="0.15">
      <c r="A447" s="14"/>
      <c r="B447" s="14"/>
      <c r="C447" s="14"/>
      <c r="D447" s="14"/>
      <c r="E447" s="15"/>
      <c r="F447" s="15"/>
      <c r="G447" s="15"/>
      <c r="H447" s="15"/>
      <c r="I447" s="15"/>
      <c r="J447" s="15"/>
      <c r="K447" s="15"/>
      <c r="L447" s="15"/>
      <c r="M447" s="14"/>
      <c r="Q447" s="1"/>
    </row>
    <row r="448" spans="1:48" ht="30" customHeight="1" x14ac:dyDescent="0.15">
      <c r="A448" s="14"/>
      <c r="B448" s="14"/>
      <c r="C448" s="14"/>
      <c r="D448" s="14"/>
      <c r="E448" s="15"/>
      <c r="F448" s="15"/>
      <c r="G448" s="15"/>
      <c r="H448" s="15"/>
      <c r="I448" s="15"/>
      <c r="J448" s="15"/>
      <c r="K448" s="15"/>
      <c r="L448" s="15"/>
      <c r="M448" s="14"/>
      <c r="Q448" s="1"/>
    </row>
    <row r="449" spans="1:17" ht="30" customHeight="1" x14ac:dyDescent="0.15">
      <c r="A449" s="14"/>
      <c r="B449" s="14"/>
      <c r="C449" s="14"/>
      <c r="D449" s="14"/>
      <c r="E449" s="15"/>
      <c r="F449" s="15"/>
      <c r="G449" s="15"/>
      <c r="H449" s="15"/>
      <c r="I449" s="15"/>
      <c r="J449" s="15"/>
      <c r="K449" s="15"/>
      <c r="L449" s="15"/>
      <c r="M449" s="14"/>
      <c r="Q449" s="1"/>
    </row>
    <row r="450" spans="1:17" ht="30" customHeight="1" x14ac:dyDescent="0.15">
      <c r="A450" s="14"/>
      <c r="B450" s="14"/>
      <c r="C450" s="14"/>
      <c r="D450" s="14"/>
      <c r="E450" s="15"/>
      <c r="F450" s="15"/>
      <c r="G450" s="15"/>
      <c r="H450" s="15"/>
      <c r="I450" s="15"/>
      <c r="J450" s="15"/>
      <c r="K450" s="15"/>
      <c r="L450" s="15"/>
      <c r="M450" s="14"/>
      <c r="Q450" s="1"/>
    </row>
    <row r="451" spans="1:17" ht="30" customHeight="1" x14ac:dyDescent="0.15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/>
    </row>
    <row r="452" spans="1:17" ht="30" customHeight="1" x14ac:dyDescent="0.15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/>
    </row>
    <row r="453" spans="1:17" ht="30" customHeight="1" x14ac:dyDescent="0.15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/>
    </row>
    <row r="454" spans="1:17" ht="30" customHeight="1" x14ac:dyDescent="0.15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/>
    </row>
    <row r="455" spans="1:17" ht="30" customHeight="1" x14ac:dyDescent="0.15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/>
    </row>
    <row r="456" spans="1:17" ht="30" customHeight="1" x14ac:dyDescent="0.15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/>
    </row>
    <row r="457" spans="1:17" ht="30" customHeight="1" x14ac:dyDescent="0.15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/>
    </row>
    <row r="458" spans="1:17" ht="30" customHeight="1" x14ac:dyDescent="0.15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/>
    </row>
    <row r="459" spans="1:17" ht="30" customHeight="1" x14ac:dyDescent="0.15">
      <c r="A459" s="14"/>
      <c r="B459" s="14"/>
      <c r="C459" s="14"/>
      <c r="D459" s="14"/>
      <c r="E459" s="15"/>
      <c r="F459" s="15"/>
      <c r="G459" s="15"/>
      <c r="H459" s="15"/>
      <c r="I459" s="15"/>
      <c r="J459" s="15"/>
      <c r="K459" s="15"/>
      <c r="L459" s="15"/>
      <c r="M459" s="14"/>
      <c r="Q459" s="1"/>
    </row>
    <row r="460" spans="1:17" ht="30" customHeight="1" x14ac:dyDescent="0.15">
      <c r="A460" s="14"/>
      <c r="B460" s="14"/>
      <c r="C460" s="14"/>
      <c r="D460" s="14"/>
      <c r="E460" s="15"/>
      <c r="F460" s="15"/>
      <c r="G460" s="15"/>
      <c r="H460" s="15"/>
      <c r="I460" s="15"/>
      <c r="J460" s="15"/>
      <c r="K460" s="15"/>
      <c r="L460" s="15"/>
      <c r="M460" s="14"/>
      <c r="Q460" s="1"/>
    </row>
    <row r="461" spans="1:17" ht="30" customHeight="1" x14ac:dyDescent="0.15">
      <c r="A461" s="14"/>
      <c r="B461" s="14"/>
      <c r="C461" s="14"/>
      <c r="D461" s="14"/>
      <c r="E461" s="15"/>
      <c r="F461" s="15"/>
      <c r="G461" s="15"/>
      <c r="H461" s="15"/>
      <c r="I461" s="15"/>
      <c r="J461" s="15"/>
      <c r="K461" s="15"/>
      <c r="L461" s="15"/>
      <c r="M461" s="14"/>
      <c r="Q461" s="1"/>
    </row>
    <row r="462" spans="1:17" ht="30" customHeight="1" x14ac:dyDescent="0.15">
      <c r="A462" s="14"/>
      <c r="B462" s="14"/>
      <c r="C462" s="14"/>
      <c r="D462" s="14"/>
      <c r="E462" s="15"/>
      <c r="F462" s="15"/>
      <c r="G462" s="15"/>
      <c r="H462" s="15"/>
      <c r="I462" s="15"/>
      <c r="J462" s="15"/>
      <c r="K462" s="15"/>
      <c r="L462" s="15"/>
      <c r="M462" s="14"/>
      <c r="Q462" s="1"/>
    </row>
    <row r="463" spans="1:17" ht="30" customHeight="1" x14ac:dyDescent="0.15">
      <c r="A463" s="14"/>
      <c r="B463" s="14"/>
      <c r="C463" s="14"/>
      <c r="D463" s="14"/>
      <c r="E463" s="15"/>
      <c r="F463" s="15"/>
      <c r="G463" s="15"/>
      <c r="H463" s="15"/>
      <c r="I463" s="15"/>
      <c r="J463" s="15"/>
      <c r="K463" s="15"/>
      <c r="L463" s="15"/>
      <c r="M463" s="14"/>
      <c r="Q463" s="1"/>
    </row>
    <row r="464" spans="1:17" ht="30" customHeight="1" x14ac:dyDescent="0.15">
      <c r="A464" s="14"/>
      <c r="B464" s="14"/>
      <c r="C464" s="14"/>
      <c r="D464" s="14"/>
      <c r="E464" s="15"/>
      <c r="F464" s="15"/>
      <c r="G464" s="15"/>
      <c r="H464" s="15"/>
      <c r="I464" s="15"/>
      <c r="J464" s="15"/>
      <c r="K464" s="15"/>
      <c r="L464" s="15"/>
      <c r="M464" s="14"/>
      <c r="Q464" s="1"/>
    </row>
    <row r="465" spans="1:13" ht="30" customHeight="1" x14ac:dyDescent="0.15">
      <c r="A465" s="16"/>
      <c r="B465" s="14"/>
      <c r="C465" s="14"/>
      <c r="D465" s="14"/>
      <c r="E465" s="15"/>
      <c r="F465" s="15">
        <f>SUMIF(Q445:Q464,"010203",F445:F464)</f>
        <v>0</v>
      </c>
      <c r="G465" s="15"/>
      <c r="H465" s="15">
        <f>SUMIF(Q445:Q464,"010203",H445:H464)</f>
        <v>0</v>
      </c>
      <c r="I465" s="15"/>
      <c r="J465" s="15">
        <f>SUMIF(Q445:Q464,"010203",J445:J464)</f>
        <v>0</v>
      </c>
      <c r="K465" s="15"/>
      <c r="L465" s="15">
        <f>SUMIF(Q445:Q464,"010203",L445:L464)</f>
        <v>0</v>
      </c>
      <c r="M465" s="14"/>
    </row>
  </sheetData>
  <mergeCells count="44"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  <mergeCell ref="AI2:AI3"/>
    <mergeCell ref="AJ2:AJ3"/>
    <mergeCell ref="AK2:AK3"/>
    <mergeCell ref="AL2:AL3"/>
    <mergeCell ref="AM2:AM3"/>
    <mergeCell ref="AD2:AD3"/>
    <mergeCell ref="AE2:AE3"/>
    <mergeCell ref="AF2:AF3"/>
    <mergeCell ref="AG2:AG3"/>
    <mergeCell ref="AH2:AH3"/>
    <mergeCell ref="Y2:Y3"/>
    <mergeCell ref="Z2:Z3"/>
    <mergeCell ref="AA2:AA3"/>
    <mergeCell ref="AB2:AB3"/>
    <mergeCell ref="AC2:AC3"/>
    <mergeCell ref="T2:T3"/>
    <mergeCell ref="U2:U3"/>
    <mergeCell ref="V2:V3"/>
    <mergeCell ref="W2:W3"/>
    <mergeCell ref="X2:X3"/>
    <mergeCell ref="O2:O3"/>
    <mergeCell ref="P2:P3"/>
    <mergeCell ref="Q2:Q3"/>
    <mergeCell ref="R2:R3"/>
    <mergeCell ref="S2:S3"/>
    <mergeCell ref="G2:H2"/>
    <mergeCell ref="I2:J2"/>
    <mergeCell ref="K2:L2"/>
    <mergeCell ref="M2:M3"/>
    <mergeCell ref="N2:N3"/>
    <mergeCell ref="A2:A3"/>
    <mergeCell ref="B2:B3"/>
    <mergeCell ref="C2:C3"/>
    <mergeCell ref="D2:D3"/>
    <mergeCell ref="E2:F2"/>
  </mergeCells>
  <phoneticPr fontId="22" type="noConversion"/>
  <pageMargins left="0.78722220659255981" right="0" top="0.39347222447395325" bottom="0.39347222447395325" header="0" footer="0"/>
  <pageSetup paperSize="9" scale="71" fitToHeight="0" orientation="landscape"/>
  <rowBreaks count="20" manualBreakCount="20">
    <brk id="25" max="1048575" man="1"/>
    <brk id="47" max="1048575" man="1"/>
    <brk id="69" max="1048575" man="1"/>
    <brk id="91" max="1048575" man="1"/>
    <brk id="113" max="1048575" man="1"/>
    <brk id="135" max="1048575" man="1"/>
    <brk id="157" max="1048575" man="1"/>
    <brk id="179" max="1048575" man="1"/>
    <brk id="201" max="1048575" man="1"/>
    <brk id="223" max="1048575" man="1"/>
    <brk id="245" max="1048575" man="1"/>
    <brk id="267" max="1048575" man="1"/>
    <brk id="311" max="1048575" man="1"/>
    <brk id="333" max="1048575" man="1"/>
    <brk id="355" max="1048575" man="1"/>
    <brk id="377" max="1048575" man="1"/>
    <brk id="399" max="1048575" man="1"/>
    <brk id="421" max="1048575" man="1"/>
    <brk id="443" max="1048575" man="1"/>
    <brk id="465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설계서</vt:lpstr>
      <vt:lpstr>원가  (건축)</vt:lpstr>
      <vt:lpstr>공종별집계표</vt:lpstr>
      <vt:lpstr>공종별내역서</vt:lpstr>
      <vt:lpstr>공종별내역서!Print_Area</vt:lpstr>
      <vt:lpstr>공종별집계표!Print_Area</vt:lpstr>
      <vt:lpstr>'원가  (건축)'!Print_Area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2026-10-18T18:10:35Z</dcterms:created>
  <dcterms:modified xsi:type="dcterms:W3CDTF">2026-10-26T23:38:37Z</dcterms:modified>
  <cp:version>1300.0100.01</cp:version>
</cp:coreProperties>
</file>