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ve정선\2.시행\"/>
    </mc:Choice>
  </mc:AlternateContent>
  <xr:revisionPtr revIDLastSave="0" documentId="13_ncr:1_{39A07BEF-6C56-4B62-8DA6-A93CEEAB7AAB}" xr6:coauthVersionLast="47" xr6:coauthVersionMax="47" xr10:uidLastSave="{00000000-0000-0000-0000-000000000000}"/>
  <bookViews>
    <workbookView xWindow="-135" yWindow="1440" windowWidth="23640" windowHeight="17760" tabRatio="875" firstSheet="1" activeTab="1" xr2:uid="{00000000-000D-0000-FFFF-FFFF00000000}"/>
  </bookViews>
  <sheets>
    <sheet name="견적서" sheetId="22" state="hidden" r:id="rId1"/>
    <sheet name="갑지" sheetId="2" r:id="rId2"/>
    <sheet name="내역서" sheetId="3" r:id="rId3"/>
    <sheet name="산출기준" sheetId="11" r:id="rId4"/>
    <sheet name="참여기술자수 산출" sheetId="5" r:id="rId5"/>
    <sheet name="산출근거" sheetId="21" r:id="rId6"/>
    <sheet name="손해보증" sheetId="17" r:id="rId7"/>
    <sheet name="직접경비1(인쇄비)" sheetId="30" r:id="rId8"/>
    <sheet name="직접경비2(식대)" sheetId="29" r:id="rId9"/>
    <sheet name="직접경비3(회의실)" sheetId="28" r:id="rId10"/>
    <sheet name="직접경비4(렌트카)" sheetId="27" r:id="rId11"/>
    <sheet name="직접경비5(OT경비)" sheetId="31" state="hidden" r:id="rId12"/>
  </sheets>
  <definedNames>
    <definedName name="_xlnm.Print_Area" localSheetId="1">갑지!$B$2:$L$20</definedName>
    <definedName name="_xlnm.Print_Area" localSheetId="0">견적서!$A$1:$H$22</definedName>
    <definedName name="_xlnm.Print_Area" localSheetId="2">내역서!$B$2:$H$18</definedName>
    <definedName name="_xlnm.Print_Area" localSheetId="3">산출기준!$B$2:$AD$22</definedName>
    <definedName name="_xlnm.Print_Area" localSheetId="6">손해보증!$A$1:$O$66</definedName>
    <definedName name="_xlnm.Print_Area" localSheetId="7">'직접경비1(인쇄비)'!$A$1:$J$36</definedName>
    <definedName name="_xlnm.Print_Area" localSheetId="8">'직접경비2(식대)'!$A$1:$F$42</definedName>
    <definedName name="_xlnm.Print_Area" localSheetId="9">'직접경비3(회의실)'!$A$1:$J$38</definedName>
    <definedName name="_xlnm.Print_Area" localSheetId="10">'직접경비4(렌트카)'!$A$1:$J$35</definedName>
    <definedName name="_xlnm.Print_Area" localSheetId="11">'직접경비5(OT경비)'!$A$1:$J$79</definedName>
    <definedName name="_xlnm.Print_Area" localSheetId="4">'참여기술자수 산출'!$B$2:$Q$23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" i="3" l="1"/>
  <c r="A16" i="29"/>
  <c r="O15" i="27" l="1"/>
  <c r="A17" i="29"/>
  <c r="A24" i="29" l="1"/>
  <c r="W25" i="5" l="1"/>
  <c r="G13" i="3" l="1"/>
  <c r="J16" i="30"/>
  <c r="J15" i="30"/>
  <c r="J14" i="30" s="1"/>
  <c r="J9" i="30" s="1"/>
  <c r="M12" i="3" l="1"/>
  <c r="I9" i="31" l="1"/>
  <c r="I11" i="31"/>
  <c r="J11" i="31" s="1"/>
  <c r="J9" i="31"/>
  <c r="J10" i="31"/>
  <c r="J8" i="31" l="1"/>
  <c r="E31" i="29" l="1"/>
  <c r="C9" i="29" s="1"/>
  <c r="T20" i="5" l="1"/>
  <c r="A33" i="29" l="1"/>
  <c r="E38" i="29" l="1"/>
  <c r="D9" i="29" s="1"/>
  <c r="A23" i="29"/>
  <c r="N13" i="5" l="1"/>
  <c r="G16" i="11" l="1"/>
  <c r="G11" i="11"/>
  <c r="O16" i="28" l="1"/>
  <c r="G8" i="28" l="1"/>
  <c r="M11" i="3" s="1"/>
  <c r="J8" i="28" l="1"/>
  <c r="J7" i="30"/>
  <c r="M9" i="3" l="1"/>
  <c r="G9" i="3"/>
  <c r="D10" i="3"/>
  <c r="D8" i="29" l="1"/>
  <c r="E8" i="29" s="1"/>
  <c r="E30" i="29" l="1"/>
  <c r="E37" i="29"/>
  <c r="E9" i="29" l="1"/>
  <c r="E7" i="29" l="1"/>
  <c r="M10" i="3"/>
  <c r="G10" i="3" s="1"/>
  <c r="I21" i="21"/>
  <c r="E22" i="5" l="1"/>
  <c r="J7" i="28" l="1"/>
  <c r="G12" i="3"/>
  <c r="G11" i="3" l="1"/>
  <c r="M8" i="3"/>
  <c r="G8" i="3" l="1"/>
  <c r="E9" i="5"/>
  <c r="C10" i="22" l="1"/>
  <c r="C11" i="22"/>
  <c r="E8" i="5" l="1"/>
  <c r="P15" i="5" l="1"/>
  <c r="P16" i="5" s="1"/>
  <c r="B3" i="3"/>
  <c r="F5" i="3" l="1"/>
  <c r="I24" i="21" l="1"/>
  <c r="I23" i="21"/>
  <c r="I22" i="21"/>
  <c r="M15" i="5"/>
  <c r="N14" i="5"/>
  <c r="M14" i="5"/>
  <c r="M13" i="5"/>
  <c r="O16" i="5"/>
  <c r="O15" i="5"/>
  <c r="O14" i="5"/>
  <c r="O13" i="5"/>
  <c r="N16" i="5" l="1"/>
  <c r="N17" i="5" s="1"/>
  <c r="O17" i="5"/>
  <c r="D22" i="5" l="1"/>
  <c r="G22" i="5" s="1"/>
  <c r="M17" i="5"/>
  <c r="C4" i="2"/>
  <c r="D24" i="5" l="1"/>
  <c r="L5" i="3"/>
  <c r="M5" i="3" s="1"/>
  <c r="G5" i="3" s="1"/>
  <c r="C6" i="3"/>
  <c r="C7" i="3"/>
  <c r="E5" i="3" l="1"/>
  <c r="M6" i="3"/>
  <c r="M7" i="3" s="1"/>
  <c r="G6" i="3" l="1"/>
  <c r="M14" i="3"/>
  <c r="M15" i="3" s="1"/>
  <c r="G7" i="3"/>
  <c r="M16" i="3" l="1"/>
  <c r="M17" i="3" s="1"/>
  <c r="M18" i="3" s="1"/>
  <c r="G14" i="3"/>
  <c r="G15" i="3" l="1"/>
  <c r="G16" i="3" l="1"/>
  <c r="G17" i="3" l="1"/>
  <c r="G18" i="3" l="1"/>
  <c r="G4" i="3" l="1"/>
  <c r="E15" i="2" s="1"/>
  <c r="C13" i="2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I11" authorId="0" shapeId="0" xr:uid="{2AC764C7-92EA-4F2E-9BB5-3FBBD5695BDA}">
      <text>
        <r>
          <rPr>
            <sz val="9"/>
            <color indexed="81"/>
            <rFont val="돋움"/>
            <family val="3"/>
            <charset val="129"/>
          </rPr>
          <t>왕복요금</t>
        </r>
      </text>
    </comment>
  </commentList>
</comments>
</file>

<file path=xl/sharedStrings.xml><?xml version="1.0" encoding="utf-8"?>
<sst xmlns="http://schemas.openxmlformats.org/spreadsheetml/2006/main" count="485" uniqueCount="347">
  <si>
    <t>공    종</t>
  </si>
  <si>
    <t>규  격</t>
  </si>
  <si>
    <t>단 위</t>
  </si>
  <si>
    <t>수    량</t>
  </si>
  <si>
    <t>단    가</t>
  </si>
  <si>
    <t>금      액</t>
  </si>
  <si>
    <t>비  고</t>
  </si>
  <si>
    <t xml:space="preserve"> </t>
  </si>
  <si>
    <t>식</t>
  </si>
  <si>
    <t>▣ 용 역 개 요:</t>
    <phoneticPr fontId="4" type="noConversion"/>
  </si>
  <si>
    <t>1. 직접인건비</t>
    <phoneticPr fontId="4" type="noConversion"/>
  </si>
  <si>
    <t>2. 제경비</t>
    <phoneticPr fontId="4" type="noConversion"/>
  </si>
  <si>
    <t>3. 기술료</t>
    <phoneticPr fontId="4" type="noConversion"/>
  </si>
  <si>
    <t>4. 직접경비</t>
    <phoneticPr fontId="4" type="noConversion"/>
  </si>
  <si>
    <t>7. 공급가액</t>
    <phoneticPr fontId="4" type="noConversion"/>
  </si>
  <si>
    <t>8. 부가가치세</t>
    <phoneticPr fontId="4" type="noConversion"/>
  </si>
  <si>
    <t xml:space="preserve"> 3. 기 술 료</t>
    <phoneticPr fontId="0" type="noConversion"/>
  </si>
  <si>
    <t xml:space="preserve"> 4. 직 접 경 비</t>
    <phoneticPr fontId="0" type="noConversion"/>
  </si>
  <si>
    <t xml:space="preserve"> 1. 직접인건비</t>
    <phoneticPr fontId="4" type="noConversion"/>
  </si>
  <si>
    <t xml:space="preserve"> 2. 제 경 비</t>
    <phoneticPr fontId="4" type="noConversion"/>
  </si>
  <si>
    <t>품목 및 수량 산출근거</t>
    <phoneticPr fontId="4" type="noConversion"/>
  </si>
  <si>
    <t>노무비 단가 산출근거</t>
    <phoneticPr fontId="4" type="noConversion"/>
  </si>
  <si>
    <t>제 경 비 산출근거</t>
    <phoneticPr fontId="4" type="noConversion"/>
  </si>
  <si>
    <t>기 술 료 산출근거</t>
    <phoneticPr fontId="4" type="noConversion"/>
  </si>
  <si>
    <t>▣ 용 역 기 간:</t>
    <phoneticPr fontId="4" type="noConversion"/>
  </si>
  <si>
    <t xml:space="preserve"> ◦ 적용 기준 : 직접인건비의 110 ~ 120%</t>
  </si>
  <si>
    <t xml:space="preserve"> ◦ 적용 기준 : 직접인건비에 제경비를 합한 금액의 20 ~ 40%</t>
  </si>
  <si>
    <t>○</t>
  </si>
  <si>
    <t>제출도서의 인쇄 및 복사비</t>
    <phoneticPr fontId="4" type="noConversion"/>
  </si>
  <si>
    <t>6. 손해배상보험료</t>
    <phoneticPr fontId="4" type="noConversion"/>
  </si>
  <si>
    <t>%</t>
    <phoneticPr fontId="4" type="noConversion"/>
  </si>
  <si>
    <t xml:space="preserve"> 5. 손해배상보험료</t>
    <phoneticPr fontId="0" type="noConversion"/>
  </si>
  <si>
    <t>보 험 료 산출근거</t>
    <phoneticPr fontId="4" type="noConversion"/>
  </si>
  <si>
    <t>부</t>
    <phoneticPr fontId="4" type="noConversion"/>
  </si>
  <si>
    <t xml:space="preserve"> ◦ 실비 적용</t>
    <phoneticPr fontId="4" type="noConversion"/>
  </si>
  <si>
    <t xml:space="preserve">  도급예정액</t>
    <phoneticPr fontId="4" type="noConversion"/>
  </si>
  <si>
    <t>인·월</t>
    <phoneticPr fontId="4" type="noConversion"/>
  </si>
  <si>
    <t>▣ 용 역 금 액:</t>
    <phoneticPr fontId="4" type="noConversion"/>
  </si>
  <si>
    <t>엔지니어링 손해배상공제료</t>
  </si>
  <si>
    <t>※ 적용방법 : 엔지니어링 손해배상공제료 = 1단계 공제료(①) + 2단계 공제료(②)
    - ① 1단계 공제료 = 순계약금액 × [기본요율 + {가산요율 × (표준담보기간초과일수/365)}]
         (1단계기간이 기술분야별 표준담보기간을 초과하지 않는 경우에는 기본요율만 적용됨.)
    - ② 2단계 공제료 = 순계약금액 × 0.16%</t>
    <phoneticPr fontId="9" type="noConversion"/>
  </si>
  <si>
    <t>□ 분석(타당성 조사, 평가, 시험), 계약, 검사(시험운전, 안전성 검토, 설계의 경제성 및 기능성 검토, 시스템의 분석 및 관리)</t>
    <phoneticPr fontId="12" type="noConversion"/>
  </si>
  <si>
    <t>산업별</t>
    <phoneticPr fontId="12" type="noConversion"/>
  </si>
  <si>
    <t>공제가입금액(보상한도액)</t>
    <phoneticPr fontId="12" type="noConversion"/>
  </si>
  <si>
    <t>표준담보
기간(년)</t>
    <phoneticPr fontId="12" type="noConversion"/>
  </si>
  <si>
    <t>5억원 이하</t>
    <phoneticPr fontId="12" type="noConversion"/>
  </si>
  <si>
    <t>5억원초과
10억원이하</t>
    <phoneticPr fontId="12" type="noConversion"/>
  </si>
  <si>
    <t>10억원초과
20억원이하</t>
    <phoneticPr fontId="12" type="noConversion"/>
  </si>
  <si>
    <t>20억원초과
30억원이하</t>
    <phoneticPr fontId="12" type="noConversion"/>
  </si>
  <si>
    <t>30억원초과
50억원이하</t>
    <phoneticPr fontId="12" type="noConversion"/>
  </si>
  <si>
    <t>기본요율</t>
    <phoneticPr fontId="12" type="noConversion"/>
  </si>
  <si>
    <t>가산요율</t>
    <phoneticPr fontId="12" type="noConversion"/>
  </si>
  <si>
    <t>기계부문</t>
  </si>
  <si>
    <t>일반산업기계</t>
  </si>
  <si>
    <t>차량</t>
  </si>
  <si>
    <t>용접</t>
  </si>
  <si>
    <t>금형</t>
  </si>
  <si>
    <t>선박부문</t>
  </si>
  <si>
    <t>조선</t>
  </si>
  <si>
    <t>항공우주부문</t>
  </si>
  <si>
    <t>항공</t>
  </si>
  <si>
    <t>금속부문</t>
  </si>
  <si>
    <t>금속</t>
  </si>
  <si>
    <t>전기부문</t>
  </si>
  <si>
    <t>전기설비</t>
  </si>
  <si>
    <t>전기전자응용</t>
  </si>
  <si>
    <t>정보통신부문</t>
  </si>
  <si>
    <t>정보통신</t>
  </si>
  <si>
    <t>정보관리</t>
  </si>
  <si>
    <t>철도신호</t>
  </si>
  <si>
    <t>화학부문</t>
  </si>
  <si>
    <t>화공</t>
  </si>
  <si>
    <t>광업부문</t>
  </si>
  <si>
    <t>자원관리</t>
  </si>
  <si>
    <t>광해방지</t>
  </si>
  <si>
    <t>설비부문</t>
  </si>
  <si>
    <t>설비</t>
  </si>
  <si>
    <t>환경부문</t>
  </si>
  <si>
    <t>대기관리</t>
  </si>
  <si>
    <t>수질관리</t>
  </si>
  <si>
    <t>소음·진동</t>
  </si>
  <si>
    <t>폐기물처리</t>
  </si>
  <si>
    <t>자연·토양환경</t>
  </si>
  <si>
    <t>농림부문</t>
  </si>
  <si>
    <t>농림</t>
  </si>
  <si>
    <t>시설원예</t>
  </si>
  <si>
    <t>해양·수산부문</t>
  </si>
  <si>
    <t>해양</t>
  </si>
  <si>
    <t>산업부문</t>
  </si>
  <si>
    <t>생산관리</t>
  </si>
  <si>
    <t>포장·제품디자인</t>
  </si>
  <si>
    <t>산업안전</t>
  </si>
  <si>
    <t>소방·방재</t>
  </si>
  <si>
    <t>가스</t>
  </si>
  <si>
    <t>섬유</t>
  </si>
  <si>
    <t>나노융합</t>
  </si>
  <si>
    <t>체계공학</t>
  </si>
  <si>
    <t>프로젝트매니지먼트</t>
  </si>
  <si>
    <t>원자력부문</t>
  </si>
  <si>
    <t>원자력·방사선관리</t>
  </si>
  <si>
    <t>비파괴검사</t>
  </si>
  <si>
    <t>건설부문</t>
  </si>
  <si>
    <t>교량</t>
  </si>
  <si>
    <t>공항</t>
  </si>
  <si>
    <t>댐</t>
  </si>
  <si>
    <t>도로</t>
  </si>
  <si>
    <t>에너지저장</t>
  </si>
  <si>
    <t>간척</t>
  </si>
  <si>
    <t>항만·하천</t>
  </si>
  <si>
    <t>철도</t>
  </si>
  <si>
    <t>지하철</t>
  </si>
  <si>
    <t>터널</t>
  </si>
  <si>
    <t>발전소건설</t>
  </si>
  <si>
    <t>쓰레기소각로</t>
  </si>
  <si>
    <t>폐수처리장</t>
  </si>
  <si>
    <t>하수종말처리장</t>
  </si>
  <si>
    <t>상수도(정수장포함)</t>
  </si>
  <si>
    <t>하수도</t>
  </si>
  <si>
    <t>관람집회시설</t>
  </si>
  <si>
    <t>전시시설</t>
  </si>
  <si>
    <t>공용청사</t>
  </si>
  <si>
    <t>송전</t>
  </si>
  <si>
    <t>변전</t>
  </si>
  <si>
    <t>산  출  근  거</t>
    <phoneticPr fontId="9" type="noConversion"/>
  </si>
  <si>
    <t>단계</t>
    <phoneticPr fontId="4" type="noConversion"/>
  </si>
  <si>
    <t>공통업무</t>
    <phoneticPr fontId="4" type="noConversion"/>
  </si>
  <si>
    <t>과업착수준비</t>
    <phoneticPr fontId="4" type="noConversion"/>
  </si>
  <si>
    <t>최종 건설사업관리 보고</t>
    <phoneticPr fontId="4" type="noConversion"/>
  </si>
  <si>
    <t>1)시공전 단계</t>
    <phoneticPr fontId="4" type="noConversion"/>
  </si>
  <si>
    <t>기본설계</t>
    <phoneticPr fontId="4" type="noConversion"/>
  </si>
  <si>
    <t>실시설계</t>
    <phoneticPr fontId="4" type="noConversion"/>
  </si>
  <si>
    <t>기본설계의 경제성(VE) 검토</t>
    <phoneticPr fontId="4" type="noConversion"/>
  </si>
  <si>
    <t>실시설계의 경제성(VE) 검토</t>
    <phoneticPr fontId="4" type="noConversion"/>
  </si>
  <si>
    <t>업무분류체계</t>
    <phoneticPr fontId="4" type="noConversion"/>
  </si>
  <si>
    <t>기본업무</t>
    <phoneticPr fontId="4" type="noConversion"/>
  </si>
  <si>
    <t>적용
수량
단위</t>
    <phoneticPr fontId="4" type="noConversion"/>
  </si>
  <si>
    <t>식</t>
    <phoneticPr fontId="4" type="noConversion"/>
  </si>
  <si>
    <t>식</t>
    <phoneticPr fontId="4" type="noConversion"/>
  </si>
  <si>
    <t>식</t>
    <phoneticPr fontId="4" type="noConversion"/>
  </si>
  <si>
    <t>업무포함 사항</t>
    <phoneticPr fontId="4" type="noConversion"/>
  </si>
  <si>
    <t>기본설계</t>
    <phoneticPr fontId="4" type="noConversion"/>
  </si>
  <si>
    <t>실시설계</t>
    <phoneticPr fontId="4" type="noConversion"/>
  </si>
  <si>
    <t>기본·실시설계</t>
    <phoneticPr fontId="4" type="noConversion"/>
  </si>
  <si>
    <t>난이도</t>
    <phoneticPr fontId="4" type="noConversion"/>
  </si>
  <si>
    <t>기준인원수
(인·일)
고급기술자</t>
    <phoneticPr fontId="4" type="noConversion"/>
  </si>
  <si>
    <t>전체 투입인원수</t>
    <phoneticPr fontId="4" type="noConversion"/>
  </si>
  <si>
    <t>1) 공사비 및 공사난이도 산정</t>
    <phoneticPr fontId="4" type="noConversion"/>
  </si>
  <si>
    <t>억원</t>
    <phoneticPr fontId="4" type="noConversion"/>
  </si>
  <si>
    <t>- 공 사 비 :</t>
    <phoneticPr fontId="4" type="noConversion"/>
  </si>
  <si>
    <t>- 공사난이도 :</t>
    <phoneticPr fontId="4" type="noConversion"/>
  </si>
  <si>
    <t>2) 설계의 경제성(VE) 등 검토 투입인원수 산정</t>
    <phoneticPr fontId="4" type="noConversion"/>
  </si>
  <si>
    <t>적용(○)</t>
    <phoneticPr fontId="4" type="noConversion"/>
  </si>
  <si>
    <t>3) 최종 투입인원 산정</t>
    <phoneticPr fontId="4" type="noConversion"/>
  </si>
  <si>
    <t>투입인원</t>
    <phoneticPr fontId="4" type="noConversion"/>
  </si>
  <si>
    <t>-</t>
    <phoneticPr fontId="4" type="noConversion"/>
  </si>
  <si>
    <t>최종 투입인원</t>
    <phoneticPr fontId="4" type="noConversion"/>
  </si>
  <si>
    <t>1) 설계의 경제성(VE) 등 검토 투입인원수 산정기준</t>
    <phoneticPr fontId="9" type="noConversion"/>
  </si>
  <si>
    <t>업무포함사항</t>
    <phoneticPr fontId="4" type="noConversion"/>
  </si>
  <si>
    <t xml:space="preserve">  </t>
  </si>
  <si>
    <t>비고</t>
    <phoneticPr fontId="4" type="noConversion"/>
  </si>
  <si>
    <t>2) 공사난이도</t>
    <phoneticPr fontId="9" type="noConversion"/>
  </si>
  <si>
    <t>구분</t>
    <phoneticPr fontId="4" type="noConversion"/>
  </si>
  <si>
    <t>1,000억원 이하</t>
    <phoneticPr fontId="4" type="noConversion"/>
  </si>
  <si>
    <t>1,000억원 초과</t>
    <phoneticPr fontId="4" type="noConversion"/>
  </si>
  <si>
    <t>비고</t>
    <phoneticPr fontId="4" type="noConversion"/>
  </si>
  <si>
    <t>난이도 산식</t>
    <phoneticPr fontId="4" type="noConversion"/>
  </si>
  <si>
    <t>․공사난이도 = 0.015*총공사비*(1-0.005*총공사비)</t>
    <phoneticPr fontId="4" type="noConversion"/>
  </si>
  <si>
    <t>․총공사비는 10억원 단위로 한다. 전기․통신․소방부문 포함 가능</t>
    <phoneticPr fontId="4" type="noConversion"/>
  </si>
  <si>
    <t>특급</t>
    <phoneticPr fontId="4" type="noConversion"/>
  </si>
  <si>
    <t>고급</t>
    <phoneticPr fontId="4" type="noConversion"/>
  </si>
  <si>
    <t>중급</t>
    <phoneticPr fontId="4" type="noConversion"/>
  </si>
  <si>
    <t>초급</t>
    <phoneticPr fontId="4" type="noConversion"/>
  </si>
  <si>
    <t>일임금액(원)</t>
    <phoneticPr fontId="4" type="noConversion"/>
  </si>
  <si>
    <t>환산비(Si)</t>
    <phoneticPr fontId="4" type="noConversion"/>
  </si>
  <si>
    <t>비고</t>
    <phoneticPr fontId="4" type="noConversion"/>
  </si>
  <si>
    <t>(○)적용</t>
    <phoneticPr fontId="4" type="noConversion"/>
  </si>
  <si>
    <t xml:space="preserve">5. 소     계 </t>
    <phoneticPr fontId="4" type="noConversion"/>
  </si>
  <si>
    <t>[ 1 + 2 + 3 + 4 ]</t>
    <phoneticPr fontId="4" type="noConversion"/>
  </si>
  <si>
    <t xml:space="preserve">9. 총 용 역 비 </t>
    <phoneticPr fontId="4" type="noConversion"/>
  </si>
  <si>
    <t>[ 7 + 8 ]</t>
    <phoneticPr fontId="4" type="noConversion"/>
  </si>
  <si>
    <t>[ 참여기술자 산출근거 ]</t>
    <phoneticPr fontId="4" type="noConversion"/>
  </si>
  <si>
    <t xml:space="preserve">[용역비 산출기준]  </t>
    <phoneticPr fontId="4" type="noConversion"/>
  </si>
  <si>
    <t>조정(%)</t>
    <phoneticPr fontId="4" type="noConversion"/>
  </si>
  <si>
    <t>설계 경제성(VE) 검토 1식</t>
    <phoneticPr fontId="4" type="noConversion"/>
  </si>
  <si>
    <t>제경비 요율</t>
    <phoneticPr fontId="4" type="noConversion"/>
  </si>
  <si>
    <t>기술료 요율</t>
    <phoneticPr fontId="4" type="noConversion"/>
  </si>
  <si>
    <t>비고</t>
    <phoneticPr fontId="4" type="noConversion"/>
  </si>
  <si>
    <t>○</t>
    <phoneticPr fontId="4" type="noConversion"/>
  </si>
  <si>
    <t>[공사난이도 : 0.015 * 총공사비 * (1-0.005 * 총공사비)]</t>
    <phoneticPr fontId="4" type="noConversion"/>
  </si>
  <si>
    <r>
      <t xml:space="preserve">
</t>
    </r>
    <r>
      <rPr>
        <b/>
        <sz val="30"/>
        <color rgb="FF000000"/>
        <rFont val="HY헤드라인M"/>
        <family val="1"/>
        <charset val="129"/>
      </rPr>
      <t>견  적  서</t>
    </r>
    <phoneticPr fontId="4" type="noConversion"/>
  </si>
  <si>
    <t>견 적 일 :</t>
  </si>
  <si>
    <t>공급자</t>
  </si>
  <si>
    <t>주식회사 무한리더스</t>
    <phoneticPr fontId="4" type="noConversion"/>
  </si>
  <si>
    <t>연락처</t>
  </si>
  <si>
    <t>(TEL) 070-4651-2180</t>
  </si>
  <si>
    <t>(Fax) 070-7594-2001</t>
  </si>
  <si>
    <t>사업자 번호</t>
  </si>
  <si>
    <t>179-81-00324</t>
  </si>
  <si>
    <t>주소</t>
  </si>
  <si>
    <t>서울시 송파구 충민로 66, L-8029</t>
  </si>
  <si>
    <t>◈ 귀사에 견적을 의뢰해 주셔서 감사합니다.</t>
    <phoneticPr fontId="4" type="noConversion"/>
  </si>
  <si>
    <t>대표이사</t>
  </si>
  <si>
    <t>천   용   민                                    (인)</t>
    <phoneticPr fontId="4" type="noConversion"/>
  </si>
  <si>
    <t>수신자</t>
    <phoneticPr fontId="9" type="noConversion"/>
  </si>
  <si>
    <t>담당자</t>
    <phoneticPr fontId="9" type="noConversion"/>
  </si>
  <si>
    <t>용역담당자</t>
    <phoneticPr fontId="9" type="noConversion"/>
  </si>
  <si>
    <t>과업명</t>
    <phoneticPr fontId="9" type="noConversion"/>
  </si>
  <si>
    <t>견적금액</t>
    <phoneticPr fontId="9" type="noConversion"/>
  </si>
  <si>
    <t>지급조건</t>
    <phoneticPr fontId="9" type="noConversion"/>
  </si>
  <si>
    <t>발주처의 지급조건에 따름</t>
    <phoneticPr fontId="9" type="noConversion"/>
  </si>
  <si>
    <t>◇ 견적세부내용</t>
    <phoneticPr fontId="4" type="noConversion"/>
  </si>
  <si>
    <t xml:space="preserve">     - 과업범위는 설계의 경제성 검토(VE) 1식임</t>
    <phoneticPr fontId="4" type="noConversion"/>
  </si>
  <si>
    <t xml:space="preserve">     - 과업수행방법 등은 과업지시서 및 발주처의 지시에 따름</t>
  </si>
  <si>
    <t xml:space="preserve">     - 과업 투입인원은 VE분야 - VE리더 1인, LCC분석 1인으로 총 2인임</t>
    <phoneticPr fontId="4" type="noConversion"/>
  </si>
  <si>
    <t xml:space="preserve">     - 과업 성과품은 경제성검토(VE) 보고서 1식임</t>
    <phoneticPr fontId="4" type="noConversion"/>
  </si>
  <si>
    <t xml:space="preserve">     - 분야별 검토위원은 건축분야, 건축구조분야, 기계(소방)분야, 전기(통신)분야, 토목분야, 조경분야 각 1인으로 총 6인임</t>
    <phoneticPr fontId="4" type="noConversion"/>
  </si>
  <si>
    <t>1000억 이하</t>
    <phoneticPr fontId="4" type="noConversion"/>
  </si>
  <si>
    <r>
      <rPr>
        <sz val="10"/>
        <color rgb="FF000000"/>
        <rFont val="MS Mincho"/>
        <family val="3"/>
        <charset val="1"/>
      </rPr>
      <t>․</t>
    </r>
    <r>
      <rPr>
        <sz val="10"/>
        <color rgb="FF000000"/>
        <rFont val="맑은 고딕"/>
        <family val="3"/>
        <charset val="129"/>
        <scheme val="minor"/>
      </rPr>
      <t>공사난이도 = 총공사비 1,000억원 시 공사난이도+{(총공사비-100)/500}</t>
    </r>
    <phoneticPr fontId="4" type="noConversion"/>
  </si>
  <si>
    <t>[공사난이도 = 총공사비 1,000억원 시 공사난이도+{(총공사비-100)/500}]</t>
    <phoneticPr fontId="4" type="noConversion"/>
  </si>
  <si>
    <t>1000억 초과</t>
    <phoneticPr fontId="4" type="noConversion"/>
  </si>
  <si>
    <t>※ 실시설계 단계에서 VE검토 1회 실시</t>
    <phoneticPr fontId="4" type="noConversion"/>
  </si>
  <si>
    <t>- 산출내역</t>
    <phoneticPr fontId="4" type="noConversion"/>
  </si>
  <si>
    <t>(단위: 원)</t>
    <phoneticPr fontId="4" type="noConversion"/>
  </si>
  <si>
    <t>구  분</t>
    <phoneticPr fontId="4" type="noConversion"/>
  </si>
  <si>
    <t>수 량</t>
    <phoneticPr fontId="4" type="noConversion"/>
  </si>
  <si>
    <t xml:space="preserve"> 계</t>
    <phoneticPr fontId="4" type="noConversion"/>
  </si>
  <si>
    <t>계</t>
    <phoneticPr fontId="4" type="noConversion"/>
  </si>
  <si>
    <t>5부</t>
    <phoneticPr fontId="4" type="noConversion"/>
  </si>
  <si>
    <t>- 산출기준</t>
    <phoneticPr fontId="4" type="noConversion"/>
  </si>
  <si>
    <t>※ 2014 국가계약 실무편람(인쇄물 계약업무 매뉴얼)</t>
    <phoneticPr fontId="4" type="noConversion"/>
  </si>
  <si>
    <t>단위</t>
    <phoneticPr fontId="4" type="noConversion"/>
  </si>
  <si>
    <t>단위수량</t>
    <phoneticPr fontId="4" type="noConversion"/>
  </si>
  <si>
    <t>부수</t>
    <phoneticPr fontId="4" type="noConversion"/>
  </si>
  <si>
    <t>수량</t>
    <phoneticPr fontId="4" type="noConversion"/>
  </si>
  <si>
    <t>산출내역</t>
    <phoneticPr fontId="4" type="noConversion"/>
  </si>
  <si>
    <t>금  액</t>
    <phoneticPr fontId="4" type="noConversion"/>
  </si>
  <si>
    <t>표 지</t>
    <phoneticPr fontId="54" type="noConversion"/>
  </si>
  <si>
    <t>식</t>
    <phoneticPr fontId="54" type="noConversion"/>
  </si>
  <si>
    <t>(백상지)</t>
    <phoneticPr fontId="4" type="noConversion"/>
  </si>
  <si>
    <t>○ 인쇄요금산정</t>
  </si>
  <si>
    <t>내 용</t>
    <phoneticPr fontId="54" type="noConversion"/>
  </si>
  <si>
    <t>매</t>
    <phoneticPr fontId="54" type="noConversion"/>
  </si>
  <si>
    <t>(중질지)</t>
    <phoneticPr fontId="4" type="noConversion"/>
  </si>
  <si>
    <t>절 수</t>
  </si>
  <si>
    <t>지 질</t>
  </si>
  <si>
    <t>50부까지 
면당단가</t>
  </si>
  <si>
    <t>10부마다 
추가단가</t>
  </si>
  <si>
    <t>조판생략
감액</t>
  </si>
  <si>
    <t>10절</t>
  </si>
  <si>
    <t>신문용지</t>
  </si>
  <si>
    <t>중질지</t>
  </si>
  <si>
    <t>백상지</t>
  </si>
  <si>
    <t xml:space="preserve"> - 계산식 : 면수 × [50부까지의 금액 - 조판감액 + 10부금액 × (전체부수-50) ÷ 10]</t>
  </si>
  <si>
    <t>○ 표지요금 산정</t>
  </si>
  <si>
    <t xml:space="preserve"> - 계산식 : 매수(크기+색상+용지+기타) × [50부까지의 금액 + 10부금액 × (전체부수-50) ÷ 10]</t>
  </si>
  <si>
    <r>
      <t xml:space="preserve"> - 크기 : 10절책자</t>
    </r>
    <r>
      <rPr>
        <b/>
        <sz val="10"/>
        <rFont val="맑은 고딕"/>
        <family val="3"/>
        <charset val="129"/>
      </rPr>
      <t>(5매)</t>
    </r>
  </si>
  <si>
    <t xml:space="preserve"> - 색상 : 2색도(2.5매), 3색도(5매), 4색도(7.5매)</t>
  </si>
  <si>
    <t xml:space="preserve"> - 용지 : 아트지 및 레자크기(2.5매)</t>
  </si>
  <si>
    <t xml:space="preserve"> - 기타 : 코팅(5매)</t>
  </si>
  <si>
    <t xml:space="preserve"> [직접경비1]  </t>
    <phoneticPr fontId="4" type="noConversion"/>
  </si>
  <si>
    <t>일</t>
    <phoneticPr fontId="4" type="noConversion"/>
  </si>
  <si>
    <t xml:space="preserve"> 나. 회의실</t>
    <phoneticPr fontId="4" type="noConversion"/>
  </si>
  <si>
    <t xml:space="preserve"> [직접경비3]  </t>
    <phoneticPr fontId="4" type="noConversion"/>
  </si>
  <si>
    <t>금액</t>
    <phoneticPr fontId="4" type="noConversion"/>
  </si>
  <si>
    <t xml:space="preserve"> [직접경비2]  </t>
    <phoneticPr fontId="4" type="noConversion"/>
  </si>
  <si>
    <t xml:space="preserve"> 다. 렌터카</t>
    <phoneticPr fontId="4" type="noConversion"/>
  </si>
  <si>
    <t>1) VE 용역 오리엔테이션 렌터카</t>
    <phoneticPr fontId="4" type="noConversion"/>
  </si>
  <si>
    <t>금액</t>
    <phoneticPr fontId="4" type="noConversion"/>
  </si>
  <si>
    <t>VE리딩업체</t>
    <phoneticPr fontId="4" type="noConversion"/>
  </si>
  <si>
    <t>VE리더</t>
    <phoneticPr fontId="4" type="noConversion"/>
  </si>
  <si>
    <t>기술자1</t>
    <phoneticPr fontId="4" type="noConversion"/>
  </si>
  <si>
    <t>조정계수</t>
    <phoneticPr fontId="4" type="noConversion"/>
  </si>
  <si>
    <t xml:space="preserve"> ※ VE리더를 제외한 평가위원은 발주청에서 선정함에 따라, 투입인원 조정</t>
    <phoneticPr fontId="4" type="noConversion"/>
  </si>
  <si>
    <t>퍼실리데이터</t>
    <phoneticPr fontId="4" type="noConversion"/>
  </si>
  <si>
    <t>※ 적용근거 : 「엔지니어링산업 진흥법」 제31조 및「 동법 시행령」 제42조와「 엔지니어링손해배상보험 또는 공제 업무처리요령」
                  (산업통상자원부 고시 제2017-69호)에 따라 2017년 5월 18일 이후 발주된 엔지니어링사업에 적용</t>
    <phoneticPr fontId="12" type="noConversion"/>
  </si>
  <si>
    <t>천단위 미만 절사</t>
    <phoneticPr fontId="4" type="noConversion"/>
  </si>
  <si>
    <t xml:space="preserve"> [직접경비4] 심의위원 식대</t>
    <phoneticPr fontId="4" type="noConversion"/>
  </si>
  <si>
    <t xml:space="preserve"> 가. 여 비 (수도권기준)</t>
    <phoneticPr fontId="4" type="noConversion"/>
  </si>
  <si>
    <t>출장여비</t>
    <phoneticPr fontId="4" type="noConversion"/>
  </si>
  <si>
    <t>준비단계</t>
    <phoneticPr fontId="4" type="noConversion"/>
  </si>
  <si>
    <t>분석/실행단계</t>
    <phoneticPr fontId="4" type="noConversion"/>
  </si>
  <si>
    <r>
      <t xml:space="preserve"> 계</t>
    </r>
    <r>
      <rPr>
        <sz val="9"/>
        <rFont val="맑은 고딕"/>
        <family val="3"/>
        <charset val="129"/>
      </rPr>
      <t/>
    </r>
    <phoneticPr fontId="4" type="noConversion"/>
  </si>
  <si>
    <t>1) 일  비</t>
    <phoneticPr fontId="4" type="noConversion"/>
  </si>
  <si>
    <t>심의료 지급</t>
    <phoneticPr fontId="4" type="noConversion"/>
  </si>
  <si>
    <t>2) 식  비</t>
    <phoneticPr fontId="4" type="noConversion"/>
  </si>
  <si>
    <t>1) 일비</t>
    <phoneticPr fontId="4" type="noConversion"/>
  </si>
  <si>
    <r>
      <rPr>
        <sz val="11"/>
        <rFont val="맑은 고딕"/>
        <family val="3"/>
        <charset val="129"/>
      </rPr>
      <t>ｏ</t>
    </r>
    <r>
      <rPr>
        <sz val="11"/>
        <rFont val="맑은 고딕"/>
        <family val="3"/>
        <charset val="129"/>
      </rPr>
      <t xml:space="preserve"> 준비단계(현장답사 1일)</t>
    </r>
    <phoneticPr fontId="4" type="noConversion"/>
  </si>
  <si>
    <t>구   분</t>
    <phoneticPr fontId="4" type="noConversion"/>
  </si>
  <si>
    <t>일  수</t>
    <phoneticPr fontId="4" type="noConversion"/>
  </si>
  <si>
    <t>인  원</t>
    <phoneticPr fontId="4" type="noConversion"/>
  </si>
  <si>
    <t>단  가</t>
    <phoneticPr fontId="4" type="noConversion"/>
  </si>
  <si>
    <t>비  고</t>
    <phoneticPr fontId="4" type="noConversion"/>
  </si>
  <si>
    <t>ｏ 분석 및 실행단계(워크숍 3일)</t>
    <phoneticPr fontId="4" type="noConversion"/>
  </si>
  <si>
    <t>2) 식비</t>
    <phoneticPr fontId="4" type="noConversion"/>
  </si>
  <si>
    <t>ｏ 준비단계(현장답사 1일)</t>
    <phoneticPr fontId="4" type="noConversion"/>
  </si>
  <si>
    <t>(단위: 원)</t>
  </si>
  <si>
    <t>ｏ 분석 및 실행단계(워크숍 1일+이행회의 1일)</t>
    <phoneticPr fontId="4" type="noConversion"/>
  </si>
  <si>
    <t xml:space="preserve"> 가. 인쇄비 및 보고서작성비</t>
    <phoneticPr fontId="4" type="noConversion"/>
  </si>
  <si>
    <t>가. 인쇄비</t>
    <phoneticPr fontId="4" type="noConversion"/>
  </si>
  <si>
    <t>다. 회의실</t>
    <phoneticPr fontId="4" type="noConversion"/>
  </si>
  <si>
    <t>나. 식대</t>
    <phoneticPr fontId="4" type="noConversion"/>
  </si>
  <si>
    <t>라. 렌터카</t>
    <phoneticPr fontId="4" type="noConversion"/>
  </si>
  <si>
    <t>인*일</t>
    <phoneticPr fontId="4" type="noConversion"/>
  </si>
  <si>
    <t>일</t>
    <phoneticPr fontId="4" type="noConversion"/>
  </si>
  <si>
    <t>1일기준</t>
    <phoneticPr fontId="4" type="noConversion"/>
  </si>
  <si>
    <t>합 계</t>
    <phoneticPr fontId="4" type="noConversion"/>
  </si>
  <si>
    <t>1) 회의실 20인 이상(8시간)*2일</t>
    <phoneticPr fontId="4" type="noConversion"/>
  </si>
  <si>
    <t xml:space="preserve"> </t>
    <phoneticPr fontId="4" type="noConversion"/>
  </si>
  <si>
    <t>착수일로부터 45일간</t>
    <phoneticPr fontId="4" type="noConversion"/>
  </si>
  <si>
    <t xml:space="preserve"> ◦ 엔지니어링 손해배상보험·공제 업무처리요령 적용 (산업통상자원부고시 제2017-69호 2017. 5. 18.)</t>
    <phoneticPr fontId="4" type="noConversion"/>
  </si>
  <si>
    <t>1) VE 용역 회의진행 보고서 인쇄비</t>
    <phoneticPr fontId="4" type="noConversion"/>
  </si>
  <si>
    <t>대량기준</t>
    <phoneticPr fontId="4" type="noConversion"/>
  </si>
  <si>
    <t>원래는 견적</t>
    <phoneticPr fontId="4" type="noConversion"/>
  </si>
  <si>
    <t>승합차량(9인승이하)</t>
    <phoneticPr fontId="4" type="noConversion"/>
  </si>
  <si>
    <t>60세, 1박2일적용</t>
    <phoneticPr fontId="4" type="noConversion"/>
  </si>
  <si>
    <t>2) 여행자보험</t>
    <phoneticPr fontId="4" type="noConversion"/>
  </si>
  <si>
    <t>단가</t>
    <phoneticPr fontId="4" type="noConversion"/>
  </si>
  <si>
    <t>인원</t>
    <phoneticPr fontId="4" type="noConversion"/>
  </si>
  <si>
    <t>일수</t>
    <phoneticPr fontId="4" type="noConversion"/>
  </si>
  <si>
    <t xml:space="preserve"> [직접경비5]  </t>
    <phoneticPr fontId="4" type="noConversion"/>
  </si>
  <si>
    <t>마. 오리엔테이션 경비</t>
    <phoneticPr fontId="4" type="noConversion"/>
  </si>
  <si>
    <t>3) 차량운임(암태남강-비금가산)</t>
    <phoneticPr fontId="4" type="noConversion"/>
  </si>
  <si>
    <t>1) 승선운임(암태남강-비금가산)</t>
    <phoneticPr fontId="4" type="noConversion"/>
  </si>
  <si>
    <r>
      <rPr>
        <sz val="10"/>
        <color rgb="FF000000"/>
        <rFont val="Segoe UI Symbol"/>
        <family val="2"/>
      </rPr>
      <t>▪</t>
    </r>
    <r>
      <rPr>
        <sz val="10"/>
        <color rgb="FF000000"/>
        <rFont val="맑은 고딕"/>
        <family val="3"/>
        <charset val="129"/>
        <scheme val="minor"/>
      </rPr>
      <t xml:space="preserve"> 설계단계별 VE 포함업무(</t>
    </r>
    <r>
      <rPr>
        <sz val="10"/>
        <color rgb="FF000000"/>
        <rFont val="Segoe UI Symbol"/>
        <family val="3"/>
      </rPr>
      <t>○</t>
    </r>
    <r>
      <rPr>
        <sz val="10"/>
        <color rgb="FF000000"/>
        <rFont val="맑은 고딕"/>
        <family val="3"/>
        <charset val="129"/>
        <scheme val="minor"/>
      </rPr>
      <t xml:space="preserve">)
</t>
    </r>
    <r>
      <rPr>
        <sz val="10"/>
        <color rgb="FF000000"/>
        <rFont val="Segoe UI Symbol"/>
        <family val="2"/>
      </rPr>
      <t>▪</t>
    </r>
    <r>
      <rPr>
        <sz val="10"/>
        <color rgb="FF000000"/>
        <rFont val="맑은 고딕"/>
        <family val="3"/>
        <charset val="129"/>
        <scheme val="minor"/>
      </rPr>
      <t xml:space="preserve"> 기본 및 실시설계 VE 수행 시 보고서를 기본설계와 실시설계로 나누어 단계별로 작성하는 경우 공통업무의‘최종 건설사업관리보고’도 단계별로 산정하여 총 2회 산정
</t>
    </r>
    <r>
      <rPr>
        <sz val="10"/>
        <color rgb="FF000000"/>
        <rFont val="Segoe UI Symbol"/>
        <family val="2"/>
      </rPr>
      <t>▪</t>
    </r>
    <r>
      <rPr>
        <sz val="10"/>
        <color rgb="FF000000"/>
        <rFont val="맑은 고딕"/>
        <family val="3"/>
        <charset val="129"/>
        <scheme val="minor"/>
      </rPr>
      <t xml:space="preserve"> 토목선형, 비선형, 건축, 플랜트에 대한 별도의 시설물 구분없이 공통 적용
</t>
    </r>
    <r>
      <rPr>
        <sz val="10"/>
        <color rgb="FF000000"/>
        <rFont val="Segoe UI Symbol"/>
        <family val="2"/>
      </rPr>
      <t>▪</t>
    </r>
    <r>
      <rPr>
        <sz val="10"/>
        <color rgb="FF000000"/>
        <rFont val="맑은 고딕"/>
        <family val="3"/>
        <charset val="129"/>
        <scheme val="minor"/>
      </rPr>
      <t xml:space="preserve"> 건설사업관리기술자수, 직접경비, 제경비, 기술료 등의 산정방법과 기타 적용기준 등은 현행 국토부고시(제2015-472호) 건설기술용역대가등에 관한기준과 (별표2) 건설사업관리기술자 배치기준 적용</t>
    </r>
    <phoneticPr fontId="4" type="noConversion"/>
  </si>
  <si>
    <t>(5매+7.5매)×[12,150+157×(10-50)/10]</t>
    <phoneticPr fontId="4" type="noConversion"/>
  </si>
  <si>
    <t>300p×[12,040-5150+140×(10-50)/10]</t>
    <phoneticPr fontId="4" type="noConversion"/>
  </si>
  <si>
    <t>`가. 오리엔테이션 경비(신안)</t>
    <phoneticPr fontId="4" type="noConversion"/>
  </si>
  <si>
    <t>1) VE 용역 제안보고서 인쇄비</t>
    <phoneticPr fontId="4" type="noConversion"/>
  </si>
  <si>
    <t>1) VE 용역 제안보고서 인쇄비 총 5부(사업별  5부, 10절 기준)</t>
    <phoneticPr fontId="54" type="noConversion"/>
  </si>
  <si>
    <t>용산역 회의실</t>
    <phoneticPr fontId="4" type="noConversion"/>
  </si>
  <si>
    <t>기본요금</t>
    <phoneticPr fontId="4" type="noConversion"/>
  </si>
  <si>
    <t>자차보험료</t>
    <phoneticPr fontId="4" type="noConversion"/>
  </si>
  <si>
    <t>1일</t>
    <phoneticPr fontId="4" type="noConversion"/>
  </si>
  <si>
    <t>기본(2시간)</t>
    <phoneticPr fontId="4" type="noConversion"/>
  </si>
  <si>
    <t>추가시간(6시간)</t>
    <phoneticPr fontId="4" type="noConversion"/>
  </si>
  <si>
    <r>
      <t xml:space="preserve"> </t>
    </r>
    <r>
      <rPr>
        <sz val="10"/>
        <color rgb="FF000000"/>
        <rFont val="Segoe UI Symbol"/>
        <family val="1"/>
      </rPr>
      <t>◦</t>
    </r>
    <r>
      <rPr>
        <sz val="10"/>
        <color rgb="FF000000"/>
        <rFont val="맑은 고딕"/>
        <family val="3"/>
        <charset val="129"/>
      </rPr>
      <t xml:space="preserve"> 건설엔지니어링 대가 등에 관한 기준 (국토교통부 고시 제2023-580호(개정 2023.10.17))</t>
    </r>
    <phoneticPr fontId="4" type="noConversion"/>
  </si>
  <si>
    <r>
      <t xml:space="preserve"> </t>
    </r>
    <r>
      <rPr>
        <b/>
        <sz val="10"/>
        <color rgb="FF000000"/>
        <rFont val="Segoe UI Symbol"/>
        <family val="1"/>
      </rPr>
      <t>◦</t>
    </r>
    <r>
      <rPr>
        <b/>
        <sz val="10"/>
        <color rgb="FF000000"/>
        <rFont val="맑은 고딕"/>
        <family val="3"/>
        <charset val="129"/>
      </rPr>
      <t xml:space="preserve"> 건설엔지니어링 대가 등에 관한 기준 (국토교통부 고시 제2023-580호(개정 2023.10.17))</t>
    </r>
    <phoneticPr fontId="4" type="noConversion"/>
  </si>
  <si>
    <t>한국농어촌공사
강원지역본부</t>
    <phoneticPr fontId="4" type="noConversion"/>
  </si>
  <si>
    <r>
      <t xml:space="preserve"> </t>
    </r>
    <r>
      <rPr>
        <sz val="10"/>
        <color rgb="FF000000"/>
        <rFont val="Segoe UI Symbol"/>
        <family val="1"/>
      </rPr>
      <t>◦</t>
    </r>
    <r>
      <rPr>
        <sz val="10"/>
        <color rgb="FF000000"/>
        <rFont val="맑은 고딕"/>
        <family val="3"/>
        <charset val="129"/>
      </rPr>
      <t xml:space="preserve"> 2025년 엔지니어링업체 임금실태조사결과 공표(한국엔지니어링협회 기획홍보팀-1515호(2025.12.12.))</t>
    </r>
    <phoneticPr fontId="4" type="noConversion"/>
  </si>
  <si>
    <t>※ 이 임금은 2026년 1월 1일부터 적용함</t>
    <phoneticPr fontId="9" type="noConversion"/>
  </si>
  <si>
    <t>위원구성(26년 평균치)</t>
    <phoneticPr fontId="4" type="noConversion"/>
  </si>
  <si>
    <t>3) 2026년도 엔지니어링사업대가기준</t>
    <phoneticPr fontId="9" type="noConversion"/>
  </si>
  <si>
    <t>정선 청년농촌 보금자리 조성사업 설계VE</t>
    <phoneticPr fontId="4" type="noConversion"/>
  </si>
  <si>
    <t>정선 청년농촌 보금자리</t>
    <phoneticPr fontId="4" type="noConversion"/>
  </si>
  <si>
    <t>정선 청년농촌 보금자리 조성사업</t>
    <phoneticPr fontId="4" type="noConversion"/>
  </si>
  <si>
    <t>정선 청년농촌</t>
    <phoneticPr fontId="4" type="noConversion"/>
  </si>
  <si>
    <t>정성 청년농촌</t>
    <phoneticPr fontId="4" type="noConversion"/>
  </si>
  <si>
    <t>공동주택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</si>
</sst>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0_ "/>
    <numFmt numFmtId="178" formatCode="#,##0.0_ "/>
    <numFmt numFmtId="179" formatCode="0.0%"/>
    <numFmt numFmtId="180" formatCode="_-* #,##0_-;\-* #,##0_-;_-* &quot;-&quot;??_-;_-@_-"/>
    <numFmt numFmtId="181" formatCode="0.000"/>
    <numFmt numFmtId="182" formatCode="0.0"/>
    <numFmt numFmtId="183" formatCode="0.0000_ "/>
    <numFmt numFmtId="184" formatCode="&quot;공&quot;&quot;급&quot;&quot;가&quot;&quot;액&quot;&quot;의&quot;\ 0%"/>
    <numFmt numFmtId="185" formatCode="&quot;  ◎  &quot;\ General"/>
    <numFmt numFmtId="186" formatCode="0.0_ "/>
    <numFmt numFmtId="187" formatCode="&quot;₩&quot;#,##0\ &quot;원정 (VAT별도)&quot;"/>
    <numFmt numFmtId="188" formatCode="\-&quot;&quot;"/>
    <numFmt numFmtId="189" formatCode="_-* #,##0.0000_-;\-* #,##0.0000_-;_-* &quot;-&quot;????_-;_-@_-"/>
    <numFmt numFmtId="190" formatCode="0.0000_);[Red]\(0.0000\)"/>
    <numFmt numFmtId="191" formatCode="_ * #,##0.00_ ;_ * \-#,##0.00_ ;_ * &quot;-&quot;??_ ;_ @_ "/>
    <numFmt numFmtId="192" formatCode="&quot;₩&quot;#,##0.00;[Red]&quot;₩&quot;\-#,##0.00"/>
    <numFmt numFmtId="193" formatCode="&quot;₩&quot;#,##0;[Red]&quot;₩&quot;\-#,##0"/>
    <numFmt numFmtId="194" formatCode=";;;"/>
    <numFmt numFmtId="195" formatCode="_ * #,##0_ ;_ * \-#,##0_ ;_ * &quot;-&quot;_ ;_ @_ "/>
    <numFmt numFmtId="196" formatCode="&quot;₩&quot;#,##0.00;[Red]&quot;₩&quot;&quot;₩&quot;\!\-#,##0.00"/>
    <numFmt numFmtId="197" formatCode="_-* #,##0.00_-;\-* #,##0.00_-;_-* &quot;-&quot;_-;_-@_-"/>
    <numFmt numFmtId="198" formatCode="#,##0.000\ &quot;10공/㎥ &quot;"/>
    <numFmt numFmtId="199" formatCode="#."/>
    <numFmt numFmtId="200" formatCode="#,##0.00\ &quot;a &quot;"/>
    <numFmt numFmtId="201" formatCode="_ &quot;₩&quot;* #,##0_ ;_ &quot;₩&quot;* \-#,##0_ ;_ &quot;₩&quot;* &quot;-&quot;_ ;_ @_ "/>
    <numFmt numFmtId="202" formatCode="_ &quot;₩&quot;* #,##0.00_ ;_ &quot;₩&quot;* \-#,##0.00_ ;_ &quot;₩&quot;* &quot;-&quot;??_ ;_ @_ "/>
    <numFmt numFmtId="203" formatCode="General_)"/>
    <numFmt numFmtId="204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5" formatCode="&quot;₩&quot;&quot;₩&quot;&quot;₩&quot;&quot;₩&quot;&quot;₩&quot;&quot;₩&quot;\$#,##0.00_);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206" formatCode="&quot;₩&quot;#,##0;&quot;₩&quot;\-#,##0"/>
    <numFmt numFmtId="207" formatCode="&quot;₩&quot;#,##0.00;[Red]&quot;₩&quot;\-&quot;₩&quot;#,##0.00"/>
    <numFmt numFmtId="208" formatCode="0.0000"/>
    <numFmt numFmtId="209" formatCode="_-* #,##0_)_-;* \(#,##0\)_-;_-* &quot;-&quot;??_-;_-@_-"/>
    <numFmt numFmtId="210" formatCode="#,##0.0000;\(#,##0.0000\);\ &quot;-&quot;\ "/>
    <numFmt numFmtId="211" formatCode="_-&quot;S&quot;&quot;₩&quot;\!\ * #,##0_-;&quot;₩&quot;\!\-&quot;S&quot;&quot;₩&quot;\!\ * #,##0_-;_-&quot;S&quot;&quot;₩&quot;\!\ * &quot;-&quot;_-;_-@_-"/>
    <numFmt numFmtId="212" formatCode="#,##0&quot;?_);\(#,##0&quot;&quot;?&quot;\)"/>
    <numFmt numFmtId="213" formatCode="_ * #,##0_ ;_ * &quot;₩&quot;&quot;₩&quot;&quot;₩&quot;\-#,##0_ ;_ * &quot;-&quot;_ ;_ @_ "/>
    <numFmt numFmtId="214" formatCode="0.00000"/>
    <numFmt numFmtId="215" formatCode="yy&quot;년&quot;\ mm&quot;월&quot;\ dd&quot;일&quot;\ \ &quot;현재&quot;"/>
    <numFmt numFmtId="216" formatCode="#,##0&quot;?_);[Red]\(#,##0&quot;&quot;?&quot;\)"/>
    <numFmt numFmtId="217" formatCode="#,##0.0000\ ;\(#,##0.0000\)"/>
    <numFmt numFmtId="218" formatCode="&quot;$&quot;#,##0.00;&quot;$&quot;\-#,##0.00"/>
    <numFmt numFmtId="219" formatCode="&quot;₩&quot;#,##0.00;&quot;₩&quot;\-#,##0.00"/>
    <numFmt numFmtId="220" formatCode="_-* #,##0.0_-;\-* #,##0.0_-;_-* &quot;-&quot;??_-;_-@_-"/>
    <numFmt numFmtId="221" formatCode="#,##0.0;[Red]\(#,##0.0\)"/>
    <numFmt numFmtId="222" formatCode="#,##0.0;\(#,##0.0\);\ &quot;-&quot;\ "/>
    <numFmt numFmtId="223" formatCode="#,##0.000\ &quot;EA &quot;"/>
    <numFmt numFmtId="224" formatCode="&quot;$&quot;#,##0;[Red]&quot;$&quot;#,##0"/>
    <numFmt numFmtId="225" formatCode="_-[$€-2]* #,##0.00_-;\-[$€-2]* #,##0.00_-;_-[$€-2]* &quot;-&quot;??_-"/>
    <numFmt numFmtId="226" formatCode="0.00000%"/>
    <numFmt numFmtId="227" formatCode="&quot;$&quot;#,##0;[Red]&quot;$&quot;\-#,##0"/>
    <numFmt numFmtId="228" formatCode="#,##0.000\ &quot;㎏ &quot;"/>
    <numFmt numFmtId="229" formatCode="###,###,"/>
    <numFmt numFmtId="230" formatCode="#,##0.00\ &quot;ℓ &quot;"/>
    <numFmt numFmtId="231" formatCode="#,##0.000\ &quot;m  &quot;"/>
    <numFmt numFmtId="232" formatCode="#,##0.000\ &quot;㎡ &quot;"/>
    <numFmt numFmtId="233" formatCode="#,##0.000\ &quot;㎥ &quot;"/>
    <numFmt numFmtId="234" formatCode="&quot;A$&quot;\ #,##0.0;&quot;$&quot;\-#,##0.0"/>
    <numFmt numFmtId="235" formatCode="\ \ @"/>
    <numFmt numFmtId="236" formatCode="&quot;$&quot;#,##0;&quot;$&quot;\-#,##0"/>
    <numFmt numFmtId="237" formatCode="&quot;$&quot;#,##0_);\(&quot;$&quot;#,##0\)"/>
    <numFmt numFmtId="238" formatCode="_-&quot;₩&quot;* #,##0_-;&quot;₩&quot;\-&quot;₩&quot;* #,##0_-;_-&quot;₩&quot;* &quot;-&quot;_-;_-@_-"/>
    <numFmt numFmtId="239" formatCode="&quot;₩&quot;#,##0;&quot;₩&quot;&quot;₩&quot;\-#,##0"/>
    <numFmt numFmtId="240" formatCode="0.0_)"/>
    <numFmt numFmtId="241" formatCode="_-* #,##0_-;&quot;₩&quot;\-* #,##0_-;_-* &quot;-&quot;_-;_-@_-"/>
    <numFmt numFmtId="242" formatCode="#,##0.000\ &quot;ton &quot;"/>
    <numFmt numFmtId="243" formatCode="_ * #,##0.000000_ ;_ * &quot;₩&quot;\-#,##0.000000_ ;_ * &quot;-&quot;??_ ;_ @_ "/>
    <numFmt numFmtId="244" formatCode="#,##0.0"/>
    <numFmt numFmtId="245" formatCode="#,##0;[Red]\(#,##0\)"/>
    <numFmt numFmtId="246" formatCode="#,##0.00\ &quot;개 &quot;"/>
    <numFmt numFmtId="247" formatCode="#,###\ &quot;개&quot;"/>
    <numFmt numFmtId="248" formatCode="#,##0.0\ &quot;개소 &quot;"/>
    <numFmt numFmtId="249" formatCode="&quot;₩&quot;#,##0;&quot;₩&quot;&quot;₩&quot;&quot;₩&quot;&quot;₩&quot;\-#,##0"/>
    <numFmt numFmtId="250" formatCode="&quot;$&quot;#,##0;&quot;$&quot;&quot;$&quot;&quot;$&quot;&quot;$&quot;\-#,##0"/>
    <numFmt numFmtId="251" formatCode="_ &quot;SFr.&quot;* #,##0_ ;_ &quot;SFr.&quot;* &quot;₩&quot;&quot;₩&quot;&quot;₩&quot;&quot;₩&quot;&quot;₩&quot;&quot;₩&quot;&quot;₩&quot;&quot;₩&quot;&quot;₩&quot;&quot;₩&quot;&quot;₩&quot;&quot;₩&quot;&quot;₩&quot;\-#,##0_ ;_ &quot;SFr.&quot;* &quot;-&quot;_ ;_ @_ "/>
    <numFmt numFmtId="252" formatCode="#,###.00\ &quot;매 &quot;"/>
    <numFmt numFmtId="253" formatCode="_-\ #,##0.0_-;\-\ #,##0.0_-;_-* &quot;-&quot;_-;_-@_-"/>
    <numFmt numFmtId="254" formatCode="0_ "/>
    <numFmt numFmtId="255" formatCode="0.000_ "/>
    <numFmt numFmtId="256" formatCode="#,##0;[Red]&quot;-&quot;#,##0"/>
    <numFmt numFmtId="257" formatCode="&quot;  &quot;@"/>
    <numFmt numFmtId="258" formatCode="&quot;     &quot;@"/>
    <numFmt numFmtId="259" formatCode="#,##0;&quot;-&quot;#,##0"/>
    <numFmt numFmtId="260" formatCode="&quot;?#,##0.00;\-&quot;&quot;?&quot;#,##0.00"/>
    <numFmt numFmtId="261" formatCode="_ &quot;₩&quot;* #,##0.00_ ;_ &quot;₩&quot;* &quot;₩&quot;&quot;₩&quot;&quot;₩&quot;&quot;₩&quot;&quot;₩&quot;&quot;₩&quot;&quot;₩&quot;&quot;₩&quot;\-#,##0.00_ ;_ &quot;₩&quot;* &quot;-&quot;??_ ;_ @_ "/>
    <numFmt numFmtId="262" formatCode="0.00_);[Red]\(0.00\)"/>
    <numFmt numFmtId="263" formatCode="&quot;₩&quot;#,##0.00;[Red]&quot;₩&quot;\!\!\-&quot;₩&quot;#,##0.00"/>
    <numFmt numFmtId="264" formatCode="&quot;₩&quot;#,##0.00;\!\-&quot;₩&quot;#,##0.00"/>
    <numFmt numFmtId="265" formatCode="_-&quot;₩&quot;* #,##0.00_-;\!\-&quot;₩&quot;* #,##0.00_-;_-&quot;₩&quot;* &quot;-&quot;??_-;_-@_-"/>
    <numFmt numFmtId="266" formatCode="&quot;₩&quot;#,##0;[Red]&quot;₩&quot;&quot;₩&quot;\!\!\-&quot;₩&quot;#,##0"/>
    <numFmt numFmtId="267" formatCode="_-* #,##0.00_-;&quot;₩&quot;&quot;₩&quot;&quot;₩&quot;\!\!\!\-* #,##0.00_-;_-* &quot;-&quot;??_-;_-@_-"/>
    <numFmt numFmtId="268" formatCode="_ * #,##0_ ;_ * &quot;₩&quot;&quot;₩&quot;\!\!\-#,##0_ ;_ * &quot;-&quot;??_ ;_ @_ "/>
    <numFmt numFmtId="269" formatCode="&quot;₩&quot;#,##0;&quot;₩&quot;\!\-&quot;₩&quot;#,##0"/>
    <numFmt numFmtId="270" formatCode="&quot;₩&quot;#,##0.00;[Red]&quot;₩&quot;&quot;₩&quot;\!\!\-&quot;₩&quot;#,##0.00"/>
    <numFmt numFmtId="271" formatCode="_-* #,##0_-;&quot;₩&quot;\!\!\-* #,##0_-;_-* &quot;-&quot;_-;_-@_-"/>
    <numFmt numFmtId="272" formatCode="&quot;₩&quot;#,##0;[Red]&quot;₩&quot;&quot;₩&quot;&quot;₩&quot;&quot;₩&quot;\-#,##0"/>
    <numFmt numFmtId="273" formatCode="&quot;$&quot;#,##0;[Red]&quot;$&quot;&quot;$&quot;&quot;$&quot;&quot;$&quot;\-#,##0"/>
    <numFmt numFmtId="27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\-#,##0"/>
    <numFmt numFmtId="275" formatCode="#,###\ \ "/>
    <numFmt numFmtId="276" formatCode="_-* #,##0.00_-;&quot;₩&quot;&quot;₩&quot;\-* #,##0.00_-;_-* &quot;-&quot;??_-;_-@_-"/>
    <numFmt numFmtId="277" formatCode="_-* #,##0.00_-;&quot;$&quot;&quot;$&quot;\-* #,##0.00_-;_-* &quot;-&quot;??_-;_-@_-"/>
    <numFmt numFmtId="278" formatCode="&quot;₩&quot;#,##0.00;&quot;₩&quot;&quot;₩&quot;&quot;₩&quot;&quot;₩&quot;\-#,##0.00"/>
    <numFmt numFmtId="279" formatCode="&quot;$&quot;#,##0.00;&quot;$&quot;&quot;$&quot;&quot;$&quot;&quot;$&quot;\-#,##0.00"/>
    <numFmt numFmtId="280" formatCode="#,##0_);[Red]\(#,##0\)"/>
    <numFmt numFmtId="281" formatCode="_-* #,##0.0_-;\-* #,##0.0_-;_-* &quot;-&quot;_-;_-@_-"/>
  </numFmts>
  <fonts count="15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indexed="9"/>
      <name val="맑은 고딕"/>
      <family val="3"/>
      <charset val="129"/>
    </font>
    <font>
      <sz val="10"/>
      <name val="맑은 고딕"/>
      <family val="3"/>
      <charset val="129"/>
    </font>
    <font>
      <b/>
      <sz val="13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name val="돋움"/>
      <family val="3"/>
      <charset val="129"/>
    </font>
    <font>
      <sz val="8.5"/>
      <name val="맑은 고딕"/>
      <family val="3"/>
      <charset val="129"/>
    </font>
    <font>
      <b/>
      <sz val="14"/>
      <name val="맑은 고딕"/>
      <family val="3"/>
      <charset val="129"/>
    </font>
    <font>
      <b/>
      <sz val="30"/>
      <color rgb="FF000000"/>
      <name val="HY헤드라인M"/>
      <family val="1"/>
      <charset val="129"/>
    </font>
    <font>
      <b/>
      <sz val="11"/>
      <color rgb="FF000000"/>
      <name val="돋움"/>
      <family val="3"/>
      <charset val="129"/>
    </font>
    <font>
      <sz val="10"/>
      <color rgb="FF000000"/>
      <name val="MS Mincho"/>
      <family val="3"/>
      <charset val="1"/>
    </font>
    <font>
      <sz val="10"/>
      <color rgb="FF000000"/>
      <name val="맑은 고딕"/>
      <family val="3"/>
      <charset val="1"/>
      <scheme val="minor"/>
    </font>
    <font>
      <sz val="10"/>
      <color rgb="FFFF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name val="뼻뮝"/>
      <family val="3"/>
      <charset val="129"/>
    </font>
    <font>
      <sz val="9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Times New Roman"/>
      <family val="1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Arial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0"/>
      <color indexed="8"/>
      <name val="Helv"/>
      <family val="2"/>
    </font>
    <font>
      <sz val="12"/>
      <name val="Times New Roman"/>
      <family val="1"/>
    </font>
    <font>
      <sz val="10"/>
      <name val="¸iA¶"/>
      <family val="3"/>
      <charset val="129"/>
    </font>
    <font>
      <sz val="9"/>
      <name val="Arial"/>
      <family val="2"/>
    </font>
    <font>
      <sz val="1"/>
      <color indexed="0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2"/>
      <name val="Arial"/>
      <family val="2"/>
    </font>
    <font>
      <sz val="9"/>
      <name val="Times New Roman"/>
      <family val="1"/>
    </font>
    <font>
      <b/>
      <sz val="10"/>
      <name val="Helv"/>
      <family val="2"/>
    </font>
    <font>
      <sz val="10"/>
      <name val="MS Serif"/>
      <family val="1"/>
    </font>
    <font>
      <sz val="10"/>
      <color indexed="8"/>
      <name val="Arial"/>
      <family val="2"/>
    </font>
    <font>
      <sz val="10"/>
      <name val="Palatino"/>
      <family val="1"/>
    </font>
    <font>
      <sz val="10"/>
      <color indexed="16"/>
      <name val="MS Serif"/>
      <family val="1"/>
    </font>
    <font>
      <u/>
      <sz val="12"/>
      <color indexed="36"/>
      <name val="바탕체"/>
      <family val="1"/>
      <charset val="129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2"/>
      <color indexed="8"/>
      <name val="Arial"/>
      <family val="2"/>
    </font>
    <font>
      <b/>
      <sz val="14"/>
      <name val="Arial"/>
      <family val="2"/>
    </font>
    <font>
      <sz val="10"/>
      <name val="Univers (WN)"/>
      <family val="2"/>
    </font>
    <font>
      <u/>
      <sz val="12"/>
      <color indexed="12"/>
      <name val="바탕체"/>
      <family val="1"/>
      <charset val="129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i/>
      <sz val="10"/>
      <name val="Arial"/>
      <family val="2"/>
    </font>
    <font>
      <sz val="12"/>
      <color indexed="8"/>
      <name val="Times New Roman"/>
      <family val="1"/>
    </font>
    <font>
      <sz val="11"/>
      <name val="굴림체"/>
      <family val="3"/>
      <charset val="129"/>
    </font>
    <font>
      <sz val="10"/>
      <color indexed="8"/>
      <name val="MS Sans Serif"/>
      <family val="2"/>
    </font>
    <font>
      <sz val="8"/>
      <name val="Helv"/>
      <family val="2"/>
    </font>
    <font>
      <b/>
      <sz val="20"/>
      <color indexed="10"/>
      <name val="Arial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9"/>
      <name val="바탕체"/>
      <family val="1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sz val="11"/>
      <color indexed="8"/>
      <name val="굴림체"/>
      <family val="3"/>
      <charset val="129"/>
    </font>
    <font>
      <sz val="14"/>
      <name val="뼥?ⓒ"/>
      <family val="3"/>
      <charset val="129"/>
    </font>
    <font>
      <sz val="14"/>
      <name val="ＭＳ 明朝"/>
      <family val="3"/>
      <charset val="128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u/>
      <sz val="10"/>
      <color indexed="36"/>
      <name val="돋움"/>
      <family val="3"/>
      <charset val="129"/>
    </font>
    <font>
      <sz val="10"/>
      <name val="궁서(English)"/>
      <family val="3"/>
      <charset val="129"/>
    </font>
    <font>
      <b/>
      <sz val="16"/>
      <name val="돋움체"/>
      <family val="3"/>
      <charset val="129"/>
    </font>
    <font>
      <sz val="12"/>
      <name val="휴먼옛체"/>
      <family val="1"/>
      <charset val="129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HY중고딕"/>
      <family val="1"/>
      <charset val="129"/>
    </font>
    <font>
      <b/>
      <sz val="10"/>
      <name val="HY중고딕"/>
      <family val="1"/>
      <charset val="129"/>
    </font>
    <font>
      <sz val="12"/>
      <name val="휴먼명조"/>
      <family val="3"/>
      <charset val="129"/>
    </font>
    <font>
      <sz val="9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name val="휴먼명조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10"/>
      <color rgb="FF000000"/>
      <name val="Segoe UI Symbol"/>
      <family val="2"/>
    </font>
    <font>
      <sz val="10"/>
      <color rgb="FF000000"/>
      <name val="Segoe UI Symbol"/>
      <family val="3"/>
    </font>
    <font>
      <sz val="10"/>
      <color rgb="FF000000"/>
      <name val="맑은 고딕"/>
      <family val="2"/>
      <charset val="129"/>
      <scheme val="minor"/>
    </font>
    <font>
      <sz val="10"/>
      <color rgb="FF000000"/>
      <name val="Segoe UI Symbol"/>
      <family val="1"/>
    </font>
    <font>
      <b/>
      <sz val="20"/>
      <color rgb="FF0000FF"/>
      <name val="맑은 고딕"/>
      <family val="3"/>
      <charset val="129"/>
    </font>
    <font>
      <sz val="20"/>
      <color rgb="FF0000FF"/>
      <name val="맑은 고딕"/>
      <family val="3"/>
      <charset val="129"/>
    </font>
    <font>
      <b/>
      <sz val="10"/>
      <color rgb="FF000000"/>
      <name val="Segoe UI Symbol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0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820">
    <xf numFmtId="0" fontId="0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9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/>
    <xf numFmtId="191" fontId="57" fillId="0" borderId="0" applyFont="0" applyFill="0" applyBorder="0" applyAlignment="0" applyProtection="0"/>
    <xf numFmtId="3" fontId="58" fillId="0" borderId="38"/>
    <xf numFmtId="24" fontId="59" fillId="0" borderId="0" applyFont="0" applyFill="0" applyBorder="0" applyAlignment="0" applyProtection="0"/>
    <xf numFmtId="192" fontId="60" fillId="0" borderId="0" applyNumberFormat="0" applyFont="0" applyFill="0" applyBorder="0" applyAlignment="0" applyProtection="0"/>
    <xf numFmtId="193" fontId="60" fillId="0" borderId="0" applyNumberFormat="0" applyFont="0" applyFill="0" applyBorder="0" applyAlignment="0" applyProtection="0"/>
    <xf numFmtId="192" fontId="60" fillId="0" borderId="0" applyNumberFormat="0" applyFont="0" applyFill="0" applyBorder="0" applyAlignment="0" applyProtection="0"/>
    <xf numFmtId="193" fontId="60" fillId="0" borderId="0" applyNumberFormat="0" applyFont="0" applyFill="0" applyBorder="0" applyAlignment="0" applyProtection="0"/>
    <xf numFmtId="40" fontId="59" fillId="0" borderId="0" applyFont="0" applyFill="0" applyBorder="0" applyAlignment="0" applyProtection="0"/>
    <xf numFmtId="0" fontId="61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38" fontId="63" fillId="0" borderId="19">
      <alignment horizontal="right"/>
    </xf>
    <xf numFmtId="40" fontId="59" fillId="0" borderId="0" applyFont="0" applyFill="0" applyBorder="0" applyAlignment="0" applyProtection="0"/>
    <xf numFmtId="194" fontId="64" fillId="0" borderId="38">
      <alignment vertical="center"/>
    </xf>
    <xf numFmtId="0" fontId="63" fillId="0" borderId="0"/>
    <xf numFmtId="0" fontId="63" fillId="0" borderId="0"/>
    <xf numFmtId="0" fontId="65" fillId="0" borderId="0"/>
    <xf numFmtId="0" fontId="65" fillId="0" borderId="0" applyNumberFormat="0" applyFill="0" applyBorder="0" applyAlignment="0" applyProtection="0"/>
    <xf numFmtId="195" fontId="65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65" fillId="0" borderId="0"/>
    <xf numFmtId="0" fontId="36" fillId="0" borderId="0"/>
    <xf numFmtId="0" fontId="36" fillId="0" borderId="0"/>
    <xf numFmtId="0" fontId="6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5" fillId="0" borderId="0"/>
    <xf numFmtId="0" fontId="36" fillId="0" borderId="0"/>
    <xf numFmtId="0" fontId="36" fillId="0" borderId="0"/>
    <xf numFmtId="0" fontId="36" fillId="0" borderId="0"/>
    <xf numFmtId="0" fontId="66" fillId="0" borderId="0"/>
    <xf numFmtId="0" fontId="63" fillId="0" borderId="0"/>
    <xf numFmtId="0" fontId="6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5" fillId="0" borderId="0"/>
    <xf numFmtId="0" fontId="36" fillId="0" borderId="0"/>
    <xf numFmtId="0" fontId="36" fillId="0" borderId="0"/>
    <xf numFmtId="0" fontId="36" fillId="0" borderId="0"/>
    <xf numFmtId="0" fontId="65" fillId="0" borderId="0"/>
    <xf numFmtId="0" fontId="36" fillId="0" borderId="0"/>
    <xf numFmtId="0" fontId="36" fillId="0" borderId="0"/>
    <xf numFmtId="0" fontId="36" fillId="0" borderId="0"/>
    <xf numFmtId="0" fontId="66" fillId="0" borderId="0"/>
    <xf numFmtId="0" fontId="66" fillId="0" borderId="0"/>
    <xf numFmtId="191" fontId="65" fillId="0" borderId="0" applyFont="0" applyFill="0" applyBorder="0" applyAlignment="0" applyProtection="0"/>
    <xf numFmtId="0" fontId="65" fillId="0" borderId="0"/>
    <xf numFmtId="0" fontId="63" fillId="0" borderId="0"/>
    <xf numFmtId="0" fontId="66" fillId="0" borderId="0"/>
    <xf numFmtId="196" fontId="63" fillId="0" borderId="0" applyFont="0" applyFill="0" applyBorder="0" applyAlignment="0" applyProtection="0"/>
    <xf numFmtId="0" fontId="66" fillId="0" borderId="0"/>
    <xf numFmtId="0" fontId="66" fillId="0" borderId="0"/>
    <xf numFmtId="0" fontId="36" fillId="0" borderId="0"/>
    <xf numFmtId="0" fontId="36" fillId="0" borderId="0"/>
    <xf numFmtId="0" fontId="6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5" fillId="0" borderId="0"/>
    <xf numFmtId="0" fontId="6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5" fillId="0" borderId="0"/>
    <xf numFmtId="0" fontId="6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6" fillId="0" borderId="0"/>
    <xf numFmtId="0" fontId="63" fillId="0" borderId="0"/>
    <xf numFmtId="0" fontId="63" fillId="0" borderId="0"/>
    <xf numFmtId="0" fontId="66" fillId="0" borderId="0"/>
    <xf numFmtId="0" fontId="65" fillId="0" borderId="0"/>
    <xf numFmtId="0" fontId="67" fillId="0" borderId="0" applyFont="0" applyFill="0" applyBorder="0" applyAlignment="0" applyProtection="0"/>
    <xf numFmtId="0" fontId="66" fillId="0" borderId="0"/>
    <xf numFmtId="0" fontId="65" fillId="0" borderId="0"/>
    <xf numFmtId="0" fontId="63" fillId="0" borderId="0"/>
    <xf numFmtId="0" fontId="63" fillId="0" borderId="0"/>
    <xf numFmtId="0" fontId="65" fillId="0" borderId="0"/>
    <xf numFmtId="0" fontId="66" fillId="0" borderId="0"/>
    <xf numFmtId="0" fontId="6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3" fillId="0" borderId="0"/>
    <xf numFmtId="0" fontId="65" fillId="0" borderId="0"/>
    <xf numFmtId="0" fontId="65" fillId="0" borderId="0"/>
    <xf numFmtId="0" fontId="63" fillId="0" borderId="0"/>
    <xf numFmtId="0" fontId="66" fillId="0" borderId="0"/>
    <xf numFmtId="0" fontId="65" fillId="0" borderId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6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5" fillId="0" borderId="0"/>
    <xf numFmtId="0" fontId="65" fillId="0" borderId="0"/>
    <xf numFmtId="0" fontId="66" fillId="0" borderId="0"/>
    <xf numFmtId="0" fontId="63" fillId="0" borderId="0"/>
    <xf numFmtId="0" fontId="65" fillId="0" borderId="0"/>
    <xf numFmtId="0" fontId="65" fillId="0" borderId="0"/>
    <xf numFmtId="0" fontId="65" fillId="0" borderId="0"/>
    <xf numFmtId="0" fontId="66" fillId="0" borderId="0"/>
    <xf numFmtId="0" fontId="63" fillId="0" borderId="0"/>
    <xf numFmtId="0" fontId="65" fillId="0" borderId="0"/>
    <xf numFmtId="0" fontId="36" fillId="0" borderId="0"/>
    <xf numFmtId="0" fontId="36" fillId="0" borderId="0"/>
    <xf numFmtId="0" fontId="36" fillId="0" borderId="0"/>
    <xf numFmtId="196" fontId="63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68" fillId="0" borderId="0" applyFill="0" applyAlignment="0"/>
    <xf numFmtId="0" fontId="36" fillId="0" borderId="0"/>
    <xf numFmtId="0" fontId="36" fillId="0" borderId="0"/>
    <xf numFmtId="0" fontId="36" fillId="0" borderId="0"/>
    <xf numFmtId="0" fontId="36" fillId="0" borderId="0"/>
    <xf numFmtId="0" fontId="63" fillId="0" borderId="0"/>
    <xf numFmtId="0" fontId="63" fillId="0" borderId="0"/>
    <xf numFmtId="0" fontId="66" fillId="0" borderId="0"/>
    <xf numFmtId="0" fontId="66" fillId="0" borderId="0"/>
    <xf numFmtId="0" fontId="65" fillId="0" borderId="0"/>
    <xf numFmtId="0" fontId="67" fillId="0" borderId="0" applyFont="0" applyFill="0" applyBorder="0" applyAlignment="0" applyProtection="0"/>
    <xf numFmtId="0" fontId="65" fillId="0" borderId="0"/>
    <xf numFmtId="0" fontId="3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196" fontId="63" fillId="0" borderId="0" applyFont="0" applyFill="0" applyBorder="0" applyAlignment="0" applyProtection="0"/>
    <xf numFmtId="197" fontId="36" fillId="0" borderId="0">
      <protection locked="0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9" fillId="0" borderId="0"/>
    <xf numFmtId="0" fontId="61" fillId="0" borderId="0">
      <alignment vertical="center"/>
    </xf>
    <xf numFmtId="0" fontId="61" fillId="0" borderId="0">
      <alignment vertical="center"/>
    </xf>
    <xf numFmtId="197" fontId="36" fillId="0" borderId="0">
      <protection locked="0"/>
    </xf>
    <xf numFmtId="197" fontId="36" fillId="0" borderId="0">
      <protection locked="0"/>
    </xf>
    <xf numFmtId="3" fontId="58" fillId="0" borderId="38"/>
    <xf numFmtId="3" fontId="58" fillId="0" borderId="38"/>
    <xf numFmtId="0" fontId="70" fillId="0" borderId="27"/>
    <xf numFmtId="191" fontId="71" fillId="0" borderId="0" applyFont="0" applyFill="0" applyBorder="0" applyAlignment="0" applyProtection="0"/>
    <xf numFmtId="198" fontId="64" fillId="0" borderId="44" applyBorder="0">
      <alignment vertical="center" wrapText="1"/>
    </xf>
    <xf numFmtId="199" fontId="72" fillId="0" borderId="0">
      <protection locked="0"/>
    </xf>
    <xf numFmtId="191" fontId="71" fillId="0" borderId="0" applyFont="0" applyFill="0" applyBorder="0" applyAlignment="0" applyProtection="0"/>
    <xf numFmtId="0" fontId="63" fillId="0" borderId="14">
      <alignment horizontal="center"/>
    </xf>
    <xf numFmtId="191" fontId="71" fillId="0" borderId="0" applyFont="0" applyFill="0" applyBorder="0" applyAlignment="0" applyProtection="0"/>
    <xf numFmtId="197" fontId="36" fillId="0" borderId="0">
      <protection locked="0"/>
    </xf>
    <xf numFmtId="0" fontId="65" fillId="0" borderId="0"/>
    <xf numFmtId="40" fontId="59" fillId="0" borderId="0" applyFont="0" applyFill="0" applyBorder="0" applyAlignment="0" applyProtection="0"/>
    <xf numFmtId="9" fontId="63" fillId="0" borderId="0">
      <protection locked="0"/>
    </xf>
    <xf numFmtId="191" fontId="57" fillId="0" borderId="0" applyFont="0" applyFill="0" applyBorder="0" applyAlignment="0" applyProtection="0"/>
    <xf numFmtId="200" fontId="64" fillId="0" borderId="38">
      <alignment vertical="center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60" fillId="0" borderId="0" applyNumberFormat="0" applyFont="0" applyBorder="0" applyAlignment="0">
      <alignment vertical="center"/>
    </xf>
    <xf numFmtId="199" fontId="75" fillId="0" borderId="0">
      <protection locked="0"/>
    </xf>
    <xf numFmtId="199" fontId="75" fillId="0" borderId="0">
      <protection locked="0"/>
    </xf>
    <xf numFmtId="199" fontId="75" fillId="0" borderId="0">
      <protection locked="0"/>
    </xf>
    <xf numFmtId="0" fontId="36" fillId="0" borderId="0">
      <protection locked="0"/>
    </xf>
    <xf numFmtId="199" fontId="72" fillId="0" borderId="0">
      <protection locked="0"/>
    </xf>
    <xf numFmtId="201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37" fontId="76" fillId="0" borderId="0" applyFont="0" applyFill="0" applyBorder="0" applyAlignment="0" applyProtection="0"/>
    <xf numFmtId="202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37" fontId="76" fillId="0" borderId="0" applyFont="0" applyFill="0" applyBorder="0" applyAlignment="0" applyProtection="0"/>
    <xf numFmtId="199" fontId="75" fillId="0" borderId="0">
      <protection locked="0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97" fontId="36" fillId="0" borderId="0">
      <protection locked="0"/>
    </xf>
    <xf numFmtId="0" fontId="59" fillId="0" borderId="0"/>
    <xf numFmtId="199" fontId="72" fillId="0" borderId="0">
      <protection locked="0"/>
    </xf>
    <xf numFmtId="199" fontId="72" fillId="0" borderId="0">
      <protection locked="0"/>
    </xf>
    <xf numFmtId="202" fontId="7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37" fontId="76" fillId="0" borderId="0" applyFont="0" applyFill="0" applyBorder="0" applyAlignment="0" applyProtection="0"/>
    <xf numFmtId="191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37" fontId="76" fillId="0" borderId="0" applyFont="0" applyFill="0" applyBorder="0" applyAlignment="0" applyProtection="0"/>
    <xf numFmtId="197" fontId="36" fillId="0" borderId="0">
      <protection locked="0"/>
    </xf>
    <xf numFmtId="197" fontId="36" fillId="0" borderId="0">
      <protection locked="0"/>
    </xf>
    <xf numFmtId="0" fontId="71" fillId="0" borderId="0"/>
    <xf numFmtId="191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199" fontId="75" fillId="0" borderId="0">
      <protection locked="0"/>
    </xf>
    <xf numFmtId="0" fontId="81" fillId="0" borderId="0"/>
    <xf numFmtId="199" fontId="72" fillId="0" borderId="0">
      <protection locked="0"/>
    </xf>
    <xf numFmtId="0" fontId="76" fillId="0" borderId="0"/>
    <xf numFmtId="0" fontId="77" fillId="0" borderId="0"/>
    <xf numFmtId="37" fontId="76" fillId="0" borderId="0"/>
    <xf numFmtId="0" fontId="77" fillId="0" borderId="0"/>
    <xf numFmtId="0" fontId="81" fillId="0" borderId="0" applyNumberFormat="0"/>
    <xf numFmtId="0" fontId="82" fillId="0" borderId="0"/>
    <xf numFmtId="0" fontId="76" fillId="0" borderId="0"/>
    <xf numFmtId="0" fontId="77" fillId="0" borderId="0"/>
    <xf numFmtId="0" fontId="76" fillId="0" borderId="0"/>
    <xf numFmtId="0" fontId="36" fillId="0" borderId="0" applyFill="0" applyBorder="0" applyAlignment="0"/>
    <xf numFmtId="203" fontId="83" fillId="0" borderId="0" applyFill="0" applyBorder="0" applyAlignment="0"/>
    <xf numFmtId="181" fontId="83" fillId="0" borderId="0" applyFill="0" applyBorder="0" applyAlignment="0"/>
    <xf numFmtId="204" fontId="36" fillId="0" borderId="0" applyFill="0" applyBorder="0" applyAlignment="0"/>
    <xf numFmtId="205" fontId="36" fillId="0" borderId="0" applyFill="0" applyBorder="0" applyAlignment="0"/>
    <xf numFmtId="206" fontId="36" fillId="0" borderId="0" applyFill="0" applyBorder="0" applyAlignment="0"/>
    <xf numFmtId="207" fontId="36" fillId="0" borderId="0" applyFill="0" applyBorder="0" applyAlignment="0"/>
    <xf numFmtId="203" fontId="83" fillId="0" borderId="0" applyFill="0" applyBorder="0" applyAlignment="0"/>
    <xf numFmtId="0" fontId="65" fillId="0" borderId="0"/>
    <xf numFmtId="2" fontId="65" fillId="0" borderId="0"/>
    <xf numFmtId="208" fontId="65" fillId="0" borderId="0"/>
    <xf numFmtId="209" fontId="65" fillId="0" borderId="0" applyFill="0" applyBorder="0" applyProtection="0"/>
    <xf numFmtId="0" fontId="84" fillId="0" borderId="0"/>
    <xf numFmtId="197" fontId="36" fillId="0" borderId="59">
      <protection locked="0"/>
    </xf>
    <xf numFmtId="199" fontId="75" fillId="0" borderId="0">
      <protection locked="0"/>
    </xf>
    <xf numFmtId="4" fontId="75" fillId="0" borderId="0">
      <protection locked="0"/>
    </xf>
    <xf numFmtId="41" fontId="82" fillId="0" borderId="0" applyFont="0" applyFill="0" applyBorder="0" applyAlignment="0" applyProtection="0"/>
    <xf numFmtId="206" fontId="36" fillId="0" borderId="0" applyFont="0" applyFill="0" applyBorder="0" applyAlignment="0" applyProtection="0"/>
    <xf numFmtId="210" fontId="36" fillId="0" borderId="0"/>
    <xf numFmtId="211" fontId="36" fillId="0" borderId="0" applyFont="0" applyFill="0" applyBorder="0" applyAlignment="0" applyProtection="0"/>
    <xf numFmtId="0" fontId="65" fillId="0" borderId="0" applyFont="0" applyFill="0" applyBorder="0" applyAlignment="0" applyProtection="0"/>
    <xf numFmtId="212" fontId="63" fillId="0" borderId="0">
      <protection locked="0"/>
    </xf>
    <xf numFmtId="213" fontId="61" fillId="0" borderId="0" applyFont="0" applyFill="0" applyBorder="0" applyAlignment="0" applyProtection="0"/>
    <xf numFmtId="0" fontId="85" fillId="0" borderId="0" applyNumberFormat="0" applyAlignment="0">
      <alignment horizontal="left"/>
    </xf>
    <xf numFmtId="0" fontId="67" fillId="0" borderId="0" applyFont="0" applyFill="0" applyBorder="0" applyAlignment="0" applyProtection="0"/>
    <xf numFmtId="0" fontId="65" fillId="0" borderId="0" applyFont="0" applyFill="0" applyBorder="0" applyAlignment="0" applyProtection="0"/>
    <xf numFmtId="214" fontId="36" fillId="0" borderId="0">
      <protection locked="0"/>
    </xf>
    <xf numFmtId="0" fontId="82" fillId="0" borderId="0" applyFont="0" applyFill="0" applyBorder="0" applyAlignment="0" applyProtection="0"/>
    <xf numFmtId="203" fontId="83" fillId="0" borderId="0" applyFont="0" applyFill="0" applyBorder="0" applyAlignment="0" applyProtection="0"/>
    <xf numFmtId="215" fontId="36" fillId="0" borderId="0" applyFont="0" applyFill="0" applyBorder="0" applyAlignment="0" applyProtection="0"/>
    <xf numFmtId="216" fontId="63" fillId="0" borderId="0">
      <protection locked="0"/>
    </xf>
    <xf numFmtId="217" fontId="36" fillId="0" borderId="0"/>
    <xf numFmtId="39" fontId="65" fillId="0" borderId="0"/>
    <xf numFmtId="218" fontId="36" fillId="0" borderId="0">
      <protection locked="0"/>
    </xf>
    <xf numFmtId="14" fontId="86" fillId="0" borderId="0" applyFill="0" applyBorder="0" applyAlignment="0"/>
    <xf numFmtId="219" fontId="36" fillId="0" borderId="0">
      <protection locked="0"/>
    </xf>
    <xf numFmtId="0" fontId="59" fillId="0" borderId="0" applyFont="0" applyFill="0" applyBorder="0" applyAlignment="0" applyProtection="0"/>
    <xf numFmtId="219" fontId="36" fillId="0" borderId="60">
      <alignment vertical="center"/>
    </xf>
    <xf numFmtId="220" fontId="36" fillId="0" borderId="0" applyFont="0" applyFill="0" applyBorder="0" applyAlignment="0" applyProtection="0"/>
    <xf numFmtId="221" fontId="36" fillId="0" borderId="0" applyFont="0" applyFill="0" applyBorder="0" applyAlignment="0" applyProtection="0"/>
    <xf numFmtId="222" fontId="36" fillId="0" borderId="0"/>
    <xf numFmtId="9" fontId="87" fillId="7" borderId="46">
      <alignment horizontal="center"/>
    </xf>
    <xf numFmtId="9" fontId="87" fillId="7" borderId="45">
      <alignment horizontal="center"/>
    </xf>
    <xf numFmtId="223" fontId="64" fillId="0" borderId="38">
      <alignment vertical="center"/>
    </xf>
    <xf numFmtId="197" fontId="36" fillId="0" borderId="0">
      <protection locked="0"/>
    </xf>
    <xf numFmtId="197" fontId="36" fillId="0" borderId="0">
      <protection locked="0"/>
    </xf>
    <xf numFmtId="195" fontId="65" fillId="0" borderId="0" applyFont="0" applyFill="0" applyBorder="0" applyAlignment="0" applyProtection="0"/>
    <xf numFmtId="206" fontId="36" fillId="0" borderId="0" applyFill="0" applyBorder="0" applyAlignment="0"/>
    <xf numFmtId="203" fontId="83" fillId="0" borderId="0" applyFill="0" applyBorder="0" applyAlignment="0"/>
    <xf numFmtId="206" fontId="36" fillId="0" borderId="0" applyFill="0" applyBorder="0" applyAlignment="0"/>
    <xf numFmtId="207" fontId="36" fillId="0" borderId="0" applyFill="0" applyBorder="0" applyAlignment="0"/>
    <xf numFmtId="203" fontId="83" fillId="0" borderId="0" applyFill="0" applyBorder="0" applyAlignment="0"/>
    <xf numFmtId="0" fontId="88" fillId="0" borderId="0" applyNumberFormat="0" applyAlignment="0">
      <alignment horizontal="left"/>
    </xf>
    <xf numFmtId="224" fontId="63" fillId="0" borderId="0" applyFont="0" applyFill="0" applyBorder="0" applyAlignment="0" applyProtection="0"/>
    <xf numFmtId="225" fontId="36" fillId="0" borderId="0" applyFont="0" applyFill="0" applyBorder="0" applyAlignment="0" applyProtection="0"/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226" fontId="36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59" fillId="0" borderId="0" applyFont="0" applyFill="0" applyBorder="0" applyAlignment="0" applyProtection="0"/>
    <xf numFmtId="38" fontId="90" fillId="10" borderId="0" applyNumberFormat="0" applyBorder="0" applyAlignment="0" applyProtection="0"/>
    <xf numFmtId="3" fontId="64" fillId="0" borderId="28">
      <alignment horizontal="right" vertical="center"/>
    </xf>
    <xf numFmtId="4" fontId="64" fillId="0" borderId="28">
      <alignment horizontal="right" vertical="center"/>
    </xf>
    <xf numFmtId="0" fontId="91" fillId="0" borderId="0" applyAlignment="0">
      <alignment horizontal="right"/>
    </xf>
    <xf numFmtId="0" fontId="92" fillId="0" borderId="0"/>
    <xf numFmtId="0" fontId="93" fillId="0" borderId="0"/>
    <xf numFmtId="0" fontId="94" fillId="0" borderId="0">
      <alignment horizontal="left"/>
    </xf>
    <xf numFmtId="0" fontId="95" fillId="0" borderId="61" applyNumberFormat="0" applyAlignment="0" applyProtection="0">
      <alignment horizontal="left" vertical="center"/>
    </xf>
    <xf numFmtId="0" fontId="95" fillId="0" borderId="47">
      <alignment horizontal="left" vertical="center"/>
    </xf>
    <xf numFmtId="0" fontId="96" fillId="0" borderId="0">
      <protection locked="0"/>
    </xf>
    <xf numFmtId="0" fontId="96" fillId="0" borderId="0">
      <protection locked="0"/>
    </xf>
    <xf numFmtId="227" fontId="36" fillId="0" borderId="0">
      <protection locked="0"/>
    </xf>
    <xf numFmtId="227" fontId="36" fillId="0" borderId="0">
      <protection locked="0"/>
    </xf>
    <xf numFmtId="0" fontId="97" fillId="0" borderId="0"/>
    <xf numFmtId="0" fontId="98" fillId="0" borderId="0">
      <alignment horizontal="left"/>
    </xf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>
      <alignment vertical="top"/>
      <protection locked="0"/>
    </xf>
    <xf numFmtId="10" fontId="90" fillId="11" borderId="38" applyNumberFormat="0" applyBorder="0" applyAlignment="0" applyProtection="0"/>
    <xf numFmtId="228" fontId="64" fillId="0" borderId="38">
      <alignment vertical="center"/>
    </xf>
    <xf numFmtId="229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38" fontId="101" fillId="0" borderId="0"/>
    <xf numFmtId="38" fontId="102" fillId="0" borderId="0"/>
    <xf numFmtId="38" fontId="103" fillId="0" borderId="0"/>
    <xf numFmtId="38" fontId="104" fillId="0" borderId="0"/>
    <xf numFmtId="0" fontId="105" fillId="0" borderId="0"/>
    <xf numFmtId="230" fontId="64" fillId="0" borderId="38">
      <alignment vertical="center"/>
    </xf>
    <xf numFmtId="0" fontId="36" fillId="0" borderId="1">
      <protection locked="0"/>
    </xf>
    <xf numFmtId="0" fontId="82" fillId="5" borderId="0" applyFill="0" applyBorder="0">
      <alignment wrapText="1"/>
    </xf>
    <xf numFmtId="206" fontId="36" fillId="0" borderId="0" applyFill="0" applyBorder="0" applyAlignment="0"/>
    <xf numFmtId="203" fontId="83" fillId="0" borderId="0" applyFill="0" applyBorder="0" applyAlignment="0"/>
    <xf numFmtId="206" fontId="36" fillId="0" borderId="0" applyFill="0" applyBorder="0" applyAlignment="0"/>
    <xf numFmtId="207" fontId="36" fillId="0" borderId="0" applyFill="0" applyBorder="0" applyAlignment="0"/>
    <xf numFmtId="203" fontId="83" fillId="0" borderId="0" applyFill="0" applyBorder="0" applyAlignment="0"/>
    <xf numFmtId="231" fontId="64" fillId="0" borderId="38">
      <alignment horizontal="right" vertical="center"/>
    </xf>
    <xf numFmtId="232" fontId="64" fillId="0" borderId="38">
      <alignment vertical="center"/>
    </xf>
    <xf numFmtId="233" fontId="64" fillId="0" borderId="38">
      <alignment vertical="center"/>
    </xf>
    <xf numFmtId="203" fontId="103" fillId="0" borderId="0">
      <alignment horizontal="left"/>
    </xf>
    <xf numFmtId="41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0" fontId="106" fillId="0" borderId="1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37" fontId="107" fillId="0" borderId="0"/>
    <xf numFmtId="234" fontId="36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63" fillId="0" borderId="0"/>
    <xf numFmtId="0" fontId="65" fillId="0" borderId="0"/>
    <xf numFmtId="235" fontId="109" fillId="0" borderId="0" applyFill="0" applyBorder="0"/>
    <xf numFmtId="0" fontId="82" fillId="7" borderId="45" applyBorder="0">
      <alignment horizontal="right" vertical="center"/>
    </xf>
    <xf numFmtId="182" fontId="82" fillId="7" borderId="0">
      <alignment vertical="center"/>
    </xf>
    <xf numFmtId="181" fontId="82" fillId="7" borderId="0"/>
    <xf numFmtId="0" fontId="65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0" fillId="0" borderId="0">
      <alignment vertical="center"/>
    </xf>
    <xf numFmtId="179" fontId="82" fillId="5" borderId="0"/>
    <xf numFmtId="0" fontId="82" fillId="0" borderId="0" applyFill="0" applyBorder="0">
      <alignment vertical="center"/>
    </xf>
    <xf numFmtId="182" fontId="82" fillId="5" borderId="0"/>
    <xf numFmtId="2" fontId="82" fillId="5" borderId="0" applyBorder="0"/>
    <xf numFmtId="0" fontId="110" fillId="5" borderId="0"/>
    <xf numFmtId="236" fontId="36" fillId="0" borderId="0">
      <protection locked="0"/>
    </xf>
    <xf numFmtId="205" fontId="36" fillId="0" borderId="0" applyFont="0" applyFill="0" applyBorder="0" applyAlignment="0" applyProtection="0"/>
    <xf numFmtId="237" fontId="111" fillId="0" borderId="0" applyFont="0" applyFill="0" applyBorder="0" applyAlignment="0" applyProtection="0"/>
    <xf numFmtId="10" fontId="65" fillId="0" borderId="0" applyFont="0" applyFill="0" applyBorder="0" applyAlignment="0" applyProtection="0"/>
    <xf numFmtId="238" fontId="36" fillId="0" borderId="0" applyFont="0" applyFill="0" applyBorder="0" applyAlignment="0" applyProtection="0"/>
    <xf numFmtId="10" fontId="65" fillId="0" borderId="0"/>
    <xf numFmtId="206" fontId="36" fillId="0" borderId="0" applyFill="0" applyBorder="0" applyAlignment="0"/>
    <xf numFmtId="203" fontId="83" fillId="0" borderId="0" applyFill="0" applyBorder="0" applyAlignment="0"/>
    <xf numFmtId="206" fontId="36" fillId="0" borderId="0" applyFill="0" applyBorder="0" applyAlignment="0"/>
    <xf numFmtId="207" fontId="36" fillId="0" borderId="0" applyFill="0" applyBorder="0" applyAlignment="0"/>
    <xf numFmtId="203" fontId="83" fillId="0" borderId="0" applyFill="0" applyBorder="0" applyAlignment="0"/>
    <xf numFmtId="9" fontId="112" fillId="0" borderId="0" applyFont="0" applyFill="0" applyProtection="0"/>
    <xf numFmtId="191" fontId="71" fillId="0" borderId="0" applyFont="0" applyFill="0" applyBorder="0" applyAlignment="0" applyProtection="0"/>
    <xf numFmtId="191" fontId="71" fillId="0" borderId="0" applyFont="0" applyFill="0" applyBorder="0" applyAlignment="0" applyProtection="0"/>
    <xf numFmtId="30" fontId="113" fillId="0" borderId="0" applyNumberFormat="0" applyFill="0" applyBorder="0" applyAlignment="0" applyProtection="0">
      <alignment horizontal="left"/>
    </xf>
    <xf numFmtId="38" fontId="59" fillId="0" borderId="0" applyFont="0" applyFill="0" applyBorder="0" applyAlignment="0" applyProtection="0"/>
    <xf numFmtId="239" fontId="36" fillId="0" borderId="0" applyFont="0" applyFill="0" applyBorder="0" applyAlignment="0" applyProtection="0"/>
    <xf numFmtId="191" fontId="65" fillId="0" borderId="0" applyFont="0" applyFill="0" applyBorder="0" applyAlignment="0" applyProtection="0"/>
    <xf numFmtId="0" fontId="98" fillId="0" borderId="0"/>
    <xf numFmtId="0" fontId="114" fillId="0" borderId="0"/>
    <xf numFmtId="0" fontId="112" fillId="0" borderId="0"/>
    <xf numFmtId="0" fontId="65" fillId="0" borderId="0"/>
    <xf numFmtId="0" fontId="109" fillId="0" borderId="62" applyBorder="0"/>
    <xf numFmtId="0" fontId="106" fillId="0" borderId="0"/>
    <xf numFmtId="40" fontId="115" fillId="0" borderId="0" applyBorder="0">
      <alignment horizontal="right"/>
    </xf>
    <xf numFmtId="40" fontId="59" fillId="0" borderId="0" applyFont="0" applyFill="0" applyBorder="0" applyAlignment="0" applyProtection="0"/>
    <xf numFmtId="240" fontId="116" fillId="0" borderId="0">
      <alignment horizontal="center"/>
    </xf>
    <xf numFmtId="49" fontId="86" fillId="0" borderId="0" applyFill="0" applyBorder="0" applyAlignment="0"/>
    <xf numFmtId="238" fontId="36" fillId="0" borderId="0" applyFill="0" applyBorder="0" applyAlignment="0"/>
    <xf numFmtId="241" fontId="36" fillId="0" borderId="0" applyFill="0" applyBorder="0" applyAlignment="0"/>
    <xf numFmtId="0" fontId="92" fillId="7" borderId="34">
      <alignment horizontal="left" vertical="center"/>
    </xf>
    <xf numFmtId="49" fontId="117" fillId="0" borderId="0" applyBorder="0">
      <alignment horizontal="right"/>
    </xf>
    <xf numFmtId="0" fontId="118" fillId="0" borderId="0" applyFill="0" applyBorder="0" applyProtection="0">
      <alignment horizontal="centerContinuous" vertical="center"/>
    </xf>
    <xf numFmtId="0" fontId="61" fillId="5" borderId="0" applyFill="0" applyBorder="0" applyProtection="0">
      <alignment horizontal="center" vertical="center"/>
    </xf>
    <xf numFmtId="242" fontId="64" fillId="0" borderId="38">
      <alignment vertical="center"/>
    </xf>
    <xf numFmtId="227" fontId="36" fillId="0" borderId="63">
      <protection locked="0"/>
    </xf>
    <xf numFmtId="0" fontId="119" fillId="0" borderId="14">
      <alignment horizontal="left"/>
    </xf>
    <xf numFmtId="0" fontId="82" fillId="0" borderId="34" applyFill="0" applyBorder="0">
      <alignment horizontal="center" vertical="center"/>
    </xf>
    <xf numFmtId="243" fontId="36" fillId="0" borderId="0" applyFont="0" applyFill="0" applyBorder="0" applyAlignment="0" applyProtection="0"/>
    <xf numFmtId="244" fontId="36" fillId="0" borderId="0" applyFont="0" applyFill="0" applyBorder="0" applyAlignment="0" applyProtection="0"/>
    <xf numFmtId="245" fontId="36" fillId="0" borderId="0" applyFont="0" applyFill="0" applyBorder="0" applyAlignment="0" applyProtection="0"/>
    <xf numFmtId="180" fontId="36" fillId="0" borderId="0" applyFont="0" applyFill="0" applyBorder="0" applyAlignment="0" applyProtection="0"/>
    <xf numFmtId="0" fontId="120" fillId="0" borderId="0">
      <protection locked="0"/>
    </xf>
    <xf numFmtId="49" fontId="64" fillId="0" borderId="38">
      <alignment horizontal="center" vertical="center"/>
    </xf>
    <xf numFmtId="246" fontId="64" fillId="0" borderId="38">
      <alignment vertical="center"/>
    </xf>
    <xf numFmtId="247" fontId="64" fillId="0" borderId="38">
      <alignment vertical="center"/>
    </xf>
    <xf numFmtId="248" fontId="64" fillId="0" borderId="38">
      <alignment vertical="center"/>
    </xf>
    <xf numFmtId="249" fontId="63" fillId="0" borderId="0">
      <protection locked="0"/>
    </xf>
    <xf numFmtId="250" fontId="63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251" fontId="36" fillId="0" borderId="0"/>
    <xf numFmtId="251" fontId="36" fillId="0" borderId="0"/>
    <xf numFmtId="251" fontId="36" fillId="0" borderId="0"/>
    <xf numFmtId="251" fontId="36" fillId="0" borderId="0"/>
    <xf numFmtId="251" fontId="36" fillId="0" borderId="0"/>
    <xf numFmtId="251" fontId="36" fillId="0" borderId="0"/>
    <xf numFmtId="251" fontId="36" fillId="0" borderId="0"/>
    <xf numFmtId="251" fontId="36" fillId="0" borderId="0"/>
    <xf numFmtId="251" fontId="36" fillId="0" borderId="0"/>
    <xf numFmtId="251" fontId="36" fillId="0" borderId="0"/>
    <xf numFmtId="251" fontId="36" fillId="0" borderId="0"/>
    <xf numFmtId="0" fontId="36" fillId="0" borderId="0">
      <protection locked="0"/>
    </xf>
    <xf numFmtId="0" fontId="75" fillId="0" borderId="0">
      <protection locked="0"/>
    </xf>
    <xf numFmtId="3" fontId="121" fillId="0" borderId="2" applyNumberFormat="0" applyAlignment="0">
      <alignment vertical="center"/>
    </xf>
    <xf numFmtId="3" fontId="59" fillId="0" borderId="3">
      <alignment horizontal="center"/>
    </xf>
    <xf numFmtId="1" fontId="111" fillId="0" borderId="38" applyFill="0" applyBorder="0">
      <alignment horizontal="center"/>
    </xf>
    <xf numFmtId="0" fontId="75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40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195" fontId="67" fillId="0" borderId="28">
      <alignment vertical="center"/>
    </xf>
    <xf numFmtId="252" fontId="64" fillId="0" borderId="0">
      <alignment vertical="center"/>
    </xf>
    <xf numFmtId="252" fontId="64" fillId="0" borderId="0">
      <alignment vertical="center"/>
    </xf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1" fontId="123" fillId="0" borderId="0"/>
    <xf numFmtId="197" fontId="36" fillId="0" borderId="0">
      <protection locked="0"/>
    </xf>
    <xf numFmtId="253" fontId="36" fillId="0" borderId="0">
      <alignment vertical="center"/>
    </xf>
    <xf numFmtId="9" fontId="111" fillId="5" borderId="0" applyFill="0" applyBorder="0" applyProtection="0">
      <alignment horizontal="right"/>
    </xf>
    <xf numFmtId="10" fontId="111" fillId="0" borderId="0" applyFill="0" applyBorder="0" applyProtection="0">
      <alignment horizontal="right"/>
    </xf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6" fillId="0" borderId="35">
      <alignment horizontal="center" vertical="center"/>
    </xf>
    <xf numFmtId="0" fontId="36" fillId="0" borderId="0"/>
    <xf numFmtId="0" fontId="36" fillId="0" borderId="0"/>
    <xf numFmtId="176" fontId="124" fillId="0" borderId="2">
      <alignment vertical="center"/>
    </xf>
    <xf numFmtId="254" fontId="125" fillId="0" borderId="32" applyFont="0" applyFill="0" applyBorder="0" applyAlignment="0" applyProtection="0">
      <alignment vertical="center"/>
    </xf>
    <xf numFmtId="255" fontId="125" fillId="0" borderId="32" applyFont="0" applyFill="0" applyBorder="0" applyAlignment="0" applyProtection="0">
      <alignment vertical="center"/>
    </xf>
    <xf numFmtId="0" fontId="126" fillId="0" borderId="0">
      <alignment vertical="center"/>
    </xf>
    <xf numFmtId="256" fontId="127" fillId="0" borderId="0">
      <alignment vertical="center"/>
    </xf>
    <xf numFmtId="41" fontId="128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29" fillId="0" borderId="0" applyFont="0" applyFill="0" applyBorder="0" applyAlignment="0" applyProtection="0">
      <alignment vertical="center"/>
    </xf>
    <xf numFmtId="0" fontId="65" fillId="0" borderId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130" fillId="0" borderId="27"/>
    <xf numFmtId="0" fontId="131" fillId="0" borderId="0" applyNumberFormat="0" applyFill="0" applyBorder="0" applyAlignment="0" applyProtection="0">
      <alignment vertical="top"/>
      <protection locked="0"/>
    </xf>
    <xf numFmtId="0" fontId="64" fillId="0" borderId="30">
      <alignment vertical="center"/>
    </xf>
    <xf numFmtId="257" fontId="64" fillId="0" borderId="38" applyBorder="0">
      <alignment vertical="center"/>
    </xf>
    <xf numFmtId="258" fontId="64" fillId="0" borderId="38" applyBorder="0">
      <alignment horizontal="left" vertical="center"/>
    </xf>
    <xf numFmtId="259" fontId="132" fillId="0" borderId="0" applyFont="0" applyFill="0" applyBorder="0" applyAlignment="0" applyProtection="0"/>
    <xf numFmtId="260" fontId="63" fillId="0" borderId="0" applyFont="0" applyFill="0" applyBorder="0" applyAlignment="0" applyProtection="0"/>
    <xf numFmtId="261" fontId="63" fillId="0" borderId="0" applyFont="0" applyFill="0" applyBorder="0" applyAlignment="0" applyProtection="0"/>
    <xf numFmtId="259" fontId="132" fillId="0" borderId="0" applyFont="0" applyFill="0" applyBorder="0" applyAlignment="0" applyProtection="0"/>
    <xf numFmtId="262" fontId="60" fillId="0" borderId="0" applyFont="0" applyFill="0" applyBorder="0" applyAlignment="0" applyProtection="0"/>
    <xf numFmtId="263" fontId="5" fillId="0" borderId="0" applyFont="0" applyFill="0" applyBorder="0" applyAlignment="0" applyProtection="0"/>
    <xf numFmtId="264" fontId="5" fillId="0" borderId="0" applyFont="0" applyFill="0" applyBorder="0" applyAlignment="0" applyProtection="0"/>
    <xf numFmtId="264" fontId="5" fillId="0" borderId="0" applyFont="0" applyFill="0" applyBorder="0" applyAlignment="0" applyProtection="0"/>
    <xf numFmtId="264" fontId="5" fillId="0" borderId="0" applyFont="0" applyFill="0" applyBorder="0" applyAlignment="0" applyProtection="0"/>
    <xf numFmtId="265" fontId="5" fillId="0" borderId="0" applyFont="0" applyFill="0" applyBorder="0" applyAlignment="0" applyProtection="0"/>
    <xf numFmtId="266" fontId="5" fillId="0" borderId="0" applyFont="0" applyFill="0" applyBorder="0" applyAlignment="0" applyProtection="0"/>
    <xf numFmtId="263" fontId="5" fillId="0" borderId="0" applyFont="0" applyFill="0" applyBorder="0" applyAlignment="0" applyProtection="0"/>
    <xf numFmtId="264" fontId="5" fillId="0" borderId="0" applyFont="0" applyFill="0" applyBorder="0" applyAlignment="0" applyProtection="0"/>
    <xf numFmtId="262" fontId="60" fillId="0" borderId="0" applyFont="0" applyFill="0" applyBorder="0" applyAlignment="0" applyProtection="0"/>
    <xf numFmtId="264" fontId="5" fillId="0" borderId="0" applyFont="0" applyFill="0" applyBorder="0" applyAlignment="0" applyProtection="0"/>
    <xf numFmtId="267" fontId="5" fillId="0" borderId="0" applyFont="0" applyFill="0" applyBorder="0" applyAlignment="0" applyProtection="0"/>
    <xf numFmtId="268" fontId="5" fillId="0" borderId="0" applyFont="0" applyFill="0" applyBorder="0" applyAlignment="0" applyProtection="0"/>
    <xf numFmtId="259" fontId="132" fillId="0" borderId="0" applyFont="0" applyFill="0" applyBorder="0" applyAlignment="0" applyProtection="0"/>
    <xf numFmtId="269" fontId="5" fillId="0" borderId="0" applyFont="0" applyFill="0" applyBorder="0" applyAlignment="0" applyProtection="0"/>
    <xf numFmtId="270" fontId="5" fillId="0" borderId="0" applyFont="0" applyFill="0" applyBorder="0" applyAlignment="0" applyProtection="0"/>
    <xf numFmtId="268" fontId="5" fillId="0" borderId="0" applyFont="0" applyFill="0" applyBorder="0" applyAlignment="0" applyProtection="0"/>
    <xf numFmtId="271" fontId="5" fillId="0" borderId="0" applyFont="0" applyFill="0" applyBorder="0" applyAlignment="0" applyProtection="0"/>
    <xf numFmtId="271" fontId="5" fillId="0" borderId="0" applyFont="0" applyFill="0" applyBorder="0" applyAlignment="0" applyProtection="0"/>
    <xf numFmtId="268" fontId="5" fillId="0" borderId="0" applyFont="0" applyFill="0" applyBorder="0" applyAlignment="0" applyProtection="0"/>
    <xf numFmtId="268" fontId="5" fillId="0" borderId="0" applyFont="0" applyFill="0" applyBorder="0" applyAlignment="0" applyProtection="0"/>
    <xf numFmtId="4" fontId="75" fillId="0" borderId="0">
      <protection locked="0"/>
    </xf>
    <xf numFmtId="272" fontId="63" fillId="0" borderId="0">
      <protection locked="0"/>
    </xf>
    <xf numFmtId="273" fontId="63" fillId="0" borderId="0">
      <protection locked="0"/>
    </xf>
    <xf numFmtId="0" fontId="63" fillId="0" borderId="38">
      <alignment horizontal="distributed" vertical="center"/>
    </xf>
    <xf numFmtId="0" fontId="63" fillId="0" borderId="46">
      <alignment horizontal="distributed" vertical="top"/>
    </xf>
    <xf numFmtId="0" fontId="63" fillId="0" borderId="45">
      <alignment horizontal="distributed"/>
    </xf>
    <xf numFmtId="195" fontId="133" fillId="0" borderId="0">
      <alignment vertical="center"/>
    </xf>
    <xf numFmtId="0" fontId="63" fillId="0" borderId="0"/>
    <xf numFmtId="197" fontId="36" fillId="0" borderId="0">
      <protection locked="0"/>
    </xf>
    <xf numFmtId="199" fontId="72" fillId="0" borderId="0">
      <protection locked="0"/>
    </xf>
    <xf numFmtId="197" fontId="36" fillId="0" borderId="0">
      <protection locked="0"/>
    </xf>
    <xf numFmtId="41" fontId="36" fillId="0" borderId="0" applyFont="0" applyFill="0" applyBorder="0" applyAlignment="0" applyProtection="0"/>
    <xf numFmtId="195" fontId="67" fillId="0" borderId="15">
      <alignment vertical="center"/>
    </xf>
    <xf numFmtId="0" fontId="65" fillId="0" borderId="38"/>
    <xf numFmtId="274" fontId="36" fillId="5" borderId="0" applyFill="0" applyBorder="0" applyProtection="0">
      <alignment horizontal="right"/>
    </xf>
    <xf numFmtId="195" fontId="134" fillId="0" borderId="0"/>
    <xf numFmtId="0" fontId="61" fillId="0" borderId="0"/>
    <xf numFmtId="275" fontId="128" fillId="0" borderId="0" applyFont="0" applyFill="0" applyBorder="0" applyAlignment="0" applyProtection="0"/>
    <xf numFmtId="0" fontId="63" fillId="0" borderId="0"/>
    <xf numFmtId="197" fontId="36" fillId="0" borderId="0">
      <protection locked="0"/>
    </xf>
    <xf numFmtId="199" fontId="72" fillId="0" borderId="0">
      <protection locked="0"/>
    </xf>
    <xf numFmtId="197" fontId="36" fillId="0" borderId="0">
      <protection locked="0"/>
    </xf>
    <xf numFmtId="0" fontId="63" fillId="0" borderId="0" applyFont="0" applyFill="0" applyBorder="0" applyAlignment="0" applyProtection="0"/>
    <xf numFmtId="276" fontId="63" fillId="0" borderId="0">
      <protection locked="0"/>
    </xf>
    <xf numFmtId="277" fontId="63" fillId="0" borderId="0">
      <protection locked="0"/>
    </xf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0" fontId="36" fillId="0" borderId="34"/>
    <xf numFmtId="197" fontId="36" fillId="0" borderId="0">
      <protection locked="0"/>
    </xf>
    <xf numFmtId="0" fontId="5" fillId="0" borderId="2">
      <alignment horizontal="center" vertical="center"/>
    </xf>
    <xf numFmtId="0" fontId="5" fillId="0" borderId="2">
      <alignment horizontal="left" vertical="center"/>
    </xf>
    <xf numFmtId="0" fontId="5" fillId="0" borderId="2">
      <alignment vertical="center" textRotation="255"/>
    </xf>
    <xf numFmtId="199" fontId="72" fillId="0" borderId="0">
      <protection locked="0"/>
    </xf>
    <xf numFmtId="0" fontId="36" fillId="0" borderId="0"/>
    <xf numFmtId="0" fontId="36" fillId="0" borderId="0">
      <alignment vertical="center"/>
    </xf>
    <xf numFmtId="0" fontId="129" fillId="0" borderId="0">
      <alignment vertical="center"/>
    </xf>
    <xf numFmtId="0" fontId="36" fillId="0" borderId="0"/>
    <xf numFmtId="0" fontId="12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/>
    <xf numFmtId="0" fontId="135" fillId="0" borderId="0">
      <alignment vertical="center"/>
    </xf>
    <xf numFmtId="0" fontId="36" fillId="0" borderId="0"/>
    <xf numFmtId="0" fontId="63" fillId="0" borderId="2">
      <alignment vertical="center" wrapText="1"/>
    </xf>
    <xf numFmtId="0" fontId="67" fillId="0" borderId="0"/>
    <xf numFmtId="49" fontId="60" fillId="0" borderId="0">
      <alignment horizontal="left"/>
    </xf>
    <xf numFmtId="237" fontId="36" fillId="0" borderId="0" applyBorder="0"/>
    <xf numFmtId="0" fontId="75" fillId="0" borderId="59">
      <protection locked="0"/>
    </xf>
    <xf numFmtId="0" fontId="63" fillId="0" borderId="0">
      <protection locked="0"/>
    </xf>
    <xf numFmtId="278" fontId="63" fillId="0" borderId="0">
      <protection locked="0"/>
    </xf>
    <xf numFmtId="279" fontId="63" fillId="0" borderId="0">
      <protection locked="0"/>
    </xf>
    <xf numFmtId="42" fontId="36" fillId="0" borderId="0" applyFont="0" applyFill="0" applyBorder="0" applyAlignment="0" applyProtection="0">
      <alignment vertical="center"/>
    </xf>
    <xf numFmtId="0" fontId="36" fillId="0" borderId="0"/>
  </cellStyleXfs>
  <cellXfs count="507">
    <xf numFmtId="0" fontId="0" fillId="0" borderId="0" xfId="0">
      <alignment vertical="center"/>
    </xf>
    <xf numFmtId="0" fontId="5" fillId="0" borderId="0" xfId="0" applyFont="1" applyBorder="1" applyProtection="1">
      <alignment vertical="center"/>
    </xf>
    <xf numFmtId="0" fontId="0" fillId="0" borderId="0" xfId="0" applyProtection="1">
      <alignment vertical="center"/>
      <protection locked="0"/>
    </xf>
    <xf numFmtId="0" fontId="5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5" fillId="0" borderId="0" xfId="0" applyFont="1" applyBorder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9" fontId="5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41" fontId="0" fillId="0" borderId="0" xfId="0" applyNumberFormat="1" applyProtection="1">
      <alignment vertical="center"/>
      <protection locked="0"/>
    </xf>
    <xf numFmtId="0" fontId="7" fillId="0" borderId="0" xfId="1">
      <alignment vertical="center"/>
    </xf>
    <xf numFmtId="0" fontId="10" fillId="0" borderId="0" xfId="1" applyFont="1">
      <alignment vertical="center"/>
    </xf>
    <xf numFmtId="0" fontId="3" fillId="0" borderId="0" xfId="2">
      <alignment vertical="center"/>
    </xf>
    <xf numFmtId="0" fontId="10" fillId="0" borderId="0" xfId="2" applyFont="1">
      <alignment vertical="center"/>
    </xf>
    <xf numFmtId="0" fontId="3" fillId="0" borderId="38" xfId="2" applyBorder="1">
      <alignment vertical="center"/>
    </xf>
    <xf numFmtId="0" fontId="3" fillId="0" borderId="38" xfId="2" applyBorder="1" applyAlignment="1">
      <alignment horizontal="center" vertical="center"/>
    </xf>
    <xf numFmtId="0" fontId="3" fillId="0" borderId="38" xfId="2" applyFill="1" applyBorder="1">
      <alignment vertical="center"/>
    </xf>
    <xf numFmtId="0" fontId="3" fillId="0" borderId="38" xfId="2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 wrapText="1"/>
    </xf>
    <xf numFmtId="0" fontId="16" fillId="0" borderId="38" xfId="0" applyFont="1" applyBorder="1" applyAlignment="1" applyProtection="1">
      <alignment horizontal="center" vertical="center"/>
    </xf>
    <xf numFmtId="0" fontId="13" fillId="0" borderId="38" xfId="1" applyFont="1" applyFill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179" fontId="15" fillId="0" borderId="42" xfId="0" applyNumberFormat="1" applyFont="1" applyBorder="1" applyAlignment="1" applyProtection="1">
      <alignment horizontal="center" vertical="center"/>
      <protection locked="0"/>
    </xf>
    <xf numFmtId="0" fontId="17" fillId="2" borderId="38" xfId="0" applyFont="1" applyFill="1" applyBorder="1" applyAlignment="1">
      <alignment horizontal="center" vertical="center" wrapText="1"/>
    </xf>
    <xf numFmtId="0" fontId="3" fillId="3" borderId="38" xfId="2" applyFill="1" applyBorder="1" applyAlignment="1">
      <alignment horizontal="center" vertical="center"/>
    </xf>
    <xf numFmtId="0" fontId="15" fillId="0" borderId="42" xfId="0" applyNumberFormat="1" applyFont="1" applyBorder="1" applyAlignment="1" applyProtection="1">
      <alignment horizontal="center" vertical="center"/>
      <protection locked="0"/>
    </xf>
    <xf numFmtId="0" fontId="13" fillId="0" borderId="38" xfId="0" applyFont="1" applyFill="1" applyBorder="1" applyAlignment="1">
      <alignment horizontal="center" vertical="center" wrapText="1"/>
    </xf>
    <xf numFmtId="0" fontId="18" fillId="0" borderId="0" xfId="0" applyFont="1" applyProtection="1">
      <alignment vertical="center"/>
    </xf>
    <xf numFmtId="0" fontId="19" fillId="0" borderId="0" xfId="0" applyFont="1" applyProtection="1">
      <alignment vertical="center"/>
      <protection locked="0"/>
    </xf>
    <xf numFmtId="0" fontId="18" fillId="0" borderId="0" xfId="0" applyFont="1" applyBorder="1" applyProtection="1">
      <alignment vertical="center"/>
    </xf>
    <xf numFmtId="0" fontId="19" fillId="0" borderId="0" xfId="0" applyFont="1" applyBorder="1" applyProtection="1">
      <alignment vertical="center"/>
    </xf>
    <xf numFmtId="0" fontId="20" fillId="0" borderId="0" xfId="0" applyFont="1" applyBorder="1" applyAlignment="1" applyProtection="1">
      <alignment horizontal="left" vertical="center"/>
      <protection locked="0"/>
    </xf>
    <xf numFmtId="0" fontId="21" fillId="0" borderId="0" xfId="0" applyFont="1" applyBorder="1" applyProtection="1">
      <alignment vertical="center"/>
    </xf>
    <xf numFmtId="0" fontId="19" fillId="0" borderId="0" xfId="0" quotePrefix="1" applyFont="1" applyBorder="1" applyAlignment="1" applyProtection="1">
      <alignment horizontal="left" vertical="center"/>
    </xf>
    <xf numFmtId="0" fontId="19" fillId="0" borderId="0" xfId="0" quotePrefix="1" applyFont="1" applyBorder="1" applyProtection="1">
      <alignment vertical="center"/>
    </xf>
    <xf numFmtId="0" fontId="24" fillId="0" borderId="0" xfId="0" applyFont="1" applyFill="1" applyBorder="1" applyAlignment="1" applyProtection="1">
      <alignment vertical="center"/>
    </xf>
    <xf numFmtId="0" fontId="19" fillId="0" borderId="0" xfId="0" applyFont="1" applyBorder="1" applyAlignment="1" applyProtection="1">
      <alignment vertical="center"/>
    </xf>
    <xf numFmtId="0" fontId="25" fillId="0" borderId="0" xfId="0" applyFont="1" applyBorder="1" applyProtection="1">
      <alignment vertical="center"/>
    </xf>
    <xf numFmtId="0" fontId="19" fillId="0" borderId="38" xfId="0" applyFont="1" applyBorder="1" applyAlignment="1" applyProtection="1">
      <alignment horizontal="center" vertical="center"/>
    </xf>
    <xf numFmtId="0" fontId="19" fillId="0" borderId="38" xfId="0" applyFont="1" applyBorder="1" applyAlignment="1" applyProtection="1">
      <alignment horizontal="center" vertical="center" shrinkToFit="1"/>
    </xf>
    <xf numFmtId="0" fontId="19" fillId="0" borderId="38" xfId="0" applyFont="1" applyFill="1" applyBorder="1" applyAlignment="1" applyProtection="1">
      <alignment horizontal="center" vertical="center" shrinkToFit="1"/>
    </xf>
    <xf numFmtId="0" fontId="21" fillId="2" borderId="38" xfId="0" applyFont="1" applyFill="1" applyBorder="1" applyAlignment="1" applyProtection="1">
      <alignment horizontal="center" vertical="center" shrinkToFit="1"/>
    </xf>
    <xf numFmtId="182" fontId="19" fillId="0" borderId="38" xfId="0" applyNumberFormat="1" applyFont="1" applyBorder="1" applyAlignment="1" applyProtection="1">
      <alignment horizontal="center" vertical="center"/>
    </xf>
    <xf numFmtId="182" fontId="19" fillId="0" borderId="38" xfId="0" applyNumberFormat="1" applyFont="1" applyFill="1" applyBorder="1" applyAlignment="1" applyProtection="1">
      <alignment horizontal="center" vertical="center"/>
    </xf>
    <xf numFmtId="182" fontId="21" fillId="2" borderId="38" xfId="0" applyNumberFormat="1" applyFont="1" applyFill="1" applyBorder="1" applyAlignment="1" applyProtection="1">
      <alignment horizontal="center" vertical="center"/>
    </xf>
    <xf numFmtId="183" fontId="19" fillId="0" borderId="38" xfId="0" applyNumberFormat="1" applyFont="1" applyBorder="1" applyAlignment="1" applyProtection="1">
      <alignment horizontal="center" vertical="center"/>
    </xf>
    <xf numFmtId="0" fontId="19" fillId="0" borderId="38" xfId="0" applyFont="1" applyBorder="1" applyProtection="1">
      <alignment vertical="center"/>
    </xf>
    <xf numFmtId="0" fontId="19" fillId="0" borderId="38" xfId="0" applyFont="1" applyBorder="1" applyAlignment="1" applyProtection="1">
      <alignment horizontal="center" vertical="center"/>
      <protection locked="0"/>
    </xf>
    <xf numFmtId="182" fontId="19" fillId="0" borderId="38" xfId="0" applyNumberFormat="1" applyFont="1" applyBorder="1" applyAlignment="1" applyProtection="1">
      <alignment horizontal="center" vertical="center"/>
      <protection locked="0"/>
    </xf>
    <xf numFmtId="0" fontId="26" fillId="0" borderId="19" xfId="0" applyNumberFormat="1" applyFont="1" applyBorder="1" applyAlignment="1" applyProtection="1">
      <alignment vertical="center"/>
    </xf>
    <xf numFmtId="0" fontId="26" fillId="0" borderId="20" xfId="0" applyNumberFormat="1" applyFont="1" applyBorder="1" applyAlignment="1" applyProtection="1">
      <alignment vertical="center"/>
    </xf>
    <xf numFmtId="0" fontId="26" fillId="0" borderId="20" xfId="0" applyNumberFormat="1" applyFont="1" applyBorder="1" applyAlignment="1" applyProtection="1">
      <alignment vertical="center"/>
      <protection locked="0"/>
    </xf>
    <xf numFmtId="0" fontId="26" fillId="0" borderId="33" xfId="0" applyNumberFormat="1" applyFont="1" applyBorder="1" applyAlignment="1" applyProtection="1">
      <alignment vertical="center"/>
      <protection locked="0"/>
    </xf>
    <xf numFmtId="0" fontId="27" fillId="0" borderId="21" xfId="0" applyNumberFormat="1" applyFont="1" applyFill="1" applyBorder="1" applyAlignment="1" applyProtection="1">
      <alignment horizontal="left" vertical="center"/>
    </xf>
    <xf numFmtId="0" fontId="27" fillId="0" borderId="0" xfId="0" applyNumberFormat="1" applyFont="1" applyFill="1" applyBorder="1" applyAlignment="1" applyProtection="1">
      <alignment horizontal="left" vertical="center"/>
    </xf>
    <xf numFmtId="0" fontId="28" fillId="0" borderId="0" xfId="0" applyNumberFormat="1" applyFont="1" applyFill="1" applyBorder="1" applyAlignment="1" applyProtection="1">
      <alignment horizontal="left" vertical="center"/>
    </xf>
    <xf numFmtId="0" fontId="26" fillId="0" borderId="0" xfId="0" applyNumberFormat="1" applyFont="1" applyBorder="1" applyAlignment="1" applyProtection="1">
      <alignment vertical="center"/>
    </xf>
    <xf numFmtId="0" fontId="26" fillId="0" borderId="0" xfId="0" applyNumberFormat="1" applyFont="1" applyBorder="1" applyAlignment="1" applyProtection="1">
      <alignment vertical="center"/>
      <protection locked="0"/>
    </xf>
    <xf numFmtId="0" fontId="26" fillId="0" borderId="34" xfId="0" applyNumberFormat="1" applyFont="1" applyBorder="1" applyAlignment="1" applyProtection="1">
      <alignment vertical="center"/>
      <protection locked="0"/>
    </xf>
    <xf numFmtId="0" fontId="26" fillId="0" borderId="21" xfId="0" applyNumberFormat="1" applyFont="1" applyBorder="1" applyAlignment="1" applyProtection="1">
      <alignment vertical="center"/>
    </xf>
    <xf numFmtId="0" fontId="28" fillId="0" borderId="0" xfId="0" applyNumberFormat="1" applyFont="1" applyBorder="1" applyAlignment="1" applyProtection="1">
      <alignment vertical="center"/>
    </xf>
    <xf numFmtId="0" fontId="26" fillId="0" borderId="22" xfId="0" applyNumberFormat="1" applyFont="1" applyBorder="1" applyAlignment="1" applyProtection="1">
      <alignment vertical="center"/>
    </xf>
    <xf numFmtId="0" fontId="26" fillId="0" borderId="22" xfId="0" applyNumberFormat="1" applyFont="1" applyBorder="1" applyAlignment="1" applyProtection="1">
      <alignment vertical="center"/>
      <protection locked="0"/>
    </xf>
    <xf numFmtId="0" fontId="26" fillId="0" borderId="16" xfId="0" applyNumberFormat="1" applyFont="1" applyBorder="1" applyAlignment="1" applyProtection="1">
      <alignment vertical="center"/>
      <protection locked="0"/>
    </xf>
    <xf numFmtId="0" fontId="26" fillId="0" borderId="25" xfId="0" applyNumberFormat="1" applyFont="1" applyBorder="1" applyAlignment="1" applyProtection="1">
      <alignment vertical="center"/>
      <protection locked="0"/>
    </xf>
    <xf numFmtId="0" fontId="26" fillId="0" borderId="26" xfId="0" applyNumberFormat="1" applyFont="1" applyBorder="1" applyAlignment="1" applyProtection="1">
      <alignment vertical="center"/>
    </xf>
    <xf numFmtId="0" fontId="26" fillId="0" borderId="27" xfId="0" applyNumberFormat="1" applyFont="1" applyBorder="1" applyAlignment="1" applyProtection="1">
      <alignment vertical="center"/>
    </xf>
    <xf numFmtId="0" fontId="26" fillId="0" borderId="27" xfId="0" applyNumberFormat="1" applyFont="1" applyBorder="1" applyAlignment="1" applyProtection="1">
      <alignment horizontal="left" vertical="center"/>
    </xf>
    <xf numFmtId="0" fontId="26" fillId="0" borderId="27" xfId="0" applyNumberFormat="1" applyFont="1" applyBorder="1" applyAlignment="1" applyProtection="1">
      <alignment horizontal="center" vertical="center"/>
    </xf>
    <xf numFmtId="0" fontId="29" fillId="0" borderId="27" xfId="0" applyNumberFormat="1" applyFont="1" applyBorder="1" applyAlignment="1">
      <alignment horizontal="center" vertical="center"/>
    </xf>
    <xf numFmtId="0" fontId="26" fillId="0" borderId="27" xfId="0" applyNumberFormat="1" applyFont="1" applyBorder="1" applyAlignment="1" applyProtection="1">
      <alignment vertical="center"/>
      <protection locked="0"/>
    </xf>
    <xf numFmtId="0" fontId="26" fillId="0" borderId="28" xfId="0" applyNumberFormat="1" applyFont="1" applyBorder="1" applyAlignment="1" applyProtection="1">
      <alignment vertical="center"/>
      <protection locked="0"/>
    </xf>
    <xf numFmtId="0" fontId="26" fillId="0" borderId="25" xfId="0" applyNumberFormat="1" applyFont="1" applyBorder="1" applyAlignment="1" applyProtection="1">
      <alignment vertical="center"/>
    </xf>
    <xf numFmtId="9" fontId="26" fillId="0" borderId="27" xfId="0" applyNumberFormat="1" applyFont="1" applyBorder="1" applyAlignment="1" applyProtection="1">
      <alignment horizontal="left" vertical="center"/>
    </xf>
    <xf numFmtId="0" fontId="26" fillId="0" borderId="28" xfId="0" applyNumberFormat="1" applyFont="1" applyBorder="1" applyAlignment="1" applyProtection="1">
      <alignment vertical="center"/>
    </xf>
    <xf numFmtId="0" fontId="26" fillId="0" borderId="27" xfId="0" applyNumberFormat="1" applyFont="1" applyBorder="1" applyAlignment="1" applyProtection="1">
      <alignment horizontal="center" vertical="center"/>
      <protection locked="0"/>
    </xf>
    <xf numFmtId="0" fontId="26" fillId="0" borderId="32" xfId="0" applyNumberFormat="1" applyFont="1" applyBorder="1" applyAlignment="1" applyProtection="1">
      <alignment vertical="center"/>
      <protection locked="0"/>
    </xf>
    <xf numFmtId="0" fontId="26" fillId="0" borderId="29" xfId="0" applyNumberFormat="1" applyFont="1" applyBorder="1" applyAlignment="1" applyProtection="1">
      <alignment vertical="center"/>
    </xf>
    <xf numFmtId="0" fontId="26" fillId="0" borderId="30" xfId="0" applyNumberFormat="1" applyFont="1" applyBorder="1" applyAlignment="1" applyProtection="1">
      <alignment vertical="center"/>
    </xf>
    <xf numFmtId="0" fontId="26" fillId="0" borderId="30" xfId="0" applyNumberFormat="1" applyFont="1" applyBorder="1" applyAlignment="1" applyProtection="1">
      <alignment vertical="center"/>
      <protection locked="0"/>
    </xf>
    <xf numFmtId="0" fontId="26" fillId="0" borderId="35" xfId="0" applyNumberFormat="1" applyFont="1" applyBorder="1" applyAlignment="1" applyProtection="1">
      <alignment vertical="center"/>
      <protection locked="0"/>
    </xf>
    <xf numFmtId="0" fontId="29" fillId="0" borderId="12" xfId="0" applyFont="1" applyBorder="1" applyAlignment="1" applyProtection="1">
      <alignment horizontal="center" vertical="center"/>
    </xf>
    <xf numFmtId="176" fontId="29" fillId="0" borderId="12" xfId="0" applyNumberFormat="1" applyFont="1" applyBorder="1" applyAlignment="1" applyProtection="1">
      <alignment horizontal="center" vertical="center"/>
    </xf>
    <xf numFmtId="41" fontId="29" fillId="0" borderId="12" xfId="0" applyNumberFormat="1" applyFont="1" applyBorder="1" applyAlignment="1" applyProtection="1">
      <alignment horizontal="center" vertical="center"/>
    </xf>
    <xf numFmtId="41" fontId="30" fillId="0" borderId="12" xfId="0" applyNumberFormat="1" applyFont="1" applyBorder="1" applyAlignment="1" applyProtection="1">
      <alignment horizontal="center" vertical="center"/>
    </xf>
    <xf numFmtId="0" fontId="26" fillId="0" borderId="2" xfId="0" applyFont="1" applyBorder="1" applyAlignment="1" applyProtection="1">
      <alignment horizontal="center" vertical="center"/>
    </xf>
    <xf numFmtId="178" fontId="26" fillId="0" borderId="2" xfId="0" applyNumberFormat="1" applyFont="1" applyBorder="1" applyAlignment="1" applyProtection="1">
      <alignment horizontal="center" vertical="center"/>
    </xf>
    <xf numFmtId="41" fontId="26" fillId="0" borderId="2" xfId="0" applyNumberFormat="1" applyFont="1" applyBorder="1" applyAlignment="1" applyProtection="1">
      <alignment horizontal="center" vertical="center"/>
    </xf>
    <xf numFmtId="41" fontId="26" fillId="0" borderId="2" xfId="0" applyNumberFormat="1" applyFont="1" applyBorder="1" applyAlignment="1" applyProtection="1">
      <alignment vertical="center"/>
    </xf>
    <xf numFmtId="176" fontId="26" fillId="0" borderId="2" xfId="0" applyNumberFormat="1" applyFont="1" applyBorder="1" applyAlignment="1" applyProtection="1">
      <alignment horizontal="center" vertical="center"/>
    </xf>
    <xf numFmtId="0" fontId="26" fillId="0" borderId="16" xfId="0" applyFont="1" applyBorder="1" applyAlignment="1" applyProtection="1">
      <alignment horizontal="center" vertical="center"/>
    </xf>
    <xf numFmtId="0" fontId="26" fillId="0" borderId="16" xfId="0" applyFont="1" applyBorder="1" applyAlignment="1" applyProtection="1">
      <alignment vertical="center"/>
    </xf>
    <xf numFmtId="177" fontId="26" fillId="0" borderId="2" xfId="0" applyNumberFormat="1" applyFont="1" applyBorder="1" applyAlignment="1" applyProtection="1">
      <alignment horizontal="center" vertical="center"/>
    </xf>
    <xf numFmtId="184" fontId="26" fillId="0" borderId="2" xfId="0" applyNumberFormat="1" applyFont="1" applyBorder="1" applyAlignment="1" applyProtection="1">
      <alignment horizontal="center" vertical="center"/>
    </xf>
    <xf numFmtId="0" fontId="29" fillId="0" borderId="4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</xf>
    <xf numFmtId="0" fontId="29" fillId="0" borderId="5" xfId="0" applyFont="1" applyFill="1" applyBorder="1" applyAlignment="1" applyProtection="1">
      <alignment horizontal="center" vertical="center"/>
    </xf>
    <xf numFmtId="0" fontId="32" fillId="0" borderId="0" xfId="0" applyFont="1" applyFill="1" applyBorder="1" applyAlignment="1" applyProtection="1">
      <alignment horizontal="center" vertical="center"/>
    </xf>
    <xf numFmtId="0" fontId="33" fillId="0" borderId="4" xfId="0" applyFont="1" applyFill="1" applyBorder="1" applyAlignment="1" applyProtection="1">
      <alignment horizontal="center" vertical="center" wrapText="1"/>
    </xf>
    <xf numFmtId="0" fontId="34" fillId="0" borderId="0" xfId="0" applyFont="1" applyFill="1" applyAlignment="1" applyProtection="1">
      <alignment horizontal="center" vertical="center"/>
    </xf>
    <xf numFmtId="0" fontId="34" fillId="0" borderId="5" xfId="0" applyFont="1" applyFill="1" applyBorder="1" applyAlignment="1" applyProtection="1">
      <alignment horizontal="center" vertical="center"/>
    </xf>
    <xf numFmtId="14" fontId="29" fillId="0" borderId="0" xfId="0" applyNumberFormat="1" applyFont="1" applyFill="1" applyBorder="1" applyAlignment="1" applyProtection="1">
      <alignment horizontal="center" vertical="center"/>
    </xf>
    <xf numFmtId="0" fontId="32" fillId="0" borderId="4" xfId="0" applyFont="1" applyFill="1" applyBorder="1" applyAlignment="1" applyProtection="1">
      <alignment horizontal="center" vertical="center"/>
    </xf>
    <xf numFmtId="0" fontId="32" fillId="0" borderId="0" xfId="0" applyFont="1" applyProtection="1">
      <alignment vertical="center"/>
      <protection locked="0"/>
    </xf>
    <xf numFmtId="0" fontId="30" fillId="0" borderId="0" xfId="0" applyFont="1" applyFill="1" applyBorder="1" applyAlignment="1" applyProtection="1">
      <alignment horizontal="left" vertical="center"/>
    </xf>
    <xf numFmtId="9" fontId="32" fillId="0" borderId="0" xfId="0" applyNumberFormat="1" applyFont="1" applyFill="1" applyBorder="1" applyAlignment="1" applyProtection="1">
      <alignment horizontal="left" vertical="center"/>
    </xf>
    <xf numFmtId="0" fontId="30" fillId="0" borderId="0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left" vertical="center"/>
    </xf>
    <xf numFmtId="0" fontId="32" fillId="0" borderId="0" xfId="0" applyFont="1" applyFill="1" applyBorder="1" applyAlignment="1" applyProtection="1">
      <alignment horizontal="left" vertical="center"/>
    </xf>
    <xf numFmtId="3" fontId="29" fillId="0" borderId="0" xfId="0" applyNumberFormat="1" applyFont="1" applyFill="1" applyBorder="1" applyAlignment="1" applyProtection="1">
      <alignment horizontal="center" vertical="center"/>
    </xf>
    <xf numFmtId="3" fontId="32" fillId="0" borderId="0" xfId="0" applyNumberFormat="1" applyFont="1" applyFill="1" applyBorder="1" applyAlignment="1" applyProtection="1">
      <alignment horizontal="center" vertical="center"/>
    </xf>
    <xf numFmtId="0" fontId="32" fillId="0" borderId="0" xfId="0" applyNumberFormat="1" applyFont="1" applyFill="1" applyBorder="1" applyAlignment="1" applyProtection="1">
      <alignment horizontal="left" vertical="center"/>
    </xf>
    <xf numFmtId="0" fontId="32" fillId="0" borderId="0" xfId="0" applyNumberFormat="1" applyFont="1" applyFill="1" applyAlignment="1" applyProtection="1">
      <alignment horizontal="left" vertical="center"/>
    </xf>
    <xf numFmtId="0" fontId="29" fillId="0" borderId="5" xfId="0" applyFont="1" applyBorder="1" applyAlignment="1" applyProtection="1">
      <alignment vertical="center"/>
    </xf>
    <xf numFmtId="0" fontId="29" fillId="0" borderId="6" xfId="0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horizontal="center" vertical="center"/>
    </xf>
    <xf numFmtId="0" fontId="29" fillId="0" borderId="7" xfId="0" applyFont="1" applyFill="1" applyBorder="1" applyAlignment="1" applyProtection="1">
      <alignment horizontal="center" vertical="center"/>
    </xf>
    <xf numFmtId="0" fontId="13" fillId="0" borderId="38" xfId="1" applyFont="1" applyFill="1" applyBorder="1" applyAlignment="1">
      <alignment horizontal="center" vertical="center" wrapText="1"/>
    </xf>
    <xf numFmtId="0" fontId="17" fillId="2" borderId="38" xfId="1" applyFont="1" applyFill="1" applyBorder="1" applyAlignment="1">
      <alignment horizontal="center" vertical="center" wrapText="1"/>
    </xf>
    <xf numFmtId="43" fontId="5" fillId="0" borderId="0" xfId="0" applyNumberFormat="1" applyFont="1" applyProtection="1">
      <alignment vertical="center"/>
      <protection locked="0"/>
    </xf>
    <xf numFmtId="0" fontId="38" fillId="0" borderId="0" xfId="0" applyFont="1" applyFill="1" applyBorder="1" applyAlignment="1" applyProtection="1">
      <alignment horizontal="left" vertical="center"/>
    </xf>
    <xf numFmtId="0" fontId="0" fillId="0" borderId="0" xfId="0" applyBorder="1" applyProtection="1">
      <alignment vertical="center"/>
      <protection locked="0"/>
    </xf>
    <xf numFmtId="0" fontId="30" fillId="0" borderId="0" xfId="0" applyFont="1" applyFill="1" applyBorder="1" applyAlignment="1" applyProtection="1">
      <alignment vertical="center"/>
      <protection locked="0"/>
    </xf>
    <xf numFmtId="0" fontId="30" fillId="0" borderId="0" xfId="0" applyFont="1" applyFill="1" applyBorder="1" applyAlignment="1" applyProtection="1">
      <alignment horizontal="right" vertical="center"/>
      <protection locked="0"/>
    </xf>
    <xf numFmtId="14" fontId="30" fillId="0" borderId="0" xfId="0" applyNumberFormat="1" applyFont="1" applyFill="1" applyBorder="1" applyAlignment="1" applyProtection="1">
      <alignment horizontal="center" vertical="center"/>
      <protection locked="0"/>
    </xf>
    <xf numFmtId="0" fontId="30" fillId="3" borderId="38" xfId="0" applyFont="1" applyFill="1" applyBorder="1" applyAlignment="1" applyProtection="1">
      <alignment horizontal="center" vertical="center"/>
      <protection locked="0"/>
    </xf>
    <xf numFmtId="0" fontId="30" fillId="4" borderId="38" xfId="0" applyFont="1" applyFill="1" applyBorder="1" applyAlignment="1">
      <alignment horizontal="center" vertical="center"/>
    </xf>
    <xf numFmtId="0" fontId="30" fillId="0" borderId="19" xfId="0" applyFont="1" applyFill="1" applyBorder="1" applyAlignment="1" applyProtection="1">
      <alignment horizontal="left" vertical="center" indent="1"/>
      <protection locked="0"/>
    </xf>
    <xf numFmtId="0" fontId="30" fillId="0" borderId="20" xfId="0" applyFont="1" applyFill="1" applyBorder="1" applyAlignment="1" applyProtection="1">
      <alignment vertical="center"/>
      <protection locked="0"/>
    </xf>
    <xf numFmtId="0" fontId="30" fillId="0" borderId="33" xfId="0" applyFont="1" applyFill="1" applyBorder="1" applyAlignment="1" applyProtection="1">
      <alignment vertical="center"/>
      <protection locked="0"/>
    </xf>
    <xf numFmtId="188" fontId="26" fillId="0" borderId="21" xfId="0" applyNumberFormat="1" applyFont="1" applyFill="1" applyBorder="1" applyAlignment="1" applyProtection="1">
      <alignment vertical="center"/>
      <protection locked="0"/>
    </xf>
    <xf numFmtId="188" fontId="30" fillId="0" borderId="0" xfId="0" applyNumberFormat="1" applyFont="1" applyFill="1" applyBorder="1" applyAlignment="1" applyProtection="1">
      <alignment vertical="center"/>
      <protection locked="0"/>
    </xf>
    <xf numFmtId="188" fontId="30" fillId="0" borderId="34" xfId="0" applyNumberFormat="1" applyFont="1" applyFill="1" applyBorder="1" applyAlignment="1" applyProtection="1">
      <alignment vertical="center"/>
      <protection locked="0"/>
    </xf>
    <xf numFmtId="0" fontId="26" fillId="0" borderId="21" xfId="0" applyFont="1" applyFill="1" applyBorder="1" applyAlignment="1" applyProtection="1">
      <alignment vertical="center"/>
      <protection locked="0"/>
    </xf>
    <xf numFmtId="0" fontId="30" fillId="0" borderId="34" xfId="0" applyFont="1" applyFill="1" applyBorder="1" applyAlignment="1" applyProtection="1">
      <alignment vertical="center"/>
      <protection locked="0"/>
    </xf>
    <xf numFmtId="0" fontId="26" fillId="0" borderId="29" xfId="0" applyFont="1" applyFill="1" applyBorder="1" applyAlignment="1" applyProtection="1">
      <alignment vertical="center"/>
      <protection locked="0"/>
    </xf>
    <xf numFmtId="0" fontId="30" fillId="0" borderId="30" xfId="0" applyFont="1" applyFill="1" applyBorder="1" applyAlignment="1" applyProtection="1">
      <alignment vertical="center"/>
      <protection locked="0"/>
    </xf>
    <xf numFmtId="0" fontId="30" fillId="0" borderId="35" xfId="0" applyFont="1" applyFill="1" applyBorder="1" applyAlignment="1" applyProtection="1">
      <alignment vertical="center"/>
      <protection locked="0"/>
    </xf>
    <xf numFmtId="188" fontId="40" fillId="0" borderId="0" xfId="0" applyNumberFormat="1" applyFont="1" applyFill="1" applyBorder="1" applyAlignment="1" applyProtection="1">
      <alignment vertical="center"/>
      <protection locked="0"/>
    </xf>
    <xf numFmtId="41" fontId="0" fillId="0" borderId="0" xfId="4" applyFont="1" applyProtection="1">
      <alignment vertical="center"/>
      <protection locked="0"/>
    </xf>
    <xf numFmtId="189" fontId="0" fillId="0" borderId="0" xfId="0" applyNumberForma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0" fillId="0" borderId="40" xfId="0" applyFont="1" applyFill="1" applyBorder="1" applyAlignment="1" applyProtection="1">
      <alignment horizontal="center" vertical="center"/>
      <protection locked="0"/>
    </xf>
    <xf numFmtId="0" fontId="30" fillId="0" borderId="39" xfId="0" applyFont="1" applyFill="1" applyBorder="1" applyAlignment="1" applyProtection="1">
      <alignment horizontal="center" vertical="center"/>
      <protection locked="0"/>
    </xf>
    <xf numFmtId="0" fontId="30" fillId="0" borderId="39" xfId="0" applyFont="1" applyFill="1" applyBorder="1" applyAlignment="1" applyProtection="1">
      <alignment horizontal="center" vertical="center" wrapText="1"/>
      <protection locked="0"/>
    </xf>
    <xf numFmtId="0" fontId="3" fillId="6" borderId="38" xfId="2" applyFill="1" applyBorder="1" applyAlignment="1">
      <alignment horizontal="center" vertical="center"/>
    </xf>
    <xf numFmtId="186" fontId="44" fillId="0" borderId="0" xfId="0" applyNumberFormat="1" applyFont="1" applyFill="1" applyBorder="1" applyProtection="1">
      <alignment vertical="center"/>
    </xf>
    <xf numFmtId="0" fontId="24" fillId="0" borderId="0" xfId="0" applyFont="1">
      <alignment vertical="center"/>
    </xf>
    <xf numFmtId="0" fontId="45" fillId="0" borderId="0" xfId="5" quotePrefix="1" applyFont="1" applyAlignment="1">
      <alignment vertical="center"/>
    </xf>
    <xf numFmtId="0" fontId="46" fillId="0" borderId="0" xfId="5" applyFont="1" applyAlignment="1">
      <alignment vertical="center"/>
    </xf>
    <xf numFmtId="0" fontId="47" fillId="0" borderId="0" xfId="0" applyFont="1">
      <alignment vertical="center"/>
    </xf>
    <xf numFmtId="0" fontId="45" fillId="0" borderId="0" xfId="5" quotePrefix="1" applyFont="1" applyAlignment="1">
      <alignment horizontal="left" vertical="center"/>
    </xf>
    <xf numFmtId="0" fontId="48" fillId="0" borderId="0" xfId="5" quotePrefix="1" applyFont="1" applyAlignment="1">
      <alignment vertical="center"/>
    </xf>
    <xf numFmtId="0" fontId="49" fillId="0" borderId="0" xfId="5" applyFont="1" applyAlignment="1">
      <alignment horizontal="right" vertical="center"/>
    </xf>
    <xf numFmtId="0" fontId="50" fillId="0" borderId="0" xfId="5" applyFont="1" applyFill="1" applyBorder="1" applyAlignment="1">
      <alignment vertical="center"/>
    </xf>
    <xf numFmtId="41" fontId="50" fillId="7" borderId="13" xfId="0" applyNumberFormat="1" applyFont="1" applyFill="1" applyBorder="1" applyAlignment="1">
      <alignment vertical="center"/>
    </xf>
    <xf numFmtId="41" fontId="50" fillId="0" borderId="0" xfId="0" applyNumberFormat="1" applyFont="1" applyFill="1" applyBorder="1" applyAlignment="1">
      <alignment vertical="center"/>
    </xf>
    <xf numFmtId="0" fontId="51" fillId="0" borderId="3" xfId="4" applyNumberFormat="1" applyFont="1" applyBorder="1" applyAlignment="1">
      <alignment horizontal="center" vertical="center"/>
    </xf>
    <xf numFmtId="41" fontId="50" fillId="0" borderId="18" xfId="4" applyNumberFormat="1" applyFont="1" applyFill="1" applyBorder="1" applyAlignment="1">
      <alignment vertical="center" shrinkToFit="1"/>
    </xf>
    <xf numFmtId="41" fontId="52" fillId="0" borderId="0" xfId="4" applyNumberFormat="1" applyFont="1" applyFill="1" applyBorder="1" applyAlignment="1">
      <alignment vertical="center" shrinkToFit="1"/>
    </xf>
    <xf numFmtId="0" fontId="52" fillId="0" borderId="0" xfId="5" applyFont="1" applyBorder="1" applyAlignment="1">
      <alignment horizontal="center" vertical="center"/>
    </xf>
    <xf numFmtId="41" fontId="48" fillId="0" borderId="0" xfId="5" applyNumberFormat="1" applyFont="1" applyFill="1" applyBorder="1" applyAlignment="1">
      <alignment horizontal="center" vertical="center"/>
    </xf>
    <xf numFmtId="0" fontId="48" fillId="0" borderId="0" xfId="5" applyFont="1" applyFill="1" applyBorder="1" applyAlignment="1">
      <alignment horizontal="center" vertical="center"/>
    </xf>
    <xf numFmtId="0" fontId="50" fillId="0" borderId="0" xfId="5" quotePrefix="1" applyFont="1" applyBorder="1" applyAlignment="1">
      <alignment horizontal="left" vertical="center"/>
    </xf>
    <xf numFmtId="0" fontId="53" fillId="0" borderId="0" xfId="5" quotePrefix="1" applyFont="1" applyBorder="1" applyAlignment="1">
      <alignment vertical="center"/>
    </xf>
    <xf numFmtId="0" fontId="50" fillId="0" borderId="0" xfId="5" applyFont="1" applyBorder="1" applyAlignment="1">
      <alignment vertical="center"/>
    </xf>
    <xf numFmtId="0" fontId="55" fillId="0" borderId="0" xfId="5" applyFont="1" applyBorder="1" applyAlignment="1">
      <alignment horizontal="right" vertical="center"/>
    </xf>
    <xf numFmtId="0" fontId="25" fillId="0" borderId="0" xfId="0" applyFont="1">
      <alignment vertical="center"/>
    </xf>
    <xf numFmtId="0" fontId="24" fillId="0" borderId="0" xfId="0" applyFont="1" applyBorder="1">
      <alignment vertical="center"/>
    </xf>
    <xf numFmtId="41" fontId="53" fillId="8" borderId="38" xfId="4" applyFont="1" applyFill="1" applyBorder="1" applyAlignment="1">
      <alignment vertical="center"/>
    </xf>
    <xf numFmtId="41" fontId="53" fillId="0" borderId="38" xfId="4" applyFont="1" applyBorder="1" applyAlignment="1">
      <alignment horizontal="center" vertical="center"/>
    </xf>
    <xf numFmtId="176" fontId="53" fillId="0" borderId="38" xfId="4" applyNumberFormat="1" applyFont="1" applyBorder="1" applyAlignment="1">
      <alignment horizontal="center" vertical="center"/>
    </xf>
    <xf numFmtId="41" fontId="53" fillId="0" borderId="38" xfId="4" applyFont="1" applyBorder="1" applyAlignment="1">
      <alignment horizontal="left" vertical="center"/>
    </xf>
    <xf numFmtId="0" fontId="13" fillId="0" borderId="55" xfId="0" applyFont="1" applyBorder="1" applyAlignment="1">
      <alignment horizontal="center" vertical="center" wrapText="1"/>
    </xf>
    <xf numFmtId="0" fontId="52" fillId="0" borderId="0" xfId="5" applyFont="1" applyFill="1" applyBorder="1" applyAlignment="1">
      <alignment horizontal="center" vertical="center"/>
    </xf>
    <xf numFmtId="41" fontId="53" fillId="0" borderId="0" xfId="4" applyFont="1" applyFill="1" applyBorder="1" applyAlignment="1">
      <alignment horizontal="center" vertical="center"/>
    </xf>
    <xf numFmtId="41" fontId="53" fillId="0" borderId="0" xfId="4" applyFont="1" applyFill="1" applyBorder="1" applyAlignment="1">
      <alignment vertical="center"/>
    </xf>
    <xf numFmtId="41" fontId="52" fillId="0" borderId="0" xfId="4" applyFont="1" applyFill="1" applyBorder="1" applyAlignment="1">
      <alignment vertical="center"/>
    </xf>
    <xf numFmtId="41" fontId="13" fillId="9" borderId="55" xfId="4" applyFont="1" applyFill="1" applyBorder="1" applyAlignment="1">
      <alignment horizontal="right" vertical="center" wrapText="1"/>
    </xf>
    <xf numFmtId="0" fontId="50" fillId="0" borderId="0" xfId="5" quotePrefix="1" applyFont="1" applyBorder="1" applyAlignment="1">
      <alignment vertical="center"/>
    </xf>
    <xf numFmtId="0" fontId="55" fillId="0" borderId="0" xfId="5" quotePrefix="1" applyFont="1" applyBorder="1" applyAlignment="1">
      <alignment horizontal="right" vertical="center"/>
    </xf>
    <xf numFmtId="41" fontId="17" fillId="9" borderId="55" xfId="4" applyFont="1" applyFill="1" applyBorder="1" applyAlignment="1">
      <alignment horizontal="right" vertical="center" wrapText="1"/>
    </xf>
    <xf numFmtId="0" fontId="53" fillId="0" borderId="0" xfId="5" applyFont="1" applyBorder="1" applyAlignment="1">
      <alignment horizontal="center" vertical="center"/>
    </xf>
    <xf numFmtId="41" fontId="53" fillId="0" borderId="0" xfId="4" applyFont="1" applyBorder="1" applyAlignment="1">
      <alignment horizontal="center" vertical="center"/>
    </xf>
    <xf numFmtId="41" fontId="56" fillId="0" borderId="0" xfId="4" applyFont="1" applyFill="1" applyBorder="1" applyAlignment="1">
      <alignment vertical="center"/>
    </xf>
    <xf numFmtId="0" fontId="19" fillId="0" borderId="0" xfId="0" applyFont="1">
      <alignment vertical="center"/>
    </xf>
    <xf numFmtId="41" fontId="53" fillId="0" borderId="0" xfId="4" applyFont="1" applyBorder="1" applyAlignment="1">
      <alignment vertical="center"/>
    </xf>
    <xf numFmtId="41" fontId="53" fillId="0" borderId="0" xfId="4" applyFont="1" applyBorder="1" applyAlignment="1">
      <alignment horizontal="left" vertical="center"/>
    </xf>
    <xf numFmtId="0" fontId="16" fillId="0" borderId="0" xfId="0" applyFont="1" applyBorder="1">
      <alignment vertical="center"/>
    </xf>
    <xf numFmtId="0" fontId="53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15" fillId="0" borderId="0" xfId="0" applyFont="1" applyProtection="1">
      <alignment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26" fillId="0" borderId="38" xfId="0" applyFont="1" applyBorder="1" applyAlignment="1" applyProtection="1">
      <alignment horizontal="center" vertical="center"/>
    </xf>
    <xf numFmtId="182" fontId="5" fillId="0" borderId="0" xfId="0" applyNumberFormat="1" applyFont="1" applyProtection="1">
      <alignment vertical="center"/>
      <protection locked="0"/>
    </xf>
    <xf numFmtId="41" fontId="0" fillId="0" borderId="38" xfId="4" applyFont="1" applyBorder="1" applyAlignment="1" applyProtection="1">
      <alignment horizontal="center" vertical="center"/>
      <protection locked="0"/>
    </xf>
    <xf numFmtId="0" fontId="26" fillId="0" borderId="38" xfId="0" applyFont="1" applyBorder="1" applyAlignment="1" applyProtection="1">
      <alignment horizontal="left" vertical="center" indent="1"/>
    </xf>
    <xf numFmtId="0" fontId="26" fillId="0" borderId="38" xfId="0" applyFont="1" applyBorder="1" applyAlignment="1" applyProtection="1">
      <alignment horizontal="left" vertical="center" indent="2"/>
    </xf>
    <xf numFmtId="0" fontId="28" fillId="0" borderId="38" xfId="0" applyFont="1" applyBorder="1" applyAlignment="1" applyProtection="1">
      <alignment horizontal="left" vertical="center" indent="1"/>
    </xf>
    <xf numFmtId="0" fontId="30" fillId="0" borderId="0" xfId="0" applyFont="1" applyBorder="1" applyAlignment="1" applyProtection="1">
      <alignment horizontal="center" vertical="center"/>
    </xf>
    <xf numFmtId="0" fontId="29" fillId="0" borderId="0" xfId="0" applyFont="1" applyBorder="1" applyProtection="1">
      <alignment vertical="center"/>
    </xf>
    <xf numFmtId="0" fontId="26" fillId="0" borderId="34" xfId="0" applyFont="1" applyBorder="1" applyProtection="1">
      <alignment vertical="center"/>
    </xf>
    <xf numFmtId="0" fontId="31" fillId="0" borderId="34" xfId="0" applyFont="1" applyBorder="1" applyAlignment="1" applyProtection="1">
      <alignment horizontal="center" vertical="center"/>
    </xf>
    <xf numFmtId="41" fontId="136" fillId="0" borderId="38" xfId="4" applyFont="1" applyBorder="1" applyAlignment="1" applyProtection="1">
      <alignment horizontal="center" vertical="center"/>
      <protection locked="0"/>
    </xf>
    <xf numFmtId="41" fontId="137" fillId="0" borderId="64" xfId="0" applyNumberFormat="1" applyFont="1" applyBorder="1" applyAlignment="1">
      <alignment horizontal="center" vertical="center"/>
    </xf>
    <xf numFmtId="41" fontId="137" fillId="0" borderId="52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 wrapText="1"/>
    </xf>
    <xf numFmtId="41" fontId="13" fillId="9" borderId="56" xfId="4" applyFont="1" applyFill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41" fontId="13" fillId="9" borderId="57" xfId="4" applyFont="1" applyFill="1" applyBorder="1" applyAlignment="1">
      <alignment horizontal="center" vertical="center" wrapText="1"/>
    </xf>
    <xf numFmtId="0" fontId="13" fillId="0" borderId="58" xfId="0" applyFont="1" applyBorder="1" applyAlignment="1">
      <alignment horizontal="center" vertical="center" wrapText="1"/>
    </xf>
    <xf numFmtId="41" fontId="13" fillId="9" borderId="58" xfId="4" applyFont="1" applyFill="1" applyBorder="1" applyAlignment="1">
      <alignment horizontal="center" vertical="center" wrapText="1"/>
    </xf>
    <xf numFmtId="41" fontId="0" fillId="0" borderId="38" xfId="4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9" fillId="0" borderId="38" xfId="0" applyFont="1" applyBorder="1" applyAlignment="1">
      <alignment horizontal="center" vertical="center"/>
    </xf>
    <xf numFmtId="9" fontId="19" fillId="0" borderId="0" xfId="3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38" fillId="0" borderId="38" xfId="0" applyFont="1" applyBorder="1" applyAlignment="1" applyProtection="1">
      <alignment horizontal="center" vertical="center"/>
      <protection locked="0"/>
    </xf>
    <xf numFmtId="0" fontId="138" fillId="0" borderId="38" xfId="0" applyFont="1" applyBorder="1" applyAlignment="1">
      <alignment horizontal="center" vertical="center"/>
    </xf>
    <xf numFmtId="0" fontId="5" fillId="0" borderId="38" xfId="0" applyFont="1" applyBorder="1" applyAlignment="1" applyProtection="1">
      <alignment horizontal="center" vertical="center"/>
      <protection locked="0"/>
    </xf>
    <xf numFmtId="0" fontId="139" fillId="0" borderId="38" xfId="0" applyFont="1" applyBorder="1" applyAlignment="1" applyProtection="1">
      <alignment horizontal="center" vertical="center"/>
      <protection locked="0"/>
    </xf>
    <xf numFmtId="0" fontId="15" fillId="0" borderId="38" xfId="0" applyFont="1" applyBorder="1" applyAlignment="1" applyProtection="1">
      <alignment horizontal="center" vertical="center"/>
      <protection locked="0"/>
    </xf>
    <xf numFmtId="0" fontId="51" fillId="0" borderId="0" xfId="4" applyNumberFormat="1" applyFont="1" applyBorder="1" applyAlignment="1">
      <alignment horizontal="left" vertical="center" indent="1"/>
    </xf>
    <xf numFmtId="41" fontId="51" fillId="0" borderId="0" xfId="4" applyNumberFormat="1" applyFont="1" applyBorder="1" applyAlignment="1">
      <alignment horizontal="center" vertical="center"/>
    </xf>
    <xf numFmtId="41" fontId="50" fillId="0" borderId="0" xfId="4" applyNumberFormat="1" applyFont="1" applyFill="1" applyBorder="1" applyAlignment="1">
      <alignment vertical="center" shrinkToFit="1"/>
    </xf>
    <xf numFmtId="0" fontId="50" fillId="0" borderId="49" xfId="5" applyNumberFormat="1" applyFont="1" applyBorder="1" applyAlignment="1">
      <alignment horizontal="center" vertical="center"/>
    </xf>
    <xf numFmtId="0" fontId="140" fillId="0" borderId="0" xfId="5" applyFont="1" applyAlignment="1">
      <alignment vertical="center"/>
    </xf>
    <xf numFmtId="0" fontId="48" fillId="0" borderId="0" xfId="5" quotePrefix="1" applyFont="1" applyAlignment="1">
      <alignment horizontal="left" vertical="center"/>
    </xf>
    <xf numFmtId="0" fontId="16" fillId="0" borderId="0" xfId="5" applyFont="1" applyAlignment="1">
      <alignment horizontal="right" vertical="center"/>
    </xf>
    <xf numFmtId="0" fontId="50" fillId="0" borderId="9" xfId="5" applyFont="1" applyBorder="1" applyAlignment="1">
      <alignment horizontal="center" vertical="center"/>
    </xf>
    <xf numFmtId="0" fontId="50" fillId="0" borderId="0" xfId="5" applyFont="1" applyBorder="1" applyAlignment="1">
      <alignment horizontal="center" vertical="center"/>
    </xf>
    <xf numFmtId="0" fontId="24" fillId="0" borderId="38" xfId="0" applyFont="1" applyBorder="1" applyAlignment="1">
      <alignment horizontal="right" vertical="center"/>
    </xf>
    <xf numFmtId="41" fontId="24" fillId="0" borderId="38" xfId="0" applyNumberFormat="1" applyFont="1" applyBorder="1" applyAlignment="1">
      <alignment horizontal="right" vertical="center"/>
    </xf>
    <xf numFmtId="0" fontId="51" fillId="0" borderId="28" xfId="5" applyFont="1" applyBorder="1" applyAlignment="1">
      <alignment horizontal="center" vertical="center"/>
    </xf>
    <xf numFmtId="0" fontId="51" fillId="0" borderId="12" xfId="5" applyFont="1" applyBorder="1" applyAlignment="1">
      <alignment horizontal="center" vertical="center"/>
    </xf>
    <xf numFmtId="41" fontId="50" fillId="7" borderId="0" xfId="4" applyFont="1" applyFill="1" applyBorder="1" applyAlignment="1">
      <alignment horizontal="center" vertical="center"/>
    </xf>
    <xf numFmtId="41" fontId="51" fillId="0" borderId="16" xfId="4" applyNumberFormat="1" applyFont="1" applyBorder="1" applyAlignment="1">
      <alignment horizontal="center" vertical="center"/>
    </xf>
    <xf numFmtId="280" fontId="51" fillId="0" borderId="2" xfId="4" applyNumberFormat="1" applyFont="1" applyBorder="1" applyAlignment="1">
      <alignment horizontal="center" vertical="center"/>
    </xf>
    <xf numFmtId="41" fontId="46" fillId="0" borderId="67" xfId="819" applyNumberFormat="1" applyFont="1" applyBorder="1" applyAlignment="1">
      <alignment vertical="center"/>
    </xf>
    <xf numFmtId="280" fontId="46" fillId="0" borderId="3" xfId="819" applyNumberFormat="1" applyFont="1" applyBorder="1" applyAlignment="1">
      <alignment vertical="center"/>
    </xf>
    <xf numFmtId="41" fontId="46" fillId="0" borderId="0" xfId="819" applyNumberFormat="1" applyFont="1" applyBorder="1" applyAlignment="1">
      <alignment horizontal="center" vertical="center"/>
    </xf>
    <xf numFmtId="0" fontId="52" fillId="0" borderId="0" xfId="5" quotePrefix="1" applyFont="1" applyBorder="1" applyAlignment="1">
      <alignment horizontal="center" vertical="center"/>
    </xf>
    <xf numFmtId="41" fontId="52" fillId="0" borderId="0" xfId="4" applyFont="1" applyFill="1" applyBorder="1" applyAlignment="1">
      <alignment horizontal="center" vertical="center"/>
    </xf>
    <xf numFmtId="0" fontId="24" fillId="0" borderId="20" xfId="0" applyFont="1" applyBorder="1">
      <alignment vertical="center"/>
    </xf>
    <xf numFmtId="0" fontId="140" fillId="0" borderId="0" xfId="5" applyFont="1" applyAlignment="1">
      <alignment horizontal="right" vertical="center"/>
    </xf>
    <xf numFmtId="0" fontId="47" fillId="0" borderId="0" xfId="5" quotePrefix="1" applyFont="1" applyAlignment="1">
      <alignment horizontal="left" vertical="center"/>
    </xf>
    <xf numFmtId="41" fontId="53" fillId="0" borderId="0" xfId="0" quotePrefix="1" applyNumberFormat="1" applyFont="1" applyBorder="1" applyAlignment="1">
      <alignment vertical="center"/>
    </xf>
    <xf numFmtId="41" fontId="51" fillId="0" borderId="0" xfId="0" applyNumberFormat="1" applyFont="1" applyBorder="1" applyAlignment="1">
      <alignment vertical="center"/>
    </xf>
    <xf numFmtId="41" fontId="16" fillId="0" borderId="0" xfId="0" applyNumberFormat="1" applyFont="1" applyBorder="1" applyAlignment="1">
      <alignment horizontal="right" vertical="center"/>
    </xf>
    <xf numFmtId="41" fontId="53" fillId="0" borderId="8" xfId="0" applyNumberFormat="1" applyFont="1" applyBorder="1" applyAlignment="1">
      <alignment horizontal="center" vertical="center"/>
    </xf>
    <xf numFmtId="41" fontId="142" fillId="0" borderId="9" xfId="0" applyNumberFormat="1" applyFont="1" applyBorder="1" applyAlignment="1">
      <alignment horizontal="center" vertical="center"/>
    </xf>
    <xf numFmtId="41" fontId="53" fillId="0" borderId="9" xfId="0" applyNumberFormat="1" applyFont="1" applyBorder="1" applyAlignment="1">
      <alignment horizontal="center" vertical="center"/>
    </xf>
    <xf numFmtId="41" fontId="53" fillId="0" borderId="10" xfId="0" applyNumberFormat="1" applyFont="1" applyBorder="1" applyAlignment="1">
      <alignment horizontal="center" vertical="center"/>
    </xf>
    <xf numFmtId="41" fontId="53" fillId="0" borderId="0" xfId="0" applyNumberFormat="1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/>
    </xf>
    <xf numFmtId="41" fontId="53" fillId="0" borderId="0" xfId="0" applyNumberFormat="1" applyFont="1" applyFill="1" applyBorder="1" applyAlignment="1">
      <alignment horizontal="center" vertical="center"/>
    </xf>
    <xf numFmtId="41" fontId="9" fillId="0" borderId="0" xfId="0" applyNumberFormat="1" applyFont="1" applyBorder="1" applyAlignment="1">
      <alignment horizontal="center" vertical="center"/>
    </xf>
    <xf numFmtId="41" fontId="53" fillId="0" borderId="17" xfId="0" applyNumberFormat="1" applyFont="1" applyBorder="1" applyAlignment="1">
      <alignment horizontal="center" vertical="center"/>
    </xf>
    <xf numFmtId="176" fontId="142" fillId="0" borderId="0" xfId="0" applyNumberFormat="1" applyFont="1" applyBorder="1" applyAlignment="1">
      <alignment horizontal="center" vertical="center"/>
    </xf>
    <xf numFmtId="176" fontId="53" fillId="0" borderId="0" xfId="0" applyNumberFormat="1" applyFont="1" applyBorder="1" applyAlignment="1">
      <alignment horizontal="center" vertical="center"/>
    </xf>
    <xf numFmtId="0" fontId="16" fillId="0" borderId="0" xfId="0" applyFont="1">
      <alignment vertical="center"/>
    </xf>
    <xf numFmtId="41" fontId="51" fillId="0" borderId="0" xfId="0" applyNumberFormat="1" applyFont="1" applyAlignment="1">
      <alignment horizontal="center" vertical="center"/>
    </xf>
    <xf numFmtId="41" fontId="143" fillId="0" borderId="0" xfId="0" applyNumberFormat="1" applyFont="1" applyAlignment="1">
      <alignment horizontal="center" vertical="center"/>
    </xf>
    <xf numFmtId="41" fontId="53" fillId="0" borderId="12" xfId="818" applyNumberFormat="1" applyFont="1" applyBorder="1" applyAlignment="1">
      <alignment horizontal="center" vertical="center"/>
    </xf>
    <xf numFmtId="41" fontId="53" fillId="0" borderId="12" xfId="818" applyNumberFormat="1" applyFont="1" applyBorder="1" applyAlignment="1">
      <alignment horizontal="right" vertical="center"/>
    </xf>
    <xf numFmtId="41" fontId="53" fillId="8" borderId="12" xfId="818" applyNumberFormat="1" applyFont="1" applyFill="1" applyBorder="1" applyAlignment="1">
      <alignment vertical="center"/>
    </xf>
    <xf numFmtId="41" fontId="53" fillId="0" borderId="13" xfId="818" applyNumberFormat="1" applyFont="1" applyFill="1" applyBorder="1" applyAlignment="1">
      <alignment horizontal="center" vertical="center"/>
    </xf>
    <xf numFmtId="41" fontId="142" fillId="0" borderId="3" xfId="818" applyNumberFormat="1" applyFont="1" applyBorder="1" applyAlignment="1">
      <alignment horizontal="center" vertical="center"/>
    </xf>
    <xf numFmtId="41" fontId="53" fillId="0" borderId="3" xfId="818" applyNumberFormat="1" applyFont="1" applyBorder="1" applyAlignment="1">
      <alignment horizontal="center" vertical="center"/>
    </xf>
    <xf numFmtId="41" fontId="53" fillId="0" borderId="12" xfId="0" applyNumberFormat="1" applyFont="1" applyBorder="1" applyAlignment="1">
      <alignment horizontal="center" vertical="center"/>
    </xf>
    <xf numFmtId="41" fontId="53" fillId="8" borderId="12" xfId="4" applyNumberFormat="1" applyFont="1" applyFill="1" applyBorder="1" applyAlignment="1">
      <alignment vertical="center"/>
    </xf>
    <xf numFmtId="41" fontId="53" fillId="0" borderId="13" xfId="0" applyNumberFormat="1" applyFont="1" applyFill="1" applyBorder="1" applyAlignment="1">
      <alignment horizontal="center" vertical="center"/>
    </xf>
    <xf numFmtId="41" fontId="142" fillId="0" borderId="3" xfId="0" applyNumberFormat="1" applyFont="1" applyBorder="1" applyAlignment="1">
      <alignment horizontal="center" vertical="center"/>
    </xf>
    <xf numFmtId="41" fontId="53" fillId="0" borderId="3" xfId="0" applyNumberFormat="1" applyFont="1" applyBorder="1" applyAlignment="1">
      <alignment horizontal="center" vertical="center"/>
    </xf>
    <xf numFmtId="0" fontId="144" fillId="0" borderId="0" xfId="0" applyFont="1">
      <alignment vertical="center"/>
    </xf>
    <xf numFmtId="41" fontId="9" fillId="0" borderId="18" xfId="818" applyNumberFormat="1" applyFont="1" applyBorder="1" applyAlignment="1">
      <alignment horizontal="center" vertical="center" shrinkToFit="1"/>
    </xf>
    <xf numFmtId="41" fontId="9" fillId="0" borderId="18" xfId="0" applyNumberFormat="1" applyFont="1" applyBorder="1" applyAlignment="1">
      <alignment horizontal="center" vertical="center" shrinkToFit="1"/>
    </xf>
    <xf numFmtId="0" fontId="51" fillId="0" borderId="2" xfId="4" applyNumberFormat="1" applyFont="1" applyBorder="1" applyAlignment="1">
      <alignment horizontal="center" vertical="center"/>
    </xf>
    <xf numFmtId="41" fontId="145" fillId="6" borderId="72" xfId="0" applyNumberFormat="1" applyFont="1" applyFill="1" applyBorder="1" applyAlignment="1">
      <alignment vertical="center"/>
    </xf>
    <xf numFmtId="0" fontId="24" fillId="0" borderId="20" xfId="0" applyFont="1" applyBorder="1" applyAlignment="1">
      <alignment vertical="center"/>
    </xf>
    <xf numFmtId="41" fontId="24" fillId="6" borderId="20" xfId="0" applyNumberFormat="1" applyFont="1" applyFill="1" applyBorder="1" applyAlignment="1">
      <alignment vertical="center"/>
    </xf>
    <xf numFmtId="0" fontId="50" fillId="0" borderId="10" xfId="5" applyFont="1" applyBorder="1" applyAlignment="1">
      <alignment horizontal="center" vertical="center"/>
    </xf>
    <xf numFmtId="0" fontId="53" fillId="0" borderId="31" xfId="0" applyFont="1" applyBorder="1" applyAlignment="1">
      <alignment horizontal="center" vertical="center"/>
    </xf>
    <xf numFmtId="41" fontId="51" fillId="0" borderId="0" xfId="4" applyFont="1" applyBorder="1" applyAlignment="1">
      <alignment horizontal="left" vertical="center" indent="1"/>
    </xf>
    <xf numFmtId="0" fontId="24" fillId="0" borderId="38" xfId="0" applyFont="1" applyBorder="1">
      <alignment vertical="center"/>
    </xf>
    <xf numFmtId="41" fontId="5" fillId="0" borderId="38" xfId="4" applyFont="1" applyBorder="1" applyAlignment="1">
      <alignment horizontal="center" vertical="center"/>
    </xf>
    <xf numFmtId="41" fontId="24" fillId="0" borderId="38" xfId="4" applyFont="1" applyBorder="1">
      <alignment vertical="center"/>
    </xf>
    <xf numFmtId="0" fontId="53" fillId="0" borderId="73" xfId="0" applyFont="1" applyBorder="1" applyAlignment="1">
      <alignment horizontal="center" vertical="center"/>
    </xf>
    <xf numFmtId="41" fontId="53" fillId="0" borderId="74" xfId="818" applyNumberFormat="1" applyFont="1" applyBorder="1" applyAlignment="1">
      <alignment horizontal="center" vertical="center"/>
    </xf>
    <xf numFmtId="41" fontId="53" fillId="0" borderId="72" xfId="818" applyNumberFormat="1" applyFont="1" applyFill="1" applyBorder="1" applyAlignment="1">
      <alignment horizontal="center" vertical="center"/>
    </xf>
    <xf numFmtId="41" fontId="53" fillId="0" borderId="74" xfId="0" applyNumberFormat="1" applyFont="1" applyBorder="1" applyAlignment="1">
      <alignment horizontal="center" vertical="center"/>
    </xf>
    <xf numFmtId="41" fontId="53" fillId="0" borderId="72" xfId="0" applyNumberFormat="1" applyFont="1" applyFill="1" applyBorder="1" applyAlignment="1">
      <alignment horizontal="center" vertical="center"/>
    </xf>
    <xf numFmtId="0" fontId="53" fillId="0" borderId="75" xfId="0" applyFont="1" applyBorder="1" applyAlignment="1">
      <alignment horizontal="center" vertical="center"/>
    </xf>
    <xf numFmtId="0" fontId="53" fillId="0" borderId="2" xfId="0" applyFont="1" applyBorder="1" applyAlignment="1">
      <alignment horizontal="center" vertical="center"/>
    </xf>
    <xf numFmtId="41" fontId="53" fillId="0" borderId="2" xfId="818" applyNumberFormat="1" applyFont="1" applyBorder="1" applyAlignment="1">
      <alignment horizontal="center" vertical="center"/>
    </xf>
    <xf numFmtId="41" fontId="53" fillId="0" borderId="2" xfId="818" applyNumberFormat="1" applyFont="1" applyBorder="1" applyAlignment="1">
      <alignment horizontal="right" vertical="center"/>
    </xf>
    <xf numFmtId="41" fontId="53" fillId="0" borderId="2" xfId="0" applyNumberFormat="1" applyFont="1" applyBorder="1" applyAlignment="1">
      <alignment horizontal="center" vertical="center"/>
    </xf>
    <xf numFmtId="41" fontId="53" fillId="0" borderId="15" xfId="818" applyNumberFormat="1" applyFont="1" applyFill="1" applyBorder="1" applyAlignment="1">
      <alignment horizontal="center" vertical="center"/>
    </xf>
    <xf numFmtId="41" fontId="53" fillId="0" borderId="2" xfId="0" applyNumberFormat="1" applyFont="1" applyFill="1" applyBorder="1" applyAlignment="1">
      <alignment horizontal="center" vertical="center"/>
    </xf>
    <xf numFmtId="0" fontId="7" fillId="0" borderId="38" xfId="2" applyFont="1" applyFill="1" applyBorder="1" applyAlignment="1">
      <alignment horizontal="center" vertical="center"/>
    </xf>
    <xf numFmtId="281" fontId="0" fillId="0" borderId="38" xfId="4" applyNumberFormat="1" applyFont="1" applyBorder="1" applyAlignment="1" applyProtection="1">
      <alignment horizontal="center" vertical="center"/>
      <protection locked="0"/>
    </xf>
    <xf numFmtId="0" fontId="30" fillId="0" borderId="76" xfId="0" applyFont="1" applyBorder="1" applyAlignment="1" applyProtection="1">
      <alignment horizontal="center" vertical="center"/>
    </xf>
    <xf numFmtId="0" fontId="30" fillId="0" borderId="77" xfId="0" applyFont="1" applyBorder="1" applyAlignment="1" applyProtection="1">
      <alignment horizontal="center" vertical="center"/>
    </xf>
    <xf numFmtId="0" fontId="30" fillId="0" borderId="78" xfId="0" applyFont="1" applyBorder="1" applyAlignment="1" applyProtection="1">
      <alignment horizontal="center" vertical="center"/>
    </xf>
    <xf numFmtId="185" fontId="30" fillId="0" borderId="79" xfId="0" applyNumberFormat="1" applyFont="1" applyBorder="1" applyAlignment="1" applyProtection="1">
      <alignment vertical="center"/>
      <protection locked="0"/>
    </xf>
    <xf numFmtId="0" fontId="29" fillId="0" borderId="80" xfId="0" applyFont="1" applyBorder="1" applyProtection="1">
      <alignment vertical="center"/>
    </xf>
    <xf numFmtId="0" fontId="30" fillId="0" borderId="81" xfId="0" applyFont="1" applyBorder="1" applyProtection="1">
      <alignment vertical="center"/>
    </xf>
    <xf numFmtId="0" fontId="26" fillId="0" borderId="82" xfId="0" applyFont="1" applyBorder="1" applyAlignment="1" applyProtection="1">
      <alignment horizontal="left" vertical="center" indent="1"/>
    </xf>
    <xf numFmtId="0" fontId="26" fillId="0" borderId="83" xfId="0" applyFont="1" applyBorder="1" applyProtection="1">
      <alignment vertical="center"/>
    </xf>
    <xf numFmtId="0" fontId="26" fillId="0" borderId="82" xfId="0" applyFont="1" applyBorder="1" applyAlignment="1" applyProtection="1">
      <alignment horizontal="left" vertical="center" indent="2"/>
    </xf>
    <xf numFmtId="0" fontId="31" fillId="0" borderId="83" xfId="0" applyFont="1" applyBorder="1" applyAlignment="1" applyProtection="1">
      <alignment horizontal="center" vertical="center"/>
    </xf>
    <xf numFmtId="0" fontId="28" fillId="0" borderId="84" xfId="0" applyFont="1" applyBorder="1" applyAlignment="1" applyProtection="1">
      <alignment horizontal="left" vertical="center" indent="1"/>
    </xf>
    <xf numFmtId="0" fontId="26" fillId="0" borderId="85" xfId="0" applyFont="1" applyBorder="1" applyAlignment="1" applyProtection="1">
      <alignment horizontal="center" vertical="center"/>
    </xf>
    <xf numFmtId="176" fontId="26" fillId="0" borderId="85" xfId="0" applyNumberFormat="1" applyFont="1" applyBorder="1" applyAlignment="1" applyProtection="1">
      <alignment horizontal="center" vertical="center"/>
    </xf>
    <xf numFmtId="41" fontId="26" fillId="0" borderId="85" xfId="0" applyNumberFormat="1" applyFont="1" applyBorder="1" applyAlignment="1" applyProtection="1">
      <alignment horizontal="center" vertical="center"/>
    </xf>
    <xf numFmtId="41" fontId="26" fillId="0" borderId="85" xfId="0" applyNumberFormat="1" applyFont="1" applyBorder="1" applyAlignment="1" applyProtection="1">
      <alignment vertical="center"/>
    </xf>
    <xf numFmtId="0" fontId="31" fillId="0" borderId="86" xfId="0" applyFont="1" applyBorder="1" applyAlignment="1" applyProtection="1">
      <alignment horizontal="center" vertical="center"/>
    </xf>
    <xf numFmtId="0" fontId="50" fillId="0" borderId="78" xfId="5" applyFont="1" applyBorder="1" applyAlignment="1">
      <alignment horizontal="center" vertical="center"/>
    </xf>
    <xf numFmtId="41" fontId="50" fillId="7" borderId="80" xfId="0" applyNumberFormat="1" applyFont="1" applyFill="1" applyBorder="1" applyAlignment="1">
      <alignment vertical="center"/>
    </xf>
    <xf numFmtId="41" fontId="51" fillId="0" borderId="85" xfId="4" applyNumberFormat="1" applyFont="1" applyBorder="1" applyAlignment="1">
      <alignment horizontal="center" vertical="center"/>
    </xf>
    <xf numFmtId="41" fontId="50" fillId="0" borderId="86" xfId="4" applyNumberFormat="1" applyFont="1" applyFill="1" applyBorder="1" applyAlignment="1">
      <alignment vertical="center" shrinkToFit="1"/>
    </xf>
    <xf numFmtId="41" fontId="51" fillId="0" borderId="85" xfId="4" applyFont="1" applyBorder="1" applyAlignment="1">
      <alignment horizontal="center" vertical="center"/>
    </xf>
    <xf numFmtId="0" fontId="7" fillId="0" borderId="38" xfId="2" applyFont="1" applyFill="1" applyBorder="1">
      <alignment vertical="center"/>
    </xf>
    <xf numFmtId="0" fontId="3" fillId="0" borderId="38" xfId="2" applyBorder="1" applyAlignment="1">
      <alignment horizontal="center" vertical="center"/>
    </xf>
    <xf numFmtId="43" fontId="0" fillId="0" borderId="38" xfId="4" applyNumberFormat="1" applyFont="1" applyBorder="1" applyAlignment="1" applyProtection="1">
      <alignment horizontal="center" vertical="center"/>
      <protection locked="0"/>
    </xf>
    <xf numFmtId="0" fontId="26" fillId="0" borderId="2" xfId="0" applyNumberFormat="1" applyFont="1" applyFill="1" applyBorder="1" applyAlignment="1" applyProtection="1">
      <alignment vertical="center"/>
      <protection locked="0"/>
    </xf>
    <xf numFmtId="0" fontId="26" fillId="0" borderId="2" xfId="0" applyNumberFormat="1" applyFont="1" applyFill="1" applyBorder="1" applyAlignment="1" applyProtection="1">
      <alignment vertical="center"/>
    </xf>
    <xf numFmtId="0" fontId="26" fillId="0" borderId="32" xfId="0" applyNumberFormat="1" applyFont="1" applyFill="1" applyBorder="1" applyAlignment="1" applyProtection="1">
      <alignment vertical="center"/>
    </xf>
    <xf numFmtId="0" fontId="26" fillId="0" borderId="16" xfId="0" applyNumberFormat="1" applyFont="1" applyFill="1" applyBorder="1" applyAlignment="1" applyProtection="1">
      <alignment vertical="center"/>
    </xf>
    <xf numFmtId="0" fontId="26" fillId="0" borderId="22" xfId="0" applyNumberFormat="1" applyFont="1" applyFill="1" applyBorder="1" applyAlignment="1" applyProtection="1">
      <alignment vertical="center"/>
    </xf>
    <xf numFmtId="0" fontId="26" fillId="0" borderId="22" xfId="0" applyNumberFormat="1" applyFont="1" applyFill="1" applyBorder="1" applyAlignment="1" applyProtection="1">
      <alignment vertical="center"/>
      <protection locked="0"/>
    </xf>
    <xf numFmtId="0" fontId="26" fillId="0" borderId="16" xfId="0" applyNumberFormat="1" applyFont="1" applyFill="1" applyBorder="1" applyAlignment="1" applyProtection="1">
      <alignment vertical="center"/>
      <protection locked="0"/>
    </xf>
    <xf numFmtId="0" fontId="26" fillId="0" borderId="23" xfId="0" applyNumberFormat="1" applyFont="1" applyFill="1" applyBorder="1" applyAlignment="1" applyProtection="1">
      <alignment vertical="center"/>
    </xf>
    <xf numFmtId="0" fontId="26" fillId="0" borderId="24" xfId="0" applyNumberFormat="1" applyFont="1" applyFill="1" applyBorder="1" applyAlignment="1" applyProtection="1">
      <alignment vertical="center"/>
    </xf>
    <xf numFmtId="0" fontId="26" fillId="0" borderId="23" xfId="0" applyNumberFormat="1" applyFont="1" applyFill="1" applyBorder="1" applyAlignment="1" applyProtection="1">
      <alignment vertical="center"/>
      <protection locked="0"/>
    </xf>
    <xf numFmtId="0" fontId="26" fillId="0" borderId="24" xfId="0" applyNumberFormat="1" applyFont="1" applyFill="1" applyBorder="1" applyAlignment="1" applyProtection="1">
      <alignment vertical="center"/>
      <protection locked="0"/>
    </xf>
    <xf numFmtId="0" fontId="19" fillId="0" borderId="0" xfId="0" applyFont="1" applyFill="1" applyBorder="1" applyProtection="1">
      <alignment vertical="center"/>
    </xf>
    <xf numFmtId="0" fontId="10" fillId="0" borderId="0" xfId="1" applyFont="1" applyFill="1">
      <alignment vertical="center"/>
    </xf>
    <xf numFmtId="0" fontId="7" fillId="0" borderId="0" xfId="1" applyFill="1">
      <alignment vertical="center"/>
    </xf>
    <xf numFmtId="0" fontId="14" fillId="0" borderId="0" xfId="1" applyFont="1" applyFill="1">
      <alignment vertical="center"/>
    </xf>
    <xf numFmtId="0" fontId="26" fillId="0" borderId="32" xfId="0" applyNumberFormat="1" applyFont="1" applyFill="1" applyBorder="1" applyAlignment="1" applyProtection="1">
      <alignment vertical="center"/>
      <protection locked="0"/>
    </xf>
    <xf numFmtId="41" fontId="53" fillId="0" borderId="75" xfId="0" applyNumberFormat="1" applyFont="1" applyBorder="1" applyAlignment="1">
      <alignment horizontal="center" vertical="center"/>
    </xf>
    <xf numFmtId="41" fontId="53" fillId="0" borderId="14" xfId="0" applyNumberFormat="1" applyFont="1" applyBorder="1" applyAlignment="1">
      <alignment horizontal="center" vertical="center"/>
    </xf>
    <xf numFmtId="41" fontId="53" fillId="0" borderId="0" xfId="4" applyFont="1" applyBorder="1" applyAlignment="1">
      <alignment horizontal="center" vertical="center"/>
    </xf>
    <xf numFmtId="0" fontId="53" fillId="0" borderId="0" xfId="5" applyFont="1" applyBorder="1" applyAlignment="1">
      <alignment horizontal="center" vertical="center"/>
    </xf>
    <xf numFmtId="41" fontId="16" fillId="0" borderId="7" xfId="0" applyNumberFormat="1" applyFont="1" applyBorder="1" applyAlignment="1">
      <alignment horizontal="center" vertical="center"/>
    </xf>
    <xf numFmtId="41" fontId="16" fillId="0" borderId="94" xfId="0" applyNumberFormat="1" applyFont="1" applyBorder="1" applyAlignment="1">
      <alignment horizontal="center" vertical="center"/>
    </xf>
    <xf numFmtId="41" fontId="16" fillId="0" borderId="95" xfId="0" applyNumberFormat="1" applyFont="1" applyBorder="1" applyAlignment="1">
      <alignment horizontal="center" vertical="center"/>
    </xf>
    <xf numFmtId="41" fontId="16" fillId="0" borderId="97" xfId="0" applyNumberFormat="1" applyFont="1" applyBorder="1" applyAlignment="1">
      <alignment horizontal="center" vertical="center"/>
    </xf>
    <xf numFmtId="41" fontId="16" fillId="0" borderId="16" xfId="0" applyNumberFormat="1" applyFont="1" applyBorder="1" applyAlignment="1">
      <alignment horizontal="center" vertical="center"/>
    </xf>
    <xf numFmtId="41" fontId="16" fillId="0" borderId="2" xfId="0" applyNumberFormat="1" applyFont="1" applyBorder="1" applyAlignment="1">
      <alignment horizontal="center" vertical="center"/>
    </xf>
    <xf numFmtId="41" fontId="137" fillId="0" borderId="99" xfId="0" applyNumberFormat="1" applyFont="1" applyBorder="1" applyAlignment="1">
      <alignment horizontal="center" vertical="center"/>
    </xf>
    <xf numFmtId="0" fontId="53" fillId="0" borderId="38" xfId="5" applyFont="1" applyBorder="1" applyAlignment="1">
      <alignment horizontal="center" vertical="center"/>
    </xf>
    <xf numFmtId="41" fontId="53" fillId="0" borderId="0" xfId="4" applyFont="1" applyBorder="1" applyAlignment="1">
      <alignment horizontal="center" vertical="center"/>
    </xf>
    <xf numFmtId="0" fontId="53" fillId="0" borderId="0" xfId="5" applyFont="1" applyBorder="1" applyAlignment="1">
      <alignment horizontal="center" vertical="center"/>
    </xf>
    <xf numFmtId="176" fontId="53" fillId="0" borderId="0" xfId="4" applyNumberFormat="1" applyFont="1" applyBorder="1" applyAlignment="1">
      <alignment horizontal="center" vertical="center"/>
    </xf>
    <xf numFmtId="0" fontId="7" fillId="0" borderId="38" xfId="2" applyFont="1" applyBorder="1" applyAlignment="1">
      <alignment horizontal="center" vertical="center"/>
    </xf>
    <xf numFmtId="41" fontId="53" fillId="2" borderId="2" xfId="818" applyNumberFormat="1" applyFont="1" applyFill="1" applyBorder="1" applyAlignment="1">
      <alignment horizontal="center" vertical="center"/>
    </xf>
    <xf numFmtId="41" fontId="53" fillId="2" borderId="74" xfId="818" applyNumberFormat="1" applyFont="1" applyFill="1" applyBorder="1" applyAlignment="1">
      <alignment horizontal="center" vertical="center"/>
    </xf>
    <xf numFmtId="41" fontId="24" fillId="0" borderId="38" xfId="4" applyFont="1" applyBorder="1" applyAlignment="1">
      <alignment horizontal="center" vertical="center"/>
    </xf>
    <xf numFmtId="0" fontId="28" fillId="0" borderId="2" xfId="0" applyNumberFormat="1" applyFont="1" applyFill="1" applyBorder="1" applyAlignment="1" applyProtection="1">
      <alignment vertical="center"/>
      <protection locked="0"/>
    </xf>
    <xf numFmtId="0" fontId="3" fillId="2" borderId="38" xfId="2" applyFill="1" applyBorder="1" applyAlignment="1">
      <alignment horizontal="center" vertical="center"/>
    </xf>
    <xf numFmtId="0" fontId="3" fillId="2" borderId="0" xfId="2" applyFill="1">
      <alignment vertical="center"/>
    </xf>
    <xf numFmtId="0" fontId="3" fillId="0" borderId="0" xfId="2" applyFill="1">
      <alignment vertical="center"/>
    </xf>
    <xf numFmtId="0" fontId="1" fillId="2" borderId="38" xfId="2" applyFont="1" applyFill="1" applyBorder="1">
      <alignment vertical="center"/>
    </xf>
    <xf numFmtId="187" fontId="30" fillId="5" borderId="38" xfId="0" applyNumberFormat="1" applyFont="1" applyFill="1" applyBorder="1" applyAlignment="1">
      <alignment horizontal="center" vertical="center"/>
    </xf>
    <xf numFmtId="0" fontId="30" fillId="5" borderId="38" xfId="0" applyFont="1" applyFill="1" applyBorder="1" applyAlignment="1">
      <alignment horizontal="center" vertical="center"/>
    </xf>
    <xf numFmtId="0" fontId="30" fillId="0" borderId="43" xfId="0" applyFont="1" applyFill="1" applyBorder="1" applyAlignment="1" applyProtection="1">
      <alignment horizontal="left" vertical="center" indent="1"/>
      <protection locked="0"/>
    </xf>
    <xf numFmtId="0" fontId="30" fillId="0" borderId="44" xfId="0" applyFont="1" applyFill="1" applyBorder="1" applyAlignment="1" applyProtection="1">
      <alignment horizontal="left" vertical="center" indent="1"/>
      <protection locked="0"/>
    </xf>
    <xf numFmtId="14" fontId="30" fillId="0" borderId="43" xfId="0" applyNumberFormat="1" applyFont="1" applyFill="1" applyBorder="1" applyAlignment="1" applyProtection="1">
      <alignment horizontal="left" vertical="center" indent="1"/>
      <protection locked="0"/>
    </xf>
    <xf numFmtId="14" fontId="30" fillId="0" borderId="44" xfId="0" applyNumberFormat="1" applyFont="1" applyFill="1" applyBorder="1" applyAlignment="1" applyProtection="1">
      <alignment horizontal="left" vertical="center" indent="1"/>
      <protection locked="0"/>
    </xf>
    <xf numFmtId="0" fontId="30" fillId="4" borderId="38" xfId="0" applyFont="1" applyFill="1" applyBorder="1" applyAlignment="1">
      <alignment horizontal="center" vertical="center"/>
    </xf>
    <xf numFmtId="0" fontId="32" fillId="5" borderId="38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 applyProtection="1">
      <alignment horizontal="center" vertical="center" wrapText="1"/>
      <protection locked="0"/>
    </xf>
    <xf numFmtId="0" fontId="35" fillId="0" borderId="0" xfId="0" applyFont="1" applyFill="1" applyBorder="1" applyAlignment="1" applyProtection="1">
      <alignment horizontal="center" vertical="center"/>
      <protection locked="0"/>
    </xf>
    <xf numFmtId="0" fontId="30" fillId="3" borderId="45" xfId="0" applyFont="1" applyFill="1" applyBorder="1" applyAlignment="1" applyProtection="1">
      <alignment horizontal="center" vertical="center"/>
      <protection locked="0"/>
    </xf>
    <xf numFmtId="0" fontId="30" fillId="3" borderId="46" xfId="0" applyFont="1" applyFill="1" applyBorder="1" applyAlignment="1" applyProtection="1">
      <alignment horizontal="center" vertical="center"/>
      <protection locked="0"/>
    </xf>
    <xf numFmtId="0" fontId="35" fillId="0" borderId="0" xfId="0" applyFont="1" applyFill="1" applyBorder="1" applyAlignment="1" applyProtection="1">
      <alignment horizontal="center" vertical="center"/>
    </xf>
    <xf numFmtId="0" fontId="30" fillId="0" borderId="39" xfId="0" applyFont="1" applyFill="1" applyBorder="1" applyAlignment="1" applyProtection="1">
      <alignment horizontal="center" vertical="center" wrapText="1"/>
      <protection locked="0"/>
    </xf>
    <xf numFmtId="0" fontId="29" fillId="0" borderId="41" xfId="0" applyFont="1" applyFill="1" applyBorder="1" applyAlignment="1" applyProtection="1">
      <alignment vertical="center"/>
      <protection locked="0"/>
    </xf>
    <xf numFmtId="0" fontId="151" fillId="0" borderId="4" xfId="0" applyFont="1" applyFill="1" applyBorder="1" applyAlignment="1" applyProtection="1">
      <alignment horizontal="center" vertical="center" wrapText="1" shrinkToFit="1"/>
    </xf>
    <xf numFmtId="0" fontId="152" fillId="0" borderId="0" xfId="0" applyFont="1" applyFill="1" applyAlignment="1" applyProtection="1">
      <alignment horizontal="center" vertical="center" shrinkToFit="1"/>
    </xf>
    <xf numFmtId="0" fontId="152" fillId="0" borderId="5" xfId="0" applyFont="1" applyFill="1" applyBorder="1" applyAlignment="1" applyProtection="1">
      <alignment horizontal="center" vertical="center" shrinkToFit="1"/>
    </xf>
    <xf numFmtId="0" fontId="32" fillId="0" borderId="0" xfId="0" applyFont="1" applyFill="1" applyBorder="1" applyAlignment="1" applyProtection="1">
      <alignment horizontal="distributed" vertical="center"/>
    </xf>
    <xf numFmtId="0" fontId="29" fillId="0" borderId="0" xfId="0" applyFont="1" applyFill="1" applyAlignment="1" applyProtection="1">
      <alignment horizontal="distributed" vertical="center"/>
    </xf>
    <xf numFmtId="0" fontId="136" fillId="0" borderId="38" xfId="0" applyFont="1" applyBorder="1" applyAlignment="1" applyProtection="1">
      <alignment horizontal="center" vertical="center"/>
      <protection locked="0"/>
    </xf>
    <xf numFmtId="0" fontId="26" fillId="0" borderId="32" xfId="0" applyNumberFormat="1" applyFont="1" applyFill="1" applyBorder="1" applyAlignment="1" applyProtection="1">
      <alignment horizontal="center" vertical="center" wrapText="1"/>
    </xf>
    <xf numFmtId="0" fontId="26" fillId="0" borderId="16" xfId="0" applyNumberFormat="1" applyFont="1" applyFill="1" applyBorder="1" applyAlignment="1" applyProtection="1">
      <alignment horizontal="center" vertical="center" wrapText="1"/>
    </xf>
    <xf numFmtId="0" fontId="26" fillId="0" borderId="2" xfId="0" applyNumberFormat="1" applyFont="1" applyBorder="1" applyAlignment="1" applyProtection="1">
      <alignment horizontal="center" vertical="center"/>
    </xf>
    <xf numFmtId="0" fontId="26" fillId="0" borderId="2" xfId="0" applyNumberFormat="1" applyFont="1" applyFill="1" applyBorder="1" applyAlignment="1" applyProtection="1">
      <alignment horizontal="center" vertical="center"/>
    </xf>
    <xf numFmtId="0" fontId="26" fillId="0" borderId="36" xfId="0" applyNumberFormat="1" applyFont="1" applyBorder="1" applyAlignment="1" applyProtection="1">
      <alignment horizontal="center" vertical="center"/>
    </xf>
    <xf numFmtId="0" fontId="26" fillId="0" borderId="24" xfId="0" applyNumberFormat="1" applyFont="1" applyBorder="1" applyAlignment="1" applyProtection="1">
      <alignment horizontal="center" vertical="center"/>
    </xf>
    <xf numFmtId="0" fontId="26" fillId="0" borderId="37" xfId="0" applyNumberFormat="1" applyFont="1" applyBorder="1" applyAlignment="1" applyProtection="1">
      <alignment horizontal="center" vertical="center"/>
    </xf>
    <xf numFmtId="0" fontId="26" fillId="0" borderId="25" xfId="0" applyNumberFormat="1" applyFont="1" applyBorder="1" applyAlignment="1" applyProtection="1">
      <alignment horizontal="center" vertical="center"/>
    </xf>
    <xf numFmtId="0" fontId="26" fillId="0" borderId="26" xfId="0" applyNumberFormat="1" applyFont="1" applyBorder="1" applyAlignment="1" applyProtection="1">
      <alignment horizontal="center" vertical="center"/>
    </xf>
    <xf numFmtId="0" fontId="26" fillId="0" borderId="28" xfId="0" applyNumberFormat="1" applyFont="1" applyBorder="1" applyAlignment="1" applyProtection="1">
      <alignment horizontal="center" vertical="center"/>
    </xf>
    <xf numFmtId="0" fontId="26" fillId="0" borderId="32" xfId="0" applyNumberFormat="1" applyFont="1" applyBorder="1" applyAlignment="1" applyProtection="1">
      <alignment horizontal="center" vertical="center" shrinkToFit="1"/>
    </xf>
    <xf numFmtId="0" fontId="26" fillId="0" borderId="16" xfId="0" applyNumberFormat="1" applyFont="1" applyBorder="1" applyAlignment="1" applyProtection="1">
      <alignment horizontal="center" vertical="center" shrinkToFit="1"/>
    </xf>
    <xf numFmtId="0" fontId="19" fillId="0" borderId="0" xfId="0" applyFont="1" applyBorder="1" applyAlignment="1" applyProtection="1">
      <alignment horizontal="center" vertical="center"/>
    </xf>
    <xf numFmtId="41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9" fillId="0" borderId="38" xfId="0" applyFont="1" applyBorder="1" applyAlignment="1" applyProtection="1">
      <alignment horizontal="center" vertical="center" wrapText="1"/>
    </xf>
    <xf numFmtId="0" fontId="19" fillId="0" borderId="38" xfId="0" applyFont="1" applyBorder="1" applyAlignment="1" applyProtection="1">
      <alignment horizontal="center" vertical="center"/>
    </xf>
    <xf numFmtId="182" fontId="19" fillId="0" borderId="38" xfId="0" applyNumberFormat="1" applyFont="1" applyBorder="1" applyAlignment="1" applyProtection="1">
      <alignment horizontal="center" vertical="center"/>
    </xf>
    <xf numFmtId="0" fontId="19" fillId="0" borderId="38" xfId="0" applyFont="1" applyBorder="1" applyAlignment="1" applyProtection="1">
      <alignment horizontal="center" vertical="center"/>
      <protection locked="0"/>
    </xf>
    <xf numFmtId="0" fontId="37" fillId="0" borderId="38" xfId="0" applyFont="1" applyBorder="1" applyAlignment="1" applyProtection="1">
      <alignment horizontal="left" vertical="center" indent="1"/>
      <protection locked="0"/>
    </xf>
    <xf numFmtId="0" fontId="19" fillId="0" borderId="20" xfId="0" applyFont="1" applyBorder="1" applyAlignment="1" applyProtection="1">
      <alignment horizontal="left" vertical="center"/>
      <protection locked="0"/>
    </xf>
    <xf numFmtId="186" fontId="22" fillId="2" borderId="0" xfId="0" applyNumberFormat="1" applyFont="1" applyFill="1" applyBorder="1" applyAlignment="1" applyProtection="1">
      <alignment horizontal="right" vertical="center"/>
    </xf>
    <xf numFmtId="186" fontId="23" fillId="2" borderId="0" xfId="0" applyNumberFormat="1" applyFont="1" applyFill="1" applyBorder="1" applyAlignment="1" applyProtection="1">
      <alignment horizontal="right" vertical="center"/>
    </xf>
    <xf numFmtId="183" fontId="22" fillId="0" borderId="0" xfId="0" applyNumberFormat="1" applyFont="1" applyBorder="1" applyAlignment="1" applyProtection="1">
      <alignment horizontal="right" vertical="center"/>
    </xf>
    <xf numFmtId="183" fontId="23" fillId="0" borderId="0" xfId="0" applyNumberFormat="1" applyFont="1" applyBorder="1" applyAlignment="1" applyProtection="1">
      <alignment horizontal="right" vertical="center"/>
    </xf>
    <xf numFmtId="190" fontId="43" fillId="0" borderId="0" xfId="0" applyNumberFormat="1" applyFont="1" applyBorder="1" applyAlignment="1" applyProtection="1">
      <alignment horizontal="right" vertical="center"/>
    </xf>
    <xf numFmtId="0" fontId="21" fillId="0" borderId="38" xfId="0" applyFont="1" applyBorder="1" applyAlignment="1" applyProtection="1">
      <alignment horizontal="center" vertical="center"/>
      <protection locked="0"/>
    </xf>
    <xf numFmtId="179" fontId="22" fillId="0" borderId="38" xfId="3" applyNumberFormat="1" applyFont="1" applyBorder="1" applyAlignment="1" applyProtection="1">
      <alignment horizontal="center" vertical="center"/>
      <protection locked="0"/>
    </xf>
    <xf numFmtId="182" fontId="21" fillId="0" borderId="38" xfId="0" applyNumberFormat="1" applyFont="1" applyBorder="1" applyAlignment="1" applyProtection="1">
      <alignment horizontal="center" vertical="center"/>
      <protection locked="0"/>
    </xf>
    <xf numFmtId="0" fontId="8" fillId="0" borderId="0" xfId="1" applyFont="1" applyAlignment="1">
      <alignment horizontal="center" vertical="center"/>
    </xf>
    <xf numFmtId="0" fontId="16" fillId="0" borderId="38" xfId="0" applyFont="1" applyBorder="1" applyAlignment="1" applyProtection="1">
      <alignment horizontal="center" vertical="center"/>
    </xf>
    <xf numFmtId="0" fontId="16" fillId="0" borderId="38" xfId="0" applyFont="1" applyBorder="1" applyAlignment="1" applyProtection="1">
      <alignment horizontal="center" vertical="center" wrapText="1"/>
    </xf>
    <xf numFmtId="0" fontId="13" fillId="0" borderId="38" xfId="1" applyFont="1" applyFill="1" applyBorder="1" applyAlignment="1">
      <alignment horizontal="center" vertical="center" wrapText="1"/>
    </xf>
    <xf numFmtId="0" fontId="42" fillId="0" borderId="38" xfId="1" applyFont="1" applyFill="1" applyBorder="1" applyAlignment="1">
      <alignment horizontal="left" vertical="center" wrapText="1"/>
    </xf>
    <xf numFmtId="0" fontId="13" fillId="0" borderId="38" xfId="1" applyFont="1" applyFill="1" applyBorder="1" applyAlignment="1">
      <alignment horizontal="left" vertical="center" wrapText="1"/>
    </xf>
    <xf numFmtId="0" fontId="149" fillId="0" borderId="38" xfId="1" applyFont="1" applyFill="1" applyBorder="1" applyAlignment="1">
      <alignment horizontal="left" vertical="center" wrapText="1"/>
    </xf>
    <xf numFmtId="176" fontId="13" fillId="2" borderId="38" xfId="1" applyNumberFormat="1" applyFont="1" applyFill="1" applyBorder="1" applyAlignment="1">
      <alignment horizontal="center" vertical="center" wrapText="1"/>
    </xf>
    <xf numFmtId="181" fontId="13" fillId="0" borderId="38" xfId="1" applyNumberFormat="1" applyFont="1" applyFill="1" applyBorder="1" applyAlignment="1">
      <alignment horizontal="center" vertical="center" wrapText="1"/>
    </xf>
    <xf numFmtId="0" fontId="17" fillId="0" borderId="38" xfId="1" applyFont="1" applyFill="1" applyBorder="1" applyAlignment="1">
      <alignment horizontal="center" vertical="center" wrapText="1"/>
    </xf>
    <xf numFmtId="176" fontId="17" fillId="2" borderId="38" xfId="1" applyNumberFormat="1" applyFont="1" applyFill="1" applyBorder="1" applyAlignment="1">
      <alignment horizontal="center" vertical="center" wrapText="1"/>
    </xf>
    <xf numFmtId="181" fontId="17" fillId="0" borderId="38" xfId="1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left" vertical="center" wrapText="1"/>
    </xf>
    <xf numFmtId="0" fontId="3" fillId="0" borderId="0" xfId="2" applyAlignment="1">
      <alignment horizontal="left" vertical="center" wrapText="1"/>
    </xf>
    <xf numFmtId="0" fontId="3" fillId="3" borderId="38" xfId="2" applyFill="1" applyBorder="1" applyAlignment="1">
      <alignment horizontal="center" vertical="center"/>
    </xf>
    <xf numFmtId="0" fontId="3" fillId="3" borderId="38" xfId="2" applyFill="1" applyBorder="1" applyAlignment="1">
      <alignment horizontal="center" vertical="center" wrapText="1"/>
    </xf>
    <xf numFmtId="0" fontId="3" fillId="0" borderId="38" xfId="2" applyBorder="1" applyAlignment="1">
      <alignment horizontal="center" vertical="center"/>
    </xf>
    <xf numFmtId="0" fontId="53" fillId="0" borderId="0" xfId="5" applyFont="1" applyBorder="1" applyAlignment="1">
      <alignment horizontal="center" vertical="center"/>
    </xf>
    <xf numFmtId="41" fontId="55" fillId="0" borderId="0" xfId="4" applyFont="1" applyBorder="1" applyAlignment="1">
      <alignment horizontal="center" vertical="center" shrinkToFit="1"/>
    </xf>
    <xf numFmtId="0" fontId="53" fillId="0" borderId="38" xfId="5" applyFont="1" applyBorder="1" applyAlignment="1">
      <alignment horizontal="center" vertical="center"/>
    </xf>
    <xf numFmtId="41" fontId="55" fillId="0" borderId="38" xfId="4" applyFont="1" applyBorder="1" applyAlignment="1">
      <alignment horizontal="center" vertical="center" shrinkToFit="1"/>
    </xf>
    <xf numFmtId="0" fontId="53" fillId="0" borderId="43" xfId="5" applyFont="1" applyBorder="1" applyAlignment="1">
      <alignment horizontal="center" vertical="center"/>
    </xf>
    <xf numFmtId="0" fontId="53" fillId="0" borderId="47" xfId="5" applyFont="1" applyBorder="1" applyAlignment="1">
      <alignment horizontal="center" vertical="center"/>
    </xf>
    <xf numFmtId="0" fontId="53" fillId="0" borderId="44" xfId="5" applyFont="1" applyBorder="1" applyAlignment="1">
      <alignment horizontal="center" vertical="center"/>
    </xf>
    <xf numFmtId="0" fontId="50" fillId="0" borderId="43" xfId="5" applyNumberFormat="1" applyFont="1" applyBorder="1" applyAlignment="1">
      <alignment horizontal="center" vertical="center"/>
    </xf>
    <xf numFmtId="0" fontId="50" fillId="0" borderId="47" xfId="5" applyNumberFormat="1" applyFont="1" applyBorder="1" applyAlignment="1">
      <alignment horizontal="center" vertical="center"/>
    </xf>
    <xf numFmtId="0" fontId="50" fillId="0" borderId="48" xfId="5" applyNumberFormat="1" applyFont="1" applyBorder="1" applyAlignment="1">
      <alignment horizontal="center" vertical="center"/>
    </xf>
    <xf numFmtId="0" fontId="50" fillId="0" borderId="49" xfId="5" applyNumberFormat="1" applyFont="1" applyBorder="1" applyAlignment="1">
      <alignment horizontal="center" vertical="center"/>
    </xf>
    <xf numFmtId="0" fontId="50" fillId="0" borderId="50" xfId="0" applyFont="1" applyBorder="1" applyAlignment="1">
      <alignment horizontal="center" vertical="center"/>
    </xf>
    <xf numFmtId="0" fontId="50" fillId="0" borderId="51" xfId="0" applyFont="1" applyBorder="1" applyAlignment="1">
      <alignment horizontal="center" vertical="center"/>
    </xf>
    <xf numFmtId="0" fontId="51" fillId="0" borderId="65" xfId="0" applyFont="1" applyBorder="1" applyAlignment="1">
      <alignment horizontal="left" vertical="center"/>
    </xf>
    <xf numFmtId="0" fontId="51" fillId="0" borderId="22" xfId="0" applyFont="1" applyBorder="1" applyAlignment="1">
      <alignment horizontal="left" vertical="center"/>
    </xf>
    <xf numFmtId="0" fontId="51" fillId="0" borderId="16" xfId="0" applyFont="1" applyBorder="1" applyAlignment="1">
      <alignment horizontal="left" vertical="center"/>
    </xf>
    <xf numFmtId="0" fontId="51" fillId="0" borderId="53" xfId="0" applyFont="1" applyBorder="1" applyAlignment="1">
      <alignment horizontal="left" vertical="center"/>
    </xf>
    <xf numFmtId="0" fontId="51" fillId="0" borderId="54" xfId="0" applyFont="1" applyBorder="1" applyAlignment="1">
      <alignment horizontal="left" vertical="center"/>
    </xf>
    <xf numFmtId="0" fontId="51" fillId="0" borderId="67" xfId="0" applyFont="1" applyBorder="1" applyAlignment="1">
      <alignment horizontal="left" vertical="center"/>
    </xf>
    <xf numFmtId="41" fontId="137" fillId="0" borderId="105" xfId="0" applyNumberFormat="1" applyFont="1" applyBorder="1" applyAlignment="1">
      <alignment horizontal="center" vertical="center"/>
    </xf>
    <xf numFmtId="41" fontId="137" fillId="0" borderId="51" xfId="0" applyNumberFormat="1" applyFont="1" applyBorder="1" applyAlignment="1">
      <alignment horizontal="center" vertical="center"/>
    </xf>
    <xf numFmtId="41" fontId="137" fillId="0" borderId="52" xfId="0" applyNumberFormat="1" applyFont="1" applyBorder="1" applyAlignment="1">
      <alignment horizontal="center" vertical="center"/>
    </xf>
    <xf numFmtId="41" fontId="53" fillId="0" borderId="0" xfId="0" quotePrefix="1" applyNumberFormat="1" applyFont="1" applyBorder="1" applyAlignment="1">
      <alignment horizontal="left" vertical="center"/>
    </xf>
    <xf numFmtId="0" fontId="50" fillId="0" borderId="8" xfId="5" applyNumberFormat="1" applyFont="1" applyBorder="1" applyAlignment="1">
      <alignment horizontal="center" vertical="center"/>
    </xf>
    <xf numFmtId="0" fontId="50" fillId="0" borderId="9" xfId="5" applyNumberFormat="1" applyFont="1" applyBorder="1" applyAlignment="1">
      <alignment horizontal="center" vertical="center"/>
    </xf>
    <xf numFmtId="0" fontId="50" fillId="0" borderId="9" xfId="5" applyFont="1" applyBorder="1" applyAlignment="1">
      <alignment horizontal="center" vertical="center"/>
    </xf>
    <xf numFmtId="0" fontId="50" fillId="0" borderId="10" xfId="5" applyFont="1" applyBorder="1" applyAlignment="1">
      <alignment horizontal="center" vertical="center"/>
    </xf>
    <xf numFmtId="0" fontId="50" fillId="0" borderId="11" xfId="5" applyFont="1" applyBorder="1" applyAlignment="1">
      <alignment horizontal="center" vertical="center"/>
    </xf>
    <xf numFmtId="0" fontId="50" fillId="0" borderId="12" xfId="5" applyFont="1" applyBorder="1" applyAlignment="1">
      <alignment horizontal="center" vertical="center"/>
    </xf>
    <xf numFmtId="41" fontId="50" fillId="7" borderId="12" xfId="4" applyFont="1" applyFill="1" applyBorder="1" applyAlignment="1">
      <alignment horizontal="center" vertical="center"/>
    </xf>
    <xf numFmtId="41" fontId="50" fillId="7" borderId="13" xfId="4" applyFont="1" applyFill="1" applyBorder="1" applyAlignment="1">
      <alignment horizontal="center" vertical="center"/>
    </xf>
    <xf numFmtId="0" fontId="51" fillId="0" borderId="65" xfId="4" applyNumberFormat="1" applyFont="1" applyBorder="1" applyAlignment="1">
      <alignment horizontal="center" vertical="center"/>
    </xf>
    <xf numFmtId="0" fontId="51" fillId="0" borderId="16" xfId="4" applyNumberFormat="1" applyFont="1" applyBorder="1" applyAlignment="1">
      <alignment horizontal="center" vertical="center"/>
    </xf>
    <xf numFmtId="41" fontId="51" fillId="0" borderId="32" xfId="4" applyNumberFormat="1" applyFont="1" applyBorder="1" applyAlignment="1">
      <alignment horizontal="center" vertical="center"/>
    </xf>
    <xf numFmtId="41" fontId="51" fillId="0" borderId="66" xfId="4" applyNumberFormat="1" applyFont="1" applyBorder="1" applyAlignment="1">
      <alignment horizontal="center" vertical="center"/>
    </xf>
    <xf numFmtId="0" fontId="51" fillId="0" borderId="53" xfId="4" applyNumberFormat="1" applyFont="1" applyBorder="1" applyAlignment="1">
      <alignment horizontal="center" vertical="center"/>
    </xf>
    <xf numFmtId="0" fontId="51" fillId="0" borderId="67" xfId="4" applyNumberFormat="1" applyFont="1" applyBorder="1" applyAlignment="1">
      <alignment horizontal="center" vertical="center"/>
    </xf>
    <xf numFmtId="41" fontId="46" fillId="0" borderId="68" xfId="819" applyNumberFormat="1" applyFont="1" applyBorder="1" applyAlignment="1">
      <alignment horizontal="center" vertical="center"/>
    </xf>
    <xf numFmtId="41" fontId="46" fillId="0" borderId="69" xfId="819" applyNumberFormat="1" applyFont="1" applyBorder="1" applyAlignment="1">
      <alignment horizontal="center" vertical="center"/>
    </xf>
    <xf numFmtId="176" fontId="53" fillId="0" borderId="70" xfId="0" applyNumberFormat="1" applyFont="1" applyBorder="1" applyAlignment="1">
      <alignment horizontal="center" vertical="center"/>
    </xf>
    <xf numFmtId="176" fontId="53" fillId="0" borderId="20" xfId="0" applyNumberFormat="1" applyFont="1" applyBorder="1" applyAlignment="1">
      <alignment horizontal="center" vertical="center"/>
    </xf>
    <xf numFmtId="176" fontId="53" fillId="0" borderId="33" xfId="0" applyNumberFormat="1" applyFont="1" applyBorder="1" applyAlignment="1">
      <alignment horizontal="center" vertical="center"/>
    </xf>
    <xf numFmtId="176" fontId="53" fillId="0" borderId="37" xfId="0" applyNumberFormat="1" applyFont="1" applyBorder="1" applyAlignment="1">
      <alignment horizontal="center" vertical="center"/>
    </xf>
    <xf numFmtId="176" fontId="53" fillId="0" borderId="0" xfId="0" applyNumberFormat="1" applyFont="1" applyBorder="1" applyAlignment="1">
      <alignment horizontal="center" vertical="center"/>
    </xf>
    <xf numFmtId="176" fontId="53" fillId="0" borderId="34" xfId="0" applyNumberFormat="1" applyFont="1" applyBorder="1" applyAlignment="1">
      <alignment horizontal="center" vertical="center"/>
    </xf>
    <xf numFmtId="176" fontId="53" fillId="0" borderId="71" xfId="0" applyNumberFormat="1" applyFont="1" applyBorder="1" applyAlignment="1">
      <alignment horizontal="center" vertical="center"/>
    </xf>
    <xf numFmtId="176" fontId="53" fillId="0" borderId="30" xfId="0" applyNumberFormat="1" applyFont="1" applyBorder="1" applyAlignment="1">
      <alignment horizontal="center" vertical="center"/>
    </xf>
    <xf numFmtId="176" fontId="53" fillId="0" borderId="35" xfId="0" applyNumberFormat="1" applyFont="1" applyBorder="1" applyAlignment="1">
      <alignment horizontal="center" vertical="center"/>
    </xf>
    <xf numFmtId="0" fontId="50" fillId="0" borderId="87" xfId="5" applyNumberFormat="1" applyFont="1" applyBorder="1" applyAlignment="1">
      <alignment horizontal="center" vertical="center"/>
    </xf>
    <xf numFmtId="0" fontId="50" fillId="0" borderId="88" xfId="5" applyNumberFormat="1" applyFont="1" applyBorder="1" applyAlignment="1">
      <alignment horizontal="center" vertical="center"/>
    </xf>
    <xf numFmtId="0" fontId="50" fillId="0" borderId="89" xfId="5" applyNumberFormat="1" applyFont="1" applyBorder="1" applyAlignment="1">
      <alignment horizontal="center" vertical="center"/>
    </xf>
    <xf numFmtId="0" fontId="50" fillId="0" borderId="90" xfId="5" applyNumberFormat="1" applyFont="1" applyBorder="1" applyAlignment="1">
      <alignment horizontal="center" vertical="center"/>
    </xf>
    <xf numFmtId="0" fontId="50" fillId="0" borderId="91" xfId="0" applyFont="1" applyBorder="1" applyAlignment="1">
      <alignment horizontal="center" vertical="center"/>
    </xf>
    <xf numFmtId="41" fontId="53" fillId="0" borderId="0" xfId="4" applyFont="1" applyBorder="1" applyAlignment="1">
      <alignment horizontal="center" vertical="center"/>
    </xf>
    <xf numFmtId="0" fontId="128" fillId="0" borderId="38" xfId="0" applyFont="1" applyBorder="1" applyAlignment="1">
      <alignment horizontal="center" vertical="center" shrinkToFit="1"/>
    </xf>
    <xf numFmtId="0" fontId="51" fillId="0" borderId="92" xfId="4" applyNumberFormat="1" applyFont="1" applyBorder="1" applyAlignment="1">
      <alignment horizontal="left" vertical="center" indent="1"/>
    </xf>
    <xf numFmtId="0" fontId="51" fillId="0" borderId="93" xfId="4" applyNumberFormat="1" applyFont="1" applyBorder="1" applyAlignment="1">
      <alignment horizontal="left" vertical="center" indent="1"/>
    </xf>
    <xf numFmtId="0" fontId="19" fillId="0" borderId="38" xfId="0" applyFont="1" applyBorder="1" applyAlignment="1">
      <alignment horizontal="center" vertical="center"/>
    </xf>
    <xf numFmtId="0" fontId="52" fillId="0" borderId="0" xfId="5" applyFont="1" applyBorder="1" applyAlignment="1">
      <alignment horizontal="center" vertical="center"/>
    </xf>
    <xf numFmtId="0" fontId="50" fillId="0" borderId="40" xfId="5" applyNumberFormat="1" applyFont="1" applyBorder="1" applyAlignment="1">
      <alignment horizontal="center" vertical="center"/>
    </xf>
    <xf numFmtId="0" fontId="50" fillId="0" borderId="39" xfId="5" applyNumberFormat="1" applyFont="1" applyBorder="1" applyAlignment="1">
      <alignment horizontal="center" vertical="center"/>
    </xf>
    <xf numFmtId="0" fontId="50" fillId="0" borderId="104" xfId="5" applyNumberFormat="1" applyFont="1" applyBorder="1" applyAlignment="1">
      <alignment horizontal="center" vertical="center"/>
    </xf>
    <xf numFmtId="0" fontId="50" fillId="0" borderId="102" xfId="5" applyNumberFormat="1" applyFont="1" applyBorder="1" applyAlignment="1">
      <alignment horizontal="center" vertical="center"/>
    </xf>
    <xf numFmtId="0" fontId="50" fillId="0" borderId="30" xfId="5" applyNumberFormat="1" applyFont="1" applyBorder="1" applyAlignment="1">
      <alignment horizontal="center" vertical="center"/>
    </xf>
    <xf numFmtId="0" fontId="50" fillId="0" borderId="101" xfId="5" applyNumberFormat="1" applyFont="1" applyBorder="1" applyAlignment="1">
      <alignment horizontal="center" vertical="center"/>
    </xf>
    <xf numFmtId="0" fontId="50" fillId="0" borderId="103" xfId="5" applyFont="1" applyBorder="1" applyAlignment="1">
      <alignment horizontal="center" vertical="center"/>
    </xf>
    <xf numFmtId="0" fontId="50" fillId="0" borderId="100" xfId="5" applyFont="1" applyBorder="1" applyAlignment="1">
      <alignment horizontal="center" vertical="center"/>
    </xf>
    <xf numFmtId="41" fontId="16" fillId="0" borderId="98" xfId="0" applyNumberFormat="1" applyFont="1" applyBorder="1" applyAlignment="1">
      <alignment horizontal="left" vertical="center"/>
    </xf>
    <xf numFmtId="41" fontId="16" fillId="0" borderId="22" xfId="0" applyNumberFormat="1" applyFont="1" applyBorder="1" applyAlignment="1">
      <alignment horizontal="left" vertical="center"/>
    </xf>
    <xf numFmtId="41" fontId="16" fillId="0" borderId="16" xfId="0" applyNumberFormat="1" applyFont="1" applyBorder="1" applyAlignment="1">
      <alignment horizontal="left" vertical="center"/>
    </xf>
    <xf numFmtId="41" fontId="16" fillId="0" borderId="92" xfId="0" applyNumberFormat="1" applyFont="1" applyBorder="1" applyAlignment="1">
      <alignment horizontal="left" vertical="center"/>
    </xf>
    <xf numFmtId="41" fontId="16" fillId="0" borderId="93" xfId="0" applyNumberFormat="1" applyFont="1" applyBorder="1" applyAlignment="1">
      <alignment horizontal="left" vertical="center"/>
    </xf>
    <xf numFmtId="41" fontId="16" fillId="0" borderId="96" xfId="0" applyNumberFormat="1" applyFont="1" applyBorder="1" applyAlignment="1">
      <alignment horizontal="left" vertical="center"/>
    </xf>
  </cellXfs>
  <cellStyles count="820">
    <cellStyle name=" " xfId="6" xr:uid="{00000000-0005-0000-0000-000000000000}"/>
    <cellStyle name="#,##0" xfId="7" xr:uid="{00000000-0005-0000-0000-000001000000}"/>
    <cellStyle name="$" xfId="8" xr:uid="{00000000-0005-0000-0000-000002000000}"/>
    <cellStyle name="$_db진흥" xfId="9" xr:uid="{00000000-0005-0000-0000-000003000000}"/>
    <cellStyle name="$_SE40" xfId="10" xr:uid="{00000000-0005-0000-0000-000004000000}"/>
    <cellStyle name="$_견적2" xfId="11" xr:uid="{00000000-0005-0000-0000-000005000000}"/>
    <cellStyle name="$_기아" xfId="12" xr:uid="{00000000-0005-0000-0000-000006000000}"/>
    <cellStyle name="&amp;A" xfId="13" xr:uid="{00000000-0005-0000-0000-000007000000}"/>
    <cellStyle name="(△콤마)" xfId="14" xr:uid="{00000000-0005-0000-0000-000008000000}"/>
    <cellStyle name="(백분율)" xfId="15" xr:uid="{00000000-0005-0000-0000-000009000000}"/>
    <cellStyle name="(콤마)" xfId="16" xr:uid="{00000000-0005-0000-0000-00000A000000}"/>
    <cellStyle name="(표준)" xfId="17" xr:uid="{00000000-0005-0000-0000-00000B000000}"/>
    <cellStyle name=")" xfId="18" xr:uid="{00000000-0005-0000-0000-00000C000000}"/>
    <cellStyle name=";;;" xfId="19" xr:uid="{00000000-0005-0000-0000-00000D000000}"/>
    <cellStyle name="??&amp;O?&amp;H?_x0008__x000f__x0007_?_x0007__x0001__x0001_" xfId="20" xr:uid="{00000000-0005-0000-0000-00000E000000}"/>
    <cellStyle name="??&amp;O?&amp;H?_x0008_??_x0007__x0001__x0001_" xfId="21" xr:uid="{00000000-0005-0000-0000-00000F000000}"/>
    <cellStyle name="?W?_laroux" xfId="22" xr:uid="{00000000-0005-0000-0000-000010000000}"/>
    <cellStyle name="?曹%U?&amp;H?_x0008_?s_x000a__x0007__x0001__x0001_" xfId="23" xr:uid="{00000000-0005-0000-0000-000011000000}"/>
    <cellStyle name="]_Sheet1_FY96" xfId="24" xr:uid="{00000000-0005-0000-0000-000012000000}"/>
    <cellStyle name="]_Sheet1_PRODUCT DETAIL_x0013_Comma [0]_Sheet1_Q1" xfId="25" xr:uid="{00000000-0005-0000-0000-000013000000}"/>
    <cellStyle name="_(02)표지판" xfId="26" xr:uid="{00000000-0005-0000-0000-000014000000}"/>
    <cellStyle name="_01.깨기공(1구간)" xfId="27" xr:uid="{00000000-0005-0000-0000-000015000000}"/>
    <cellStyle name="_01.깨기공(1구간)_금차분변경" xfId="28" xr:uid="{00000000-0005-0000-0000-000016000000}"/>
    <cellStyle name="_02.포장공" xfId="29" xr:uid="{00000000-0005-0000-0000-000017000000}"/>
    <cellStyle name="_03.부대공" xfId="30" xr:uid="{00000000-0005-0000-0000-000018000000}"/>
    <cellStyle name="_03.부대공_금차분변경" xfId="31" xr:uid="{00000000-0005-0000-0000-000019000000}"/>
    <cellStyle name="_04.차선도색" xfId="32" xr:uid="{00000000-0005-0000-0000-00001A000000}"/>
    <cellStyle name="_04.차선도색_금차분변경" xfId="33" xr:uid="{00000000-0005-0000-0000-00001B000000}"/>
    <cellStyle name="_04.차선도색_하도내역" xfId="34" xr:uid="{00000000-0005-0000-0000-00001C000000}"/>
    <cellStyle name="_04.차선도색_하도내역_하도내역" xfId="35" xr:uid="{00000000-0005-0000-0000-00001D000000}"/>
    <cellStyle name="_050309 대한상공회의소 운영 1차 수정" xfId="36" xr:uid="{00000000-0005-0000-0000-00001E000000}"/>
    <cellStyle name="_051216-Ucity 포털사이트-개발예산_이은실" xfId="37" xr:uid="{00000000-0005-0000-0000-00001F000000}"/>
    <cellStyle name="_06(1).내역서(한강 가평삼회)" xfId="38" xr:uid="{00000000-0005-0000-0000-000020000000}"/>
    <cellStyle name="_1.토공" xfId="39" xr:uid="{00000000-0005-0000-0000-000021000000}"/>
    <cellStyle name="_1.토공_금차분변경" xfId="40" xr:uid="{00000000-0005-0000-0000-000022000000}"/>
    <cellStyle name="_1안(Turnkey)_030127" xfId="41" xr:uid="{00000000-0005-0000-0000-000023000000}"/>
    <cellStyle name="_2003년설계품v2.1" xfId="42" xr:uid="{00000000-0005-0000-0000-000024000000}"/>
    <cellStyle name="_20060203-ktis-Security견적v2(김재호과장님)v3" xfId="43" xr:uid="{00000000-0005-0000-0000-000025000000}"/>
    <cellStyle name="_3.L형옹벽수량" xfId="44" xr:uid="{00000000-0005-0000-0000-000026000000}"/>
    <cellStyle name="_3.L형옹벽수량_금차분변경" xfId="45" xr:uid="{00000000-0005-0000-0000-000027000000}"/>
    <cellStyle name="_5.부대공" xfId="46" xr:uid="{00000000-0005-0000-0000-000028000000}"/>
    <cellStyle name="_5.부대공_금차분변경" xfId="47" xr:uid="{00000000-0005-0000-0000-000029000000}"/>
    <cellStyle name="_5_부대공" xfId="48" xr:uid="{00000000-0005-0000-0000-00002A000000}"/>
    <cellStyle name="_5_부대공_Book1" xfId="49" xr:uid="{00000000-0005-0000-0000-00002B000000}"/>
    <cellStyle name="_5_부대공_Book1_금차분변경" xfId="50" xr:uid="{00000000-0005-0000-0000-00002C000000}"/>
    <cellStyle name="_5_부대공_금차분변경" xfId="51" xr:uid="{00000000-0005-0000-0000-00002D000000}"/>
    <cellStyle name="_Book1" xfId="52" xr:uid="{00000000-0005-0000-0000-00002E000000}"/>
    <cellStyle name="_Book1_1" xfId="53" xr:uid="{00000000-0005-0000-0000-00002F000000}"/>
    <cellStyle name="_Book1_1_금차분변경" xfId="54" xr:uid="{00000000-0005-0000-0000-000030000000}"/>
    <cellStyle name="_Book1_Book1" xfId="55" xr:uid="{00000000-0005-0000-0000-000031000000}"/>
    <cellStyle name="_Book1_Book1_금차분변경" xfId="56" xr:uid="{00000000-0005-0000-0000-000032000000}"/>
    <cellStyle name="_Book1_Book2" xfId="57" xr:uid="{00000000-0005-0000-0000-000033000000}"/>
    <cellStyle name="_Book1_Book2_금차분변경" xfId="58" xr:uid="{00000000-0005-0000-0000-000034000000}"/>
    <cellStyle name="_Book1_Book4" xfId="59" xr:uid="{00000000-0005-0000-0000-000035000000}"/>
    <cellStyle name="_Book1_Book4_금차분변경" xfId="60" xr:uid="{00000000-0005-0000-0000-000036000000}"/>
    <cellStyle name="_Book1_금차분변경" xfId="61" xr:uid="{00000000-0005-0000-0000-000037000000}"/>
    <cellStyle name="_Book1_예산서외" xfId="62" xr:uid="{00000000-0005-0000-0000-000038000000}"/>
    <cellStyle name="_Book1_하도내역" xfId="63" xr:uid="{00000000-0005-0000-0000-000039000000}"/>
    <cellStyle name="_Book1_하도내역_하도내역" xfId="64" xr:uid="{00000000-0005-0000-0000-00003A000000}"/>
    <cellStyle name="_Book2" xfId="65" xr:uid="{00000000-0005-0000-0000-00003B000000}"/>
    <cellStyle name="_Book2_Book1" xfId="66" xr:uid="{00000000-0005-0000-0000-00003C000000}"/>
    <cellStyle name="_Book2_금차분변경" xfId="67" xr:uid="{00000000-0005-0000-0000-00003D000000}"/>
    <cellStyle name="_Book3" xfId="68" xr:uid="{00000000-0005-0000-0000-00003E000000}"/>
    <cellStyle name="_Book3_금차분변경" xfId="69" xr:uid="{00000000-0005-0000-0000-00003F000000}"/>
    <cellStyle name="_cnm-hw" xfId="70" xr:uid="{00000000-0005-0000-0000-000040000000}"/>
    <cellStyle name="_COMPAQServer" xfId="71" xr:uid="{00000000-0005-0000-0000-000041000000}"/>
    <cellStyle name="_Dongbu(0424 최종)" xfId="72" xr:uid="{00000000-0005-0000-0000-000042000000}"/>
    <cellStyle name="_FP_설계내역샘플_(가중치직접산정방식)_New" xfId="73" xr:uid="{00000000-0005-0000-0000-000043000000}"/>
    <cellStyle name="_ktis-Security견적(giga)_최종-조정안" xfId="74" xr:uid="{00000000-0005-0000-0000-000044000000}"/>
    <cellStyle name="_P-03-092공통" xfId="75" xr:uid="{00000000-0005-0000-0000-000045000000}"/>
    <cellStyle name="_P-04-007(공통)" xfId="76" xr:uid="{00000000-0005-0000-0000-000046000000}"/>
    <cellStyle name="_P-04-007(총괄)" xfId="77" xr:uid="{00000000-0005-0000-0000-000047000000}"/>
    <cellStyle name="_PC-01. U-City_시설종합관리시스템 개발비_상세내역_(0328)" xfId="78" xr:uid="{00000000-0005-0000-0000-000048000000}"/>
    <cellStyle name="_PSC상부(내맘)" xfId="79" xr:uid="{00000000-0005-0000-0000-000049000000}"/>
    <cellStyle name="_PSC상부(내맘)_금차분변경" xfId="80" xr:uid="{00000000-0005-0000-0000-00004A000000}"/>
    <cellStyle name="_개발비 산출양식(웨이버스)" xfId="81" xr:uid="{00000000-0005-0000-0000-00004B000000}"/>
    <cellStyle name="_계약내역" xfId="82" xr:uid="{00000000-0005-0000-0000-00004C000000}"/>
    <cellStyle name="_계약내역_금차분변경" xfId="83" xr:uid="{00000000-0005-0000-0000-00004D000000}"/>
    <cellStyle name="_계약내역_하도내역" xfId="84" xr:uid="{00000000-0005-0000-0000-00004E000000}"/>
    <cellStyle name="_계약내역_하도내역_하도내역" xfId="85" xr:uid="{00000000-0005-0000-0000-00004F000000}"/>
    <cellStyle name="_계약내역서" xfId="86" xr:uid="{00000000-0005-0000-0000-000050000000}"/>
    <cellStyle name="_계약내역서_금차분변경" xfId="87" xr:uid="{00000000-0005-0000-0000-000051000000}"/>
    <cellStyle name="_계약내역서_하도내역" xfId="88" xr:uid="{00000000-0005-0000-0000-000052000000}"/>
    <cellStyle name="_계약내역서_하도내역_하도내역" xfId="89" xr:uid="{00000000-0005-0000-0000-000053000000}"/>
    <cellStyle name="_광탄 노후보도정비공사" xfId="90" xr:uid="{00000000-0005-0000-0000-000054000000}"/>
    <cellStyle name="_국공유지실태조사(최종)" xfId="91" xr:uid="{00000000-0005-0000-0000-000055000000}"/>
    <cellStyle name="_국수교수량" xfId="92" xr:uid="{00000000-0005-0000-0000-000056000000}"/>
    <cellStyle name="_국수교수량_04.차선도색" xfId="93" xr:uid="{00000000-0005-0000-0000-000057000000}"/>
    <cellStyle name="_국수교수량_04.차선도색_금차분변경" xfId="94" xr:uid="{00000000-0005-0000-0000-000058000000}"/>
    <cellStyle name="_국수교수량_04.차선도색_하도내역" xfId="95" xr:uid="{00000000-0005-0000-0000-000059000000}"/>
    <cellStyle name="_국수교수량_04.차선도색_하도내역_하도내역" xfId="96" xr:uid="{00000000-0005-0000-0000-00005A000000}"/>
    <cellStyle name="_국수교수량_Book1" xfId="97" xr:uid="{00000000-0005-0000-0000-00005B000000}"/>
    <cellStyle name="_국수교수량_Book1_금차분변경" xfId="98" xr:uid="{00000000-0005-0000-0000-00005C000000}"/>
    <cellStyle name="_국수교수량_Book1_하도내역" xfId="99" xr:uid="{00000000-0005-0000-0000-00005D000000}"/>
    <cellStyle name="_국수교수량_Book1_하도내역_하도내역" xfId="100" xr:uid="{00000000-0005-0000-0000-00005E000000}"/>
    <cellStyle name="_국수교수량_금차분변경" xfId="101" xr:uid="{00000000-0005-0000-0000-00005F000000}"/>
    <cellStyle name="_국수교수량_하도내역" xfId="102" xr:uid="{00000000-0005-0000-0000-000060000000}"/>
    <cellStyle name="_국수교수량_하도내역_하도내역" xfId="103" xr:uid="{00000000-0005-0000-0000-000061000000}"/>
    <cellStyle name="_군포시 지하시설물통합정보시스템 구축사업 설계내역서_2.3" xfId="104" xr:uid="{00000000-0005-0000-0000-000062000000}"/>
    <cellStyle name="_금강시스템구축_용역내역서" xfId="105" xr:uid="{00000000-0005-0000-0000-000063000000}"/>
    <cellStyle name="_깨기공(1구간)" xfId="106" xr:uid="{00000000-0005-0000-0000-000064000000}"/>
    <cellStyle name="_깨기공(1구간)_금차분변경" xfId="107" xr:uid="{00000000-0005-0000-0000-000065000000}"/>
    <cellStyle name="_깨기공(2구간)" xfId="108" xr:uid="{00000000-0005-0000-0000-000066000000}"/>
    <cellStyle name="_깨기공(2구간)_금차분변경" xfId="109" xr:uid="{00000000-0005-0000-0000-000067000000}"/>
    <cellStyle name="_남원국도(잔여분)" xfId="110" xr:uid="{00000000-0005-0000-0000-000068000000}"/>
    <cellStyle name="_남원국도(잔여분)_금차분변경" xfId="111" xr:uid="{00000000-0005-0000-0000-000069000000}"/>
    <cellStyle name="_남원국도(잔여분)_하도내역" xfId="112" xr:uid="{00000000-0005-0000-0000-00006A000000}"/>
    <cellStyle name="_남원국도(잔여분)_하도내역_하도내역" xfId="113" xr:uid="{00000000-0005-0000-0000-00006B000000}"/>
    <cellStyle name="_내역서" xfId="114" xr:uid="{00000000-0005-0000-0000-00006C000000}"/>
    <cellStyle name="_내역서_금차분변경" xfId="115" xr:uid="{00000000-0005-0000-0000-00006D000000}"/>
    <cellStyle name="_내역서_하도내역" xfId="116" xr:uid="{00000000-0005-0000-0000-00006E000000}"/>
    <cellStyle name="_내역서_하도내역_하도내역" xfId="117" xr:uid="{00000000-0005-0000-0000-00006F000000}"/>
    <cellStyle name="_도로+상수+하수총괄분(진주시)-총괄-최종" xfId="118" xr:uid="{00000000-0005-0000-0000-000070000000}"/>
    <cellStyle name="_도로및지하시설물도공동구축사업 설계내역서.1.0" xfId="119" xr:uid="{00000000-0005-0000-0000-000071000000}"/>
    <cellStyle name="_도로시설물020517총괄" xfId="120" xr:uid="{00000000-0005-0000-0000-000072000000}"/>
    <cellStyle name="_두산중공업_021203" xfId="121" xr:uid="{00000000-0005-0000-0000-000073000000}"/>
    <cellStyle name="_디지털_도시_기반공사_견적_내역" xfId="122" xr:uid="{00000000-0005-0000-0000-000074000000}"/>
    <cellStyle name="_매출분석" xfId="123" xr:uid="{00000000-0005-0000-0000-000075000000}"/>
    <cellStyle name="_방범서비스 년도별 매출분석_20051216" xfId="124" xr:uid="{00000000-0005-0000-0000-000076000000}"/>
    <cellStyle name="_백운교 발주 챠트(2차분)" xfId="125" xr:uid="{00000000-0005-0000-0000-000077000000}"/>
    <cellStyle name="_범용 공동구축사업 설계내역서_샘플1.3" xfId="126" xr:uid="{00000000-0005-0000-0000-000078000000}"/>
    <cellStyle name="_범용 공동구축사업 설계내역서_샘플1.4" xfId="127" xr:uid="{00000000-0005-0000-0000-000079000000}"/>
    <cellStyle name="_범용추가개발 설계내역서(평균가중치방식)" xfId="128" xr:uid="{00000000-0005-0000-0000-00007A000000}"/>
    <cellStyle name="_범용프로그램도입 예산설계서(2003기준)_1.6" xfId="129" xr:uid="{00000000-0005-0000-0000-00007B000000}"/>
    <cellStyle name="_범용프로그램도입 예산설계서_1.2" xfId="130" xr:uid="{00000000-0005-0000-0000-00007C000000}"/>
    <cellStyle name="_부대공(1구간)" xfId="131" xr:uid="{00000000-0005-0000-0000-00007D000000}"/>
    <cellStyle name="_부대공(1구간)_금차분변경" xfId="132" xr:uid="{00000000-0005-0000-0000-00007E000000}"/>
    <cellStyle name="_부대공(2구간)" xfId="133" xr:uid="{00000000-0005-0000-0000-00007F000000}"/>
    <cellStyle name="_부대공(2구간)_금차분변경" xfId="134" xr:uid="{00000000-0005-0000-0000-000080000000}"/>
    <cellStyle name="_부산교통가격제안서" xfId="135" xr:uid="{00000000-0005-0000-0000-000081000000}"/>
    <cellStyle name="_부천시 지하시설물통합정보시스템 구축사업 설계내역서_2.1(FP)" xfId="136" xr:uid="{00000000-0005-0000-0000-000082000000}"/>
    <cellStyle name="_부천시 현장시설물관리시스템 구축사업 설계내역서_2.1(FP)" xfId="137" xr:uid="{00000000-0005-0000-0000-000083000000}"/>
    <cellStyle name="_상하수도 범용도입 설계내역서2.0" xfId="138" xr:uid="{00000000-0005-0000-0000-000084000000}"/>
    <cellStyle name="_새주소웹서버" xfId="139" xr:uid="{00000000-0005-0000-0000-000085000000}"/>
    <cellStyle name="_설계변경내역" xfId="140" xr:uid="{00000000-0005-0000-0000-000086000000}"/>
    <cellStyle name="_수량" xfId="141" xr:uid="{00000000-0005-0000-0000-000087000000}"/>
    <cellStyle name="_수량_1" xfId="142" xr:uid="{00000000-0005-0000-0000-000088000000}"/>
    <cellStyle name="_수량_2" xfId="143" xr:uid="{00000000-0005-0000-0000-000089000000}"/>
    <cellStyle name="_수량1" xfId="144" xr:uid="{00000000-0005-0000-0000-00008A000000}"/>
    <cellStyle name="_수량1_1" xfId="145" xr:uid="{00000000-0005-0000-0000-00008B000000}"/>
    <cellStyle name="_수량1_1_Dongbu(0424 최종)" xfId="146" xr:uid="{00000000-0005-0000-0000-00008C000000}"/>
    <cellStyle name="_수량2" xfId="147" xr:uid="{00000000-0005-0000-0000-00008D000000}"/>
    <cellStyle name="_수량2_1" xfId="148" xr:uid="{00000000-0005-0000-0000-00008E000000}"/>
    <cellStyle name="_수량2_1_Dongbu(0424 최종)" xfId="149" xr:uid="{00000000-0005-0000-0000-00008F000000}"/>
    <cellStyle name="_수량last" xfId="150" xr:uid="{00000000-0005-0000-0000-000090000000}"/>
    <cellStyle name="_수량last_1" xfId="151" xr:uid="{00000000-0005-0000-0000-000091000000}"/>
    <cellStyle name="_수량last_2" xfId="152" xr:uid="{00000000-0005-0000-0000-000092000000}"/>
    <cellStyle name="_슬치부가차로(3차계약분)제2회기성" xfId="153" xr:uid="{00000000-0005-0000-0000-000093000000}"/>
    <cellStyle name="_슬치부가차로(3차계약분)제2회기성_금차분변경" xfId="154" xr:uid="{00000000-0005-0000-0000-000094000000}"/>
    <cellStyle name="_슬치부가차로(3차계약분)제2회기성_하도내역" xfId="155" xr:uid="{00000000-0005-0000-0000-000095000000}"/>
    <cellStyle name="_슬치부가차로(3차계약분)제2회기성_하도내역_하도내역" xfId="156" xr:uid="{00000000-0005-0000-0000-000096000000}"/>
    <cellStyle name="_시설물관리시스템상세내역" xfId="157" xr:uid="{00000000-0005-0000-0000-000097000000}"/>
    <cellStyle name="_실정보고서 (수정)1" xfId="158" xr:uid="{00000000-0005-0000-0000-000098000000}"/>
    <cellStyle name="_실정보고서 (수정)1_금차분변경" xfId="159" xr:uid="{00000000-0005-0000-0000-000099000000}"/>
    <cellStyle name="_실정보고서 (수정)1_하도내역" xfId="160" xr:uid="{00000000-0005-0000-0000-00009A000000}"/>
    <cellStyle name="_실정보고서 (수정)1_하도내역_하도내역" xfId="161" xr:uid="{00000000-0005-0000-0000-00009B000000}"/>
    <cellStyle name="_암거" xfId="162" xr:uid="{00000000-0005-0000-0000-00009C000000}"/>
    <cellStyle name="_암거_금차분변경" xfId="163" xr:uid="{00000000-0005-0000-0000-00009D000000}"/>
    <cellStyle name="_암거공" xfId="164" xr:uid="{00000000-0005-0000-0000-00009E000000}"/>
    <cellStyle name="_예산서외" xfId="165" xr:uid="{00000000-0005-0000-0000-00009F000000}"/>
    <cellStyle name="_온더아이티_BS 서버견적" xfId="166" xr:uid="{00000000-0005-0000-0000-0000A0000000}"/>
    <cellStyle name="_용인흥덕_시설종합관리_200610_15" xfId="167" xr:uid="{00000000-0005-0000-0000-0000A1000000}"/>
    <cellStyle name="_울산시총괄안-20030509v1" xfId="168" xr:uid="{00000000-0005-0000-0000-0000A2000000}"/>
    <cellStyle name="_웹기반 수치지도 활용시스템 도입 설계서_1.1" xfId="169" xr:uid="{00000000-0005-0000-0000-0000A3000000}"/>
    <cellStyle name="_웹기반 수치지도 활용시스템 도입 설계서_2.0" xfId="170" xr:uid="{00000000-0005-0000-0000-0000A4000000}"/>
    <cellStyle name="_유재복차장(CP10,17,HP5100_mail)" xfId="171" xr:uid="{00000000-0005-0000-0000-0000A5000000}"/>
    <cellStyle name="_의정부  상하수도 설계내역서_1.2" xfId="172" xr:uid="{00000000-0005-0000-0000-0000A6000000}"/>
    <cellStyle name="_이담지리지 보완확장사업 설계내역서_1.1" xfId="173" xr:uid="{00000000-0005-0000-0000-0000A7000000}"/>
    <cellStyle name="_인원계획표 " xfId="174" xr:uid="{00000000-0005-0000-0000-0000A8000000}"/>
    <cellStyle name="_인원계획표 _적격 " xfId="175" xr:uid="{00000000-0005-0000-0000-0000A9000000}"/>
    <cellStyle name="_입찰표지 " xfId="176" xr:uid="{00000000-0005-0000-0000-0000AA000000}"/>
    <cellStyle name="_자동화저장설비정비유지" xfId="177" xr:uid="{00000000-0005-0000-0000-0000AB000000}"/>
    <cellStyle name="_적격 " xfId="178" xr:uid="{00000000-0005-0000-0000-0000AC000000}"/>
    <cellStyle name="_적격 _집행갑지 " xfId="179" xr:uid="{00000000-0005-0000-0000-0000AD000000}"/>
    <cellStyle name="_적격(화산) " xfId="180" xr:uid="{00000000-0005-0000-0000-0000AE000000}"/>
    <cellStyle name="_전기공사 내역(근로복지공단)-88-051208" xfId="181" xr:uid="{00000000-0005-0000-0000-0000AF000000}"/>
    <cellStyle name="_전체분,1차분(1)" xfId="182" xr:uid="{00000000-0005-0000-0000-0000B0000000}"/>
    <cellStyle name="_전체분,1차분(1)_금차분변경" xfId="183" xr:uid="{00000000-0005-0000-0000-0000B1000000}"/>
    <cellStyle name="_전체분,1차분(1)_하도내역" xfId="184" xr:uid="{00000000-0005-0000-0000-0000B2000000}"/>
    <cellStyle name="_전체분,1차분(1)_하도내역_하도내역" xfId="185" xr:uid="{00000000-0005-0000-0000-0000B3000000}"/>
    <cellStyle name="_접근불능지역(최종)" xfId="186" xr:uid="{00000000-0005-0000-0000-0000B4000000}"/>
    <cellStyle name="_정사영상제작_소프트웨어" xfId="187" xr:uid="{00000000-0005-0000-0000-0000B5000000}"/>
    <cellStyle name="_제1보급창(총괄)" xfId="188" xr:uid="{00000000-0005-0000-0000-0000B6000000}"/>
    <cellStyle name="_제1보급창SW유지보수(총괄)" xfId="189" xr:uid="{00000000-0005-0000-0000-0000B7000000}"/>
    <cellStyle name="_제안견적서" xfId="190" xr:uid="{00000000-0005-0000-0000-0000B8000000}"/>
    <cellStyle name="_종합통제보안 견적(선도_KTN_토공)_20060206" xfId="191" xr:uid="{00000000-0005-0000-0000-0000B9000000}"/>
    <cellStyle name="_지하시설물통합및굴착복구관리 설계내역서_1.1" xfId="192" xr:uid="{00000000-0005-0000-0000-0000BA000000}"/>
    <cellStyle name="_집행갑지 " xfId="193" xr:uid="{00000000-0005-0000-0000-0000BB000000}"/>
    <cellStyle name="_최종원가(GIS)" xfId="194" xr:uid="{00000000-0005-0000-0000-0000BC000000}"/>
    <cellStyle name="_최종원가(기반시설)" xfId="195" xr:uid="{00000000-0005-0000-0000-0000BD000000}"/>
    <cellStyle name="_최종원가(방범)" xfId="196" xr:uid="{00000000-0005-0000-0000-0000BE000000}"/>
    <cellStyle name="_최종원가(인테리어)" xfId="197" xr:uid="{00000000-0005-0000-0000-0000BF000000}"/>
    <cellStyle name="_최종원가(종합보안)" xfId="198" xr:uid="{00000000-0005-0000-0000-0000C0000000}"/>
    <cellStyle name="_칼사격장진입로정비공사설계변경내역서" xfId="199" xr:uid="{00000000-0005-0000-0000-0000C1000000}"/>
    <cellStyle name="_파주 GIS 시스템설계서(도로,상,하수 시스템)_050406" xfId="200" xr:uid="{00000000-0005-0000-0000-0000C2000000}"/>
    <cellStyle name="_파주시_도로 및 상,하수 범용 도입_050314" xfId="201" xr:uid="{00000000-0005-0000-0000-0000C3000000}"/>
    <cellStyle name="_표지병" xfId="202" xr:uid="{00000000-0005-0000-0000-0000C4000000}"/>
    <cellStyle name="_표지병_금차분변경" xfId="203" xr:uid="{00000000-0005-0000-0000-0000C5000000}"/>
    <cellStyle name="_피해보고" xfId="204" xr:uid="{00000000-0005-0000-0000-0000C6000000}"/>
    <cellStyle name="_피해보고_금차분변경" xfId="205" xr:uid="{00000000-0005-0000-0000-0000C7000000}"/>
    <cellStyle name="_피해보고_하도내역" xfId="206" xr:uid="{00000000-0005-0000-0000-0000C8000000}"/>
    <cellStyle name="_피해보고_하도내역_하도내역" xfId="207" xr:uid="{00000000-0005-0000-0000-0000C9000000}"/>
    <cellStyle name="_흥덕지구_초기설계금액" xfId="208" xr:uid="{00000000-0005-0000-0000-0000CA000000}"/>
    <cellStyle name="´þ" xfId="209" xr:uid="{00000000-0005-0000-0000-0000CB000000}"/>
    <cellStyle name="’E‰Y [0.00]_laroux" xfId="210" xr:uid="{00000000-0005-0000-0000-0000CC000000}"/>
    <cellStyle name="’E‰Y_laroux" xfId="211" xr:uid="{00000000-0005-0000-0000-0000CD000000}"/>
    <cellStyle name="¤@?e_TEST-1 " xfId="212" xr:uid="{00000000-0005-0000-0000-0000CE000000}"/>
    <cellStyle name="△백분율" xfId="213" xr:uid="{00000000-0005-0000-0000-0000CF000000}"/>
    <cellStyle name="△콤마" xfId="214" xr:uid="{00000000-0005-0000-0000-0000D0000000}"/>
    <cellStyle name="°ia¤¼o " xfId="215" xr:uid="{00000000-0005-0000-0000-0000D1000000}"/>
    <cellStyle name="°ia¤aa " xfId="216" xr:uid="{00000000-0005-0000-0000-0000D2000000}"/>
    <cellStyle name="0.0" xfId="217" xr:uid="{00000000-0005-0000-0000-0000D3000000}"/>
    <cellStyle name="0.00" xfId="218" xr:uid="{00000000-0005-0000-0000-0000D4000000}"/>
    <cellStyle name="¾E°CE¸°e¹yAI" xfId="219" xr:uid="{00000000-0005-0000-0000-0000D5000000}"/>
    <cellStyle name="1" xfId="220" xr:uid="{00000000-0005-0000-0000-0000D6000000}"/>
    <cellStyle name="10공/㎥" xfId="221" xr:uid="{00000000-0005-0000-0000-0000D7000000}"/>
    <cellStyle name="¹eº" xfId="222" xr:uid="{00000000-0005-0000-0000-0000D8000000}"/>
    <cellStyle name="2" xfId="223" xr:uid="{00000000-0005-0000-0000-0000D9000000}"/>
    <cellStyle name="2)" xfId="224" xr:uid="{00000000-0005-0000-0000-0000DA000000}"/>
    <cellStyle name="3" xfId="225" xr:uid="{00000000-0005-0000-0000-0000DB000000}"/>
    <cellStyle name="³?a" xfId="226" xr:uid="{00000000-0005-0000-0000-0000DC000000}"/>
    <cellStyle name="315-4" xfId="227" xr:uid="{00000000-0005-0000-0000-0000DD000000}"/>
    <cellStyle name="6" xfId="228" xr:uid="{00000000-0005-0000-0000-0000DE000000}"/>
    <cellStyle name="60" xfId="229" xr:uid="{00000000-0005-0000-0000-0000DF000000}"/>
    <cellStyle name="96" xfId="230" xr:uid="{00000000-0005-0000-0000-0000E0000000}"/>
    <cellStyle name="a" xfId="231" xr:uid="{00000000-0005-0000-0000-0000E1000000}"/>
    <cellStyle name="a [0]_mud plant bolted" xfId="232" xr:uid="{00000000-0005-0000-0000-0000E2000000}"/>
    <cellStyle name="a)" xfId="233" xr:uid="{00000000-0005-0000-0000-0000E3000000}"/>
    <cellStyle name="A¨­￠￢￠O [0]_INQUIRY ￠?￥i¨u¡AAⓒ￢Aⓒª " xfId="234" xr:uid="{00000000-0005-0000-0000-0000E4000000}"/>
    <cellStyle name="A¨­￠￢￠O_INQUIRY ￠?￥i¨u¡AAⓒ￢Aⓒª " xfId="235" xr:uid="{00000000-0005-0000-0000-0000E5000000}"/>
    <cellStyle name="A1" xfId="236" xr:uid="{00000000-0005-0000-0000-0000E6000000}"/>
    <cellStyle name="Aⓒ" xfId="237" xr:uid="{00000000-0005-0000-0000-0000E7000000}"/>
    <cellStyle name="Aⓒ­￠￢￠" xfId="238" xr:uid="{00000000-0005-0000-0000-0000E8000000}"/>
    <cellStyle name="Ae" xfId="239" xr:uid="{00000000-0005-0000-0000-0000E9000000}"/>
    <cellStyle name="Aee­ " xfId="240" xr:uid="{00000000-0005-0000-0000-0000EA000000}"/>
    <cellStyle name="Aee­ [" xfId="241" xr:uid="{00000000-0005-0000-0000-0000EB000000}"/>
    <cellStyle name="AeE­ [0]_ 2ÆAAþº° " xfId="242" xr:uid="{00000000-0005-0000-0000-0000EC000000}"/>
    <cellStyle name="ÅëÈ­ [0]_»óºÎ¼ö·®Áý°è " xfId="243" xr:uid="{00000000-0005-0000-0000-0000ED000000}"/>
    <cellStyle name="AeE­ [0]_°eE¹_11¿a½A " xfId="244" xr:uid="{00000000-0005-0000-0000-0000EE000000}"/>
    <cellStyle name="ÅëÈ­ [0]_INQUIRY ¿µ¾÷ÃßÁø " xfId="245" xr:uid="{00000000-0005-0000-0000-0000EF000000}"/>
    <cellStyle name="AeE­ [0]_INQUIRY ¿μ¾÷AßAø " xfId="246" xr:uid="{00000000-0005-0000-0000-0000F0000000}"/>
    <cellStyle name="ÅëÈ­ [0]_º»¼± ±æ¾î±úºÎ ¼ö·® Áý°èÇ¥ " xfId="247" xr:uid="{00000000-0005-0000-0000-0000F1000000}"/>
    <cellStyle name="AeE­ [0]_º≫¼± ±æ¾i±uºI ¼o·R Ay°eC￥ " xfId="248" xr:uid="{00000000-0005-0000-0000-0000F2000000}"/>
    <cellStyle name="AeE­_ 2ÆAAþº° " xfId="249" xr:uid="{00000000-0005-0000-0000-0000F3000000}"/>
    <cellStyle name="ÅëÈ­_»óºÎ¼ö·®Áý°è " xfId="250" xr:uid="{00000000-0005-0000-0000-0000F4000000}"/>
    <cellStyle name="AeE­_°eE¹_11¿a½A " xfId="251" xr:uid="{00000000-0005-0000-0000-0000F5000000}"/>
    <cellStyle name="ÅëÈ­_INQUIRY ¿µ¾÷ÃßÁø " xfId="252" xr:uid="{00000000-0005-0000-0000-0000F6000000}"/>
    <cellStyle name="AeE­_INQUIRY ¿μ¾÷AßAø " xfId="253" xr:uid="{00000000-0005-0000-0000-0000F7000000}"/>
    <cellStyle name="ÅëÈ­_º»¼± ±æ¾î±úºÎ ¼ö·® Áý°èÇ¥ " xfId="254" xr:uid="{00000000-0005-0000-0000-0000F8000000}"/>
    <cellStyle name="AeE­_º≫¼± ±æ¾i±uºI ¼o·R Ay°eC￥ " xfId="255" xr:uid="{00000000-0005-0000-0000-0000F9000000}"/>
    <cellStyle name="Aee¡ⓒ " xfId="256" xr:uid="{00000000-0005-0000-0000-0000FA000000}"/>
    <cellStyle name="AeE¡ⓒ [0]_INQUIRY ￠?￥i¨u¡AAⓒ￢Aⓒª " xfId="257" xr:uid="{00000000-0005-0000-0000-0000FB000000}"/>
    <cellStyle name="AeE¡ⓒ_INQUIRY ￠?￥i¨u¡AAⓒ￢Aⓒª " xfId="258" xr:uid="{00000000-0005-0000-0000-0000FC000000}"/>
    <cellStyle name="Æu¼ " xfId="259" xr:uid="{00000000-0005-0000-0000-0000FD000000}"/>
    <cellStyle name="ALIGNMENT" xfId="260" xr:uid="{00000000-0005-0000-0000-0000FE000000}"/>
    <cellStyle name="Aþ" xfId="261" xr:uid="{00000000-0005-0000-0000-0000FF000000}"/>
    <cellStyle name="Aþ¸¶ [" xfId="262" xr:uid="{00000000-0005-0000-0000-000000010000}"/>
    <cellStyle name="AÞ¸¶ [0]_ 2ÆAAþº° " xfId="263" xr:uid="{00000000-0005-0000-0000-000001010000}"/>
    <cellStyle name="ÄÞ¸¶ [0]_»óºÎ¼ö·®Áý°è " xfId="264" xr:uid="{00000000-0005-0000-0000-000002010000}"/>
    <cellStyle name="AÞ¸¶ [0]_°eE¹_11¿a½A " xfId="265" xr:uid="{00000000-0005-0000-0000-000003010000}"/>
    <cellStyle name="ÄÞ¸¶ [0]_INQUIRY ¿µ¾÷ÃßÁø " xfId="266" xr:uid="{00000000-0005-0000-0000-000004010000}"/>
    <cellStyle name="AÞ¸¶ [0]_INQUIRY ¿μ¾÷AßAø " xfId="267" xr:uid="{00000000-0005-0000-0000-000005010000}"/>
    <cellStyle name="ÄÞ¸¶ [0]_º»¼± ±æ¾î±úºÎ ¼ö·® Áý°èÇ¥ " xfId="268" xr:uid="{00000000-0005-0000-0000-000006010000}"/>
    <cellStyle name="AÞ¸¶ [0]_º≫¼± ±æ¾i±uºI ¼o·R Ay°eC￥ " xfId="269" xr:uid="{00000000-0005-0000-0000-000007010000}"/>
    <cellStyle name="AÞ¸¶_ 2ÆAAþº° " xfId="270" xr:uid="{00000000-0005-0000-0000-000008010000}"/>
    <cellStyle name="ÄÞ¸¶_»óºÎ¼ö·®Áý°è " xfId="271" xr:uid="{00000000-0005-0000-0000-000009010000}"/>
    <cellStyle name="AÞ¸¶_°eE¹_11¿a½A " xfId="272" xr:uid="{00000000-0005-0000-0000-00000A010000}"/>
    <cellStyle name="ÄÞ¸¶_INQUIRY ¿µ¾÷ÃßÁø " xfId="273" xr:uid="{00000000-0005-0000-0000-00000B010000}"/>
    <cellStyle name="AÞ¸¶_INQUIRY ¿μ¾÷AßAø " xfId="274" xr:uid="{00000000-0005-0000-0000-00000C010000}"/>
    <cellStyle name="ÄÞ¸¶_º»¼± ±æ¾î±úºÎ ¼ö·® Áý°èÇ¥ " xfId="275" xr:uid="{00000000-0005-0000-0000-00000D010000}"/>
    <cellStyle name="AÞ¸¶_º≫¼± ±æ¾i±uºI ¼o·R Ay°eC￥ " xfId="276" xr:uid="{00000000-0005-0000-0000-00000E010000}"/>
    <cellStyle name="Au¸r " xfId="277" xr:uid="{00000000-0005-0000-0000-00000F010000}"/>
    <cellStyle name="Au¸r¼" xfId="278" xr:uid="{00000000-0005-0000-0000-000010010000}"/>
    <cellStyle name="body" xfId="279" xr:uid="{00000000-0005-0000-0000-000011010000}"/>
    <cellStyle name="Bridge " xfId="280" xr:uid="{00000000-0005-0000-0000-000012010000}"/>
    <cellStyle name="b椬ៜ_x000c_Comma_ODCOS " xfId="281" xr:uid="{00000000-0005-0000-0000-000013010000}"/>
    <cellStyle name="C¡" xfId="282" xr:uid="{00000000-0005-0000-0000-000014010000}"/>
    <cellStyle name="C¡IA¨ª_¡ic¨u¡A¨￢I¨￢¡Æ AN¡Æe " xfId="283" xr:uid="{00000000-0005-0000-0000-000015010000}"/>
    <cellStyle name="C￥" xfId="284" xr:uid="{00000000-0005-0000-0000-000016010000}"/>
    <cellStyle name="C￥AØ_ 2ÆAAþº° " xfId="285" xr:uid="{00000000-0005-0000-0000-000017010000}"/>
    <cellStyle name="Ç¥ÁØ_¿µ¾÷ÇöÈ² " xfId="286" xr:uid="{00000000-0005-0000-0000-000018010000}"/>
    <cellStyle name="C￥AØ_¿u½CAu¸¶°¨ " xfId="287" xr:uid="{00000000-0005-0000-0000-000019010000}"/>
    <cellStyle name="Ç¥ÁØ_»óºÎ¼ö·®Áý°è " xfId="288" xr:uid="{00000000-0005-0000-0000-00001A010000}"/>
    <cellStyle name="C￥AØ_¾c½A " xfId="289" xr:uid="{00000000-0005-0000-0000-00001B010000}"/>
    <cellStyle name="Ç¥ÁØ_³ëÀÓ´Ü°¡ " xfId="290" xr:uid="{00000000-0005-0000-0000-00001C010000}"/>
    <cellStyle name="C￥AØ_AN°y(1.25) " xfId="291" xr:uid="{00000000-0005-0000-0000-00001D010000}"/>
    <cellStyle name="Ç¥ÁØ_Áý°èÇ¥(2¿ù) " xfId="292" xr:uid="{00000000-0005-0000-0000-00001E010000}"/>
    <cellStyle name="C￥AØ_SOON1 " xfId="293" xr:uid="{00000000-0005-0000-0000-00001F010000}"/>
    <cellStyle name="Calc Currency (0)" xfId="294" xr:uid="{00000000-0005-0000-0000-000020010000}"/>
    <cellStyle name="Calc Currency (2)" xfId="295" xr:uid="{00000000-0005-0000-0000-000021010000}"/>
    <cellStyle name="Calc Percent (0)" xfId="296" xr:uid="{00000000-0005-0000-0000-000022010000}"/>
    <cellStyle name="Calc Percent (1)" xfId="297" xr:uid="{00000000-0005-0000-0000-000023010000}"/>
    <cellStyle name="Calc Percent (2)" xfId="298" xr:uid="{00000000-0005-0000-0000-000024010000}"/>
    <cellStyle name="Calc Units (0)" xfId="299" xr:uid="{00000000-0005-0000-0000-000025010000}"/>
    <cellStyle name="Calc Units (1)" xfId="300" xr:uid="{00000000-0005-0000-0000-000026010000}"/>
    <cellStyle name="Calc Units (2)" xfId="301" xr:uid="{00000000-0005-0000-0000-000027010000}"/>
    <cellStyle name="Calc0" xfId="302" xr:uid="{00000000-0005-0000-0000-000028010000}"/>
    <cellStyle name="Calc2" xfId="303" xr:uid="{00000000-0005-0000-0000-000029010000}"/>
    <cellStyle name="Calc4" xfId="304" xr:uid="{00000000-0005-0000-0000-00002A010000}"/>
    <cellStyle name="Cash" xfId="305" xr:uid="{00000000-0005-0000-0000-00002B010000}"/>
    <cellStyle name="category" xfId="306" xr:uid="{00000000-0005-0000-0000-00002C010000}"/>
    <cellStyle name="Co≫" xfId="307" xr:uid="{00000000-0005-0000-0000-00002D010000}"/>
    <cellStyle name="ⓒoe" xfId="308" xr:uid="{00000000-0005-0000-0000-00002E010000}"/>
    <cellStyle name="Comma" xfId="309" xr:uid="{00000000-0005-0000-0000-00002F010000}"/>
    <cellStyle name="Comma [0]" xfId="310" xr:uid="{00000000-0005-0000-0000-000030010000}"/>
    <cellStyle name="Comma [00]" xfId="311" xr:uid="{00000000-0005-0000-0000-000031010000}"/>
    <cellStyle name="comma zerodec" xfId="312" xr:uid="{00000000-0005-0000-0000-000032010000}"/>
    <cellStyle name="Comma 地0]_Values_우수공~1" xfId="313" xr:uid="{00000000-0005-0000-0000-000033010000}"/>
    <cellStyle name="Comma_ SG&amp;A Bridge " xfId="314" xr:uid="{00000000-0005-0000-0000-000034010000}"/>
    <cellStyle name="Comma0" xfId="315" xr:uid="{00000000-0005-0000-0000-000035010000}"/>
    <cellStyle name="Commm_laroux_12~3SO2_97회비_laroux" xfId="316" xr:uid="{00000000-0005-0000-0000-000036010000}"/>
    <cellStyle name="Copied" xfId="317" xr:uid="{00000000-0005-0000-0000-000037010000}"/>
    <cellStyle name="Curren?_x0012_퐀_x0017_?" xfId="318" xr:uid="{00000000-0005-0000-0000-000038010000}"/>
    <cellStyle name="Currenby_Cash&amp;DSO Chart" xfId="319" xr:uid="{00000000-0005-0000-0000-000039010000}"/>
    <cellStyle name="Currency" xfId="320" xr:uid="{00000000-0005-0000-0000-00003A010000}"/>
    <cellStyle name="Currency [0]" xfId="321" xr:uid="{00000000-0005-0000-0000-00003B010000}"/>
    <cellStyle name="Currency [00]" xfId="322" xr:uid="{00000000-0005-0000-0000-00003C010000}"/>
    <cellStyle name="Currency_ SG&amp;A Bridge " xfId="323" xr:uid="{00000000-0005-0000-0000-00003D010000}"/>
    <cellStyle name="Currency0" xfId="324" xr:uid="{00000000-0005-0000-0000-00003E010000}"/>
    <cellStyle name="Currency1" xfId="325" xr:uid="{00000000-0005-0000-0000-00003F010000}"/>
    <cellStyle name="Currency2" xfId="326" xr:uid="{00000000-0005-0000-0000-000040010000}"/>
    <cellStyle name="Date" xfId="327" xr:uid="{00000000-0005-0000-0000-000041010000}"/>
    <cellStyle name="Date Short" xfId="328" xr:uid="{00000000-0005-0000-0000-000042010000}"/>
    <cellStyle name="Date_2.웹기반지하내역서(최종)" xfId="329" xr:uid="{00000000-0005-0000-0000-000043010000}"/>
    <cellStyle name="de" xfId="330" xr:uid="{00000000-0005-0000-0000-000044010000}"/>
    <cellStyle name="DELTA" xfId="331" xr:uid="{00000000-0005-0000-0000-000045010000}"/>
    <cellStyle name="Dezimal [0]_laroux" xfId="332" xr:uid="{00000000-0005-0000-0000-000046010000}"/>
    <cellStyle name="Dezimal_laroux" xfId="333" xr:uid="{00000000-0005-0000-0000-000047010000}"/>
    <cellStyle name="Dollar (zero dec)" xfId="334" xr:uid="{00000000-0005-0000-0000-000048010000}"/>
    <cellStyle name="DWF1.5-3.0split" xfId="335" xr:uid="{00000000-0005-0000-0000-000049010000}"/>
    <cellStyle name="DWFsplit0-1.5" xfId="336" xr:uid="{00000000-0005-0000-0000-00004A010000}"/>
    <cellStyle name="EA" xfId="337" xr:uid="{00000000-0005-0000-0000-00004B010000}"/>
    <cellStyle name="E­æo±" xfId="338" xr:uid="{00000000-0005-0000-0000-00004C010000}"/>
    <cellStyle name="E­æo±a" xfId="339" xr:uid="{00000000-0005-0000-0000-00004D010000}"/>
    <cellStyle name="eet1_Q1" xfId="340" xr:uid="{00000000-0005-0000-0000-00004E010000}"/>
    <cellStyle name="Enter Currency (0)" xfId="341" xr:uid="{00000000-0005-0000-0000-00004F010000}"/>
    <cellStyle name="Enter Currency (2)" xfId="342" xr:uid="{00000000-0005-0000-0000-000050010000}"/>
    <cellStyle name="Enter Units (0)" xfId="343" xr:uid="{00000000-0005-0000-0000-000051010000}"/>
    <cellStyle name="Enter Units (1)" xfId="344" xr:uid="{00000000-0005-0000-0000-000052010000}"/>
    <cellStyle name="Enter Units (2)" xfId="345" xr:uid="{00000000-0005-0000-0000-000053010000}"/>
    <cellStyle name="Entered" xfId="346" xr:uid="{00000000-0005-0000-0000-000054010000}"/>
    <cellStyle name="Euro" xfId="347" xr:uid="{00000000-0005-0000-0000-000055010000}"/>
    <cellStyle name="Euro 2" xfId="348" xr:uid="{00000000-0005-0000-0000-000056010000}"/>
    <cellStyle name="F2" xfId="349" xr:uid="{00000000-0005-0000-0000-000057010000}"/>
    <cellStyle name="F3" xfId="350" xr:uid="{00000000-0005-0000-0000-000058010000}"/>
    <cellStyle name="F4" xfId="351" xr:uid="{00000000-0005-0000-0000-000059010000}"/>
    <cellStyle name="F5" xfId="352" xr:uid="{00000000-0005-0000-0000-00005A010000}"/>
    <cellStyle name="F6" xfId="353" xr:uid="{00000000-0005-0000-0000-00005B010000}"/>
    <cellStyle name="F7" xfId="354" xr:uid="{00000000-0005-0000-0000-00005C010000}"/>
    <cellStyle name="F8" xfId="355" xr:uid="{00000000-0005-0000-0000-00005D010000}"/>
    <cellStyle name="Fixed" xfId="356" xr:uid="{00000000-0005-0000-0000-00005E010000}"/>
    <cellStyle name="Followed Hyperlink" xfId="357" xr:uid="{00000000-0005-0000-0000-00005F010000}"/>
    <cellStyle name="g" xfId="358" xr:uid="{00000000-0005-0000-0000-000060010000}"/>
    <cellStyle name="Grey" xfId="359" xr:uid="{00000000-0005-0000-0000-000061010000}"/>
    <cellStyle name="H1" xfId="360" xr:uid="{00000000-0005-0000-0000-000062010000}"/>
    <cellStyle name="H2" xfId="361" xr:uid="{00000000-0005-0000-0000-000063010000}"/>
    <cellStyle name="head" xfId="362" xr:uid="{00000000-0005-0000-0000-000064010000}"/>
    <cellStyle name="head 1" xfId="363" xr:uid="{00000000-0005-0000-0000-000065010000}"/>
    <cellStyle name="head 1-1" xfId="364" xr:uid="{00000000-0005-0000-0000-000066010000}"/>
    <cellStyle name="HEADER" xfId="365" xr:uid="{00000000-0005-0000-0000-000067010000}"/>
    <cellStyle name="Header1" xfId="366" xr:uid="{00000000-0005-0000-0000-000068010000}"/>
    <cellStyle name="Header2" xfId="367" xr:uid="{00000000-0005-0000-0000-000069010000}"/>
    <cellStyle name="Heading 1" xfId="368" xr:uid="{00000000-0005-0000-0000-00006A010000}"/>
    <cellStyle name="Heading 2" xfId="369" xr:uid="{00000000-0005-0000-0000-00006B010000}"/>
    <cellStyle name="Heading1" xfId="370" xr:uid="{00000000-0005-0000-0000-00006C010000}"/>
    <cellStyle name="Heading2" xfId="371" xr:uid="{00000000-0005-0000-0000-00006D010000}"/>
    <cellStyle name="Heading3" xfId="372" xr:uid="{00000000-0005-0000-0000-00006E010000}"/>
    <cellStyle name="Heading4" xfId="373" xr:uid="{00000000-0005-0000-0000-00006F010000}"/>
    <cellStyle name="Helv8_PFD4.XLS" xfId="374" xr:uid="{00000000-0005-0000-0000-000070010000}"/>
    <cellStyle name="Hyperlink" xfId="375" xr:uid="{00000000-0005-0000-0000-000071010000}"/>
    <cellStyle name="Input [yellow]" xfId="376" xr:uid="{00000000-0005-0000-0000-000072010000}"/>
    <cellStyle name="kg" xfId="377" xr:uid="{00000000-0005-0000-0000-000073010000}"/>
    <cellStyle name="Komma [0]_BINV" xfId="378" xr:uid="{00000000-0005-0000-0000-000074010000}"/>
    <cellStyle name="Komma_BINV" xfId="379" xr:uid="{00000000-0005-0000-0000-000075010000}"/>
    <cellStyle name="KPMG Heading 1" xfId="380" xr:uid="{00000000-0005-0000-0000-000076010000}"/>
    <cellStyle name="KPMG Heading 2" xfId="381" xr:uid="{00000000-0005-0000-0000-000077010000}"/>
    <cellStyle name="KPMG Heading 3" xfId="382" xr:uid="{00000000-0005-0000-0000-000078010000}"/>
    <cellStyle name="KPMG Heading 4" xfId="383" xr:uid="{00000000-0005-0000-0000-000079010000}"/>
    <cellStyle name="KPMG Normal" xfId="384" xr:uid="{00000000-0005-0000-0000-00007A010000}"/>
    <cellStyle name="ℓ" xfId="385" xr:uid="{00000000-0005-0000-0000-00007B010000}"/>
    <cellStyle name="L`" xfId="386" xr:uid="{00000000-0005-0000-0000-00007C010000}"/>
    <cellStyle name="Label" xfId="387" xr:uid="{00000000-0005-0000-0000-00007D010000}"/>
    <cellStyle name="Link Currency (0)" xfId="388" xr:uid="{00000000-0005-0000-0000-00007E010000}"/>
    <cellStyle name="Link Currency (2)" xfId="389" xr:uid="{00000000-0005-0000-0000-00007F010000}"/>
    <cellStyle name="Link Units (0)" xfId="390" xr:uid="{00000000-0005-0000-0000-000080010000}"/>
    <cellStyle name="Link Units (1)" xfId="391" xr:uid="{00000000-0005-0000-0000-000081010000}"/>
    <cellStyle name="Link Units (2)" xfId="392" xr:uid="{00000000-0005-0000-0000-000082010000}"/>
    <cellStyle name="M" xfId="393" xr:uid="{00000000-0005-0000-0000-000083010000}"/>
    <cellStyle name="M2" xfId="394" xr:uid="{00000000-0005-0000-0000-000084010000}"/>
    <cellStyle name="M3" xfId="395" xr:uid="{00000000-0005-0000-0000-000085010000}"/>
    <cellStyle name="Midtitle" xfId="396" xr:uid="{00000000-0005-0000-0000-000086010000}"/>
    <cellStyle name="Milliers [0]_Arabian Spec" xfId="397" xr:uid="{00000000-0005-0000-0000-000087010000}"/>
    <cellStyle name="Milliers_Arabian Spec" xfId="398" xr:uid="{00000000-0005-0000-0000-000088010000}"/>
    <cellStyle name="Model" xfId="399" xr:uid="{00000000-0005-0000-0000-000089010000}"/>
    <cellStyle name="Mon?aire [0]_Arabian Spec" xfId="400" xr:uid="{00000000-0005-0000-0000-00008A010000}"/>
    <cellStyle name="Mon?aire_Arabian Spec" xfId="401" xr:uid="{00000000-0005-0000-0000-00008B010000}"/>
    <cellStyle name="n" xfId="402" xr:uid="{00000000-0005-0000-0000-00008C010000}"/>
    <cellStyle name="no dec" xfId="403" xr:uid="{00000000-0005-0000-0000-00008D010000}"/>
    <cellStyle name="Normal - Style1" xfId="404" xr:uid="{00000000-0005-0000-0000-00008E010000}"/>
    <cellStyle name="Normal - Style2" xfId="405" xr:uid="{00000000-0005-0000-0000-00008F010000}"/>
    <cellStyle name="Normal - Style3" xfId="406" xr:uid="{00000000-0005-0000-0000-000090010000}"/>
    <cellStyle name="Normal - Style4" xfId="407" xr:uid="{00000000-0005-0000-0000-000091010000}"/>
    <cellStyle name="Normal - Style5" xfId="408" xr:uid="{00000000-0005-0000-0000-000092010000}"/>
    <cellStyle name="Normal - Style6" xfId="409" xr:uid="{00000000-0005-0000-0000-000093010000}"/>
    <cellStyle name="Normal - Style7" xfId="410" xr:uid="{00000000-0005-0000-0000-000094010000}"/>
    <cellStyle name="Normal - Style8" xfId="411" xr:uid="{00000000-0005-0000-0000-000095010000}"/>
    <cellStyle name="Normal - 유형1" xfId="412" xr:uid="{00000000-0005-0000-0000-000096010000}"/>
    <cellStyle name="Normal_ SG&amp;A Bridge " xfId="413" xr:uid="{00000000-0005-0000-0000-000097010000}"/>
    <cellStyle name="Note" xfId="414" xr:uid="{00000000-0005-0000-0000-000098010000}"/>
    <cellStyle name="Num_Inputs" xfId="415" xr:uid="{00000000-0005-0000-0000-000099010000}"/>
    <cellStyle name="Num1_Inputs" xfId="416" xr:uid="{00000000-0005-0000-0000-00009A010000}"/>
    <cellStyle name="Num3_Input" xfId="417" xr:uid="{00000000-0005-0000-0000-00009B010000}"/>
    <cellStyle name="O" xfId="418" xr:uid="{00000000-0005-0000-0000-00009C010000}"/>
    <cellStyle name="OD" xfId="419" xr:uid="{00000000-0005-0000-0000-00009D010000}"/>
    <cellStyle name="Œ…?æ맖?e [0.00]_laroux" xfId="420" xr:uid="{00000000-0005-0000-0000-00009E010000}"/>
    <cellStyle name="Œ…?æ맖?e_laroux" xfId="421" xr:uid="{00000000-0005-0000-0000-00009F010000}"/>
    <cellStyle name="oh" xfId="422" xr:uid="{00000000-0005-0000-0000-0000A0010000}"/>
    <cellStyle name="Out%2" xfId="423" xr:uid="{00000000-0005-0000-0000-0000A1010000}"/>
    <cellStyle name="Out0" xfId="424" xr:uid="{00000000-0005-0000-0000-0000A2010000}"/>
    <cellStyle name="Out1" xfId="425" xr:uid="{00000000-0005-0000-0000-0000A3010000}"/>
    <cellStyle name="Out2" xfId="426" xr:uid="{00000000-0005-0000-0000-0000A4010000}"/>
    <cellStyle name="paint" xfId="427" xr:uid="{00000000-0005-0000-0000-0000A5010000}"/>
    <cellStyle name="Percent" xfId="428" xr:uid="{00000000-0005-0000-0000-0000A6010000}"/>
    <cellStyle name="Percent [0]" xfId="429" xr:uid="{00000000-0005-0000-0000-0000A7010000}"/>
    <cellStyle name="Percent [00]" xfId="430" xr:uid="{00000000-0005-0000-0000-0000A8010000}"/>
    <cellStyle name="Percent [2]" xfId="431" xr:uid="{00000000-0005-0000-0000-0000A9010000}"/>
    <cellStyle name="Percent_#6 Temps &amp; Contractors" xfId="432" xr:uid="{00000000-0005-0000-0000-0000AA010000}"/>
    <cellStyle name="Percent2" xfId="433" xr:uid="{00000000-0005-0000-0000-0000AB010000}"/>
    <cellStyle name="PrePop Currency (0)" xfId="434" xr:uid="{00000000-0005-0000-0000-0000AC010000}"/>
    <cellStyle name="PrePop Currency (2)" xfId="435" xr:uid="{00000000-0005-0000-0000-0000AD010000}"/>
    <cellStyle name="PrePop Units (0)" xfId="436" xr:uid="{00000000-0005-0000-0000-0000AE010000}"/>
    <cellStyle name="PrePop Units (1)" xfId="437" xr:uid="{00000000-0005-0000-0000-0000AF010000}"/>
    <cellStyle name="PrePop Units (2)" xfId="438" xr:uid="{00000000-0005-0000-0000-0000B0010000}"/>
    <cellStyle name="Procent_BINV" xfId="439" xr:uid="{00000000-0005-0000-0000-0000B1010000}"/>
    <cellStyle name="Q1" xfId="440" xr:uid="{00000000-0005-0000-0000-0000B2010000}"/>
    <cellStyle name="Q4" xfId="441" xr:uid="{00000000-0005-0000-0000-0000B3010000}"/>
    <cellStyle name="RevList" xfId="442" xr:uid="{00000000-0005-0000-0000-0000B4010000}"/>
    <cellStyle name="rld Wide" xfId="443" xr:uid="{00000000-0005-0000-0000-0000B5010000}"/>
    <cellStyle name="s" xfId="444" xr:uid="{00000000-0005-0000-0000-0000B6010000}"/>
    <cellStyle name="S " xfId="445" xr:uid="{00000000-0005-0000-0000-0000B7010000}"/>
    <cellStyle name="Sect_Title" xfId="446" xr:uid="{00000000-0005-0000-0000-0000B8010000}"/>
    <cellStyle name="Sheet_Title" xfId="447" xr:uid="{00000000-0005-0000-0000-0000B9010000}"/>
    <cellStyle name="Standaard_BINV" xfId="448" xr:uid="{00000000-0005-0000-0000-0000BA010000}"/>
    <cellStyle name="Standard_laroux" xfId="449" xr:uid="{00000000-0005-0000-0000-0000BB010000}"/>
    <cellStyle name="Sub_sub_title" xfId="450" xr:uid="{00000000-0005-0000-0000-0000BC010000}"/>
    <cellStyle name="subhead" xfId="451" xr:uid="{00000000-0005-0000-0000-0000BD010000}"/>
    <cellStyle name="Subtotal" xfId="452" xr:uid="{00000000-0005-0000-0000-0000BE010000}"/>
    <cellStyle name="t1" xfId="453" xr:uid="{00000000-0005-0000-0000-0000BF010000}"/>
    <cellStyle name="testtitle" xfId="454" xr:uid="{00000000-0005-0000-0000-0000C0010000}"/>
    <cellStyle name="Text Indent A" xfId="455" xr:uid="{00000000-0005-0000-0000-0000C1010000}"/>
    <cellStyle name="Text Indent B" xfId="456" xr:uid="{00000000-0005-0000-0000-0000C2010000}"/>
    <cellStyle name="Text Indent C" xfId="457" xr:uid="{00000000-0005-0000-0000-0000C3010000}"/>
    <cellStyle name="Text_In" xfId="458" xr:uid="{00000000-0005-0000-0000-0000C4010000}"/>
    <cellStyle name="TITLE" xfId="459" xr:uid="{00000000-0005-0000-0000-0000C5010000}"/>
    <cellStyle name="title [1]" xfId="460" xr:uid="{00000000-0005-0000-0000-0000C6010000}"/>
    <cellStyle name="title [2]" xfId="461" xr:uid="{00000000-0005-0000-0000-0000C7010000}"/>
    <cellStyle name="TON" xfId="462" xr:uid="{00000000-0005-0000-0000-0000C8010000}"/>
    <cellStyle name="Total" xfId="463" xr:uid="{00000000-0005-0000-0000-0000C9010000}"/>
    <cellStyle name="UM" xfId="464" xr:uid="{00000000-0005-0000-0000-0000CA010000}"/>
    <cellStyle name="Units" xfId="465" xr:uid="{00000000-0005-0000-0000-0000CB010000}"/>
    <cellStyle name="Valuta [0]_BINV" xfId="466" xr:uid="{00000000-0005-0000-0000-0000CC010000}"/>
    <cellStyle name="Valuta_BINV" xfId="467" xr:uid="{00000000-0005-0000-0000-0000CD010000}"/>
    <cellStyle name="W?rung [0]_laroux" xfId="468" xr:uid="{00000000-0005-0000-0000-0000CE010000}"/>
    <cellStyle name="W?rung_laroux" xfId="469" xr:uid="{00000000-0005-0000-0000-0000CF010000}"/>
    <cellStyle name="|?ドE" xfId="470" xr:uid="{00000000-0005-0000-0000-0000D0010000}"/>
    <cellStyle name="가운데" xfId="471" xr:uid="{00000000-0005-0000-0000-0000D1010000}"/>
    <cellStyle name="개" xfId="472" xr:uid="{00000000-0005-0000-0000-0000D2010000}"/>
    <cellStyle name="개_02-포장-1" xfId="473" xr:uid="{00000000-0005-0000-0000-0000D3010000}"/>
    <cellStyle name="개소" xfId="474" xr:uid="{00000000-0005-0000-0000-0000D4010000}"/>
    <cellStyle name="고정소숫점" xfId="475" xr:uid="{00000000-0005-0000-0000-0000D5010000}"/>
    <cellStyle name="고정소숫점 2" xfId="476" xr:uid="{00000000-0005-0000-0000-0000D6010000}"/>
    <cellStyle name="고정출력1" xfId="477" xr:uid="{00000000-0005-0000-0000-0000D7010000}"/>
    <cellStyle name="고정출력2" xfId="478" xr:uid="{00000000-0005-0000-0000-0000D8010000}"/>
    <cellStyle name="咬訌裝?INCOM1" xfId="479" xr:uid="{00000000-0005-0000-0000-0000D9010000}"/>
    <cellStyle name="咬訌裝?INCOM10" xfId="480" xr:uid="{00000000-0005-0000-0000-0000DA010000}"/>
    <cellStyle name="咬訌裝?INCOM2" xfId="481" xr:uid="{00000000-0005-0000-0000-0000DB010000}"/>
    <cellStyle name="咬訌裝?INCOM3" xfId="482" xr:uid="{00000000-0005-0000-0000-0000DC010000}"/>
    <cellStyle name="咬訌裝?INCOM4" xfId="483" xr:uid="{00000000-0005-0000-0000-0000DD010000}"/>
    <cellStyle name="咬訌裝?INCOM5" xfId="484" xr:uid="{00000000-0005-0000-0000-0000DE010000}"/>
    <cellStyle name="咬訌裝?INCOM6" xfId="485" xr:uid="{00000000-0005-0000-0000-0000DF010000}"/>
    <cellStyle name="咬訌裝?INCOM7" xfId="486" xr:uid="{00000000-0005-0000-0000-0000E0010000}"/>
    <cellStyle name="咬訌裝?INCOM8" xfId="487" xr:uid="{00000000-0005-0000-0000-0000E1010000}"/>
    <cellStyle name="咬訌裝?INCOM9" xfId="488" xr:uid="{00000000-0005-0000-0000-0000E2010000}"/>
    <cellStyle name="咬訌裝?PRIB11" xfId="489" xr:uid="{00000000-0005-0000-0000-0000E3010000}"/>
    <cellStyle name="끼_x0001_?" xfId="490" xr:uid="{00000000-0005-0000-0000-0000E4010000}"/>
    <cellStyle name="날짜" xfId="491" xr:uid="{00000000-0005-0000-0000-0000E5010000}"/>
    <cellStyle name="내역" xfId="492" xr:uid="{00000000-0005-0000-0000-0000E6010000}"/>
    <cellStyle name="내역서" xfId="493" xr:uid="{00000000-0005-0000-0000-0000E7010000}"/>
    <cellStyle name="년도" xfId="494" xr:uid="{00000000-0005-0000-0000-0000E8010000}"/>
    <cellStyle name="달러" xfId="495" xr:uid="{00000000-0005-0000-0000-0000E9010000}"/>
    <cellStyle name="뒤에 오는 하이퍼링크" xfId="496" xr:uid="{00000000-0005-0000-0000-0000EA010000}"/>
    <cellStyle name="똿떓죶Ø괻 [0.00]_PRODUCT DETAIL Q1" xfId="497" xr:uid="{00000000-0005-0000-0000-0000EB010000}"/>
    <cellStyle name="똿떓죶Ø괻_PRODUCT DETAIL Q1" xfId="498" xr:uid="{00000000-0005-0000-0000-0000EC010000}"/>
    <cellStyle name="똿뗦먛귟 [0.00]_laroux" xfId="499" xr:uid="{00000000-0005-0000-0000-0000ED010000}"/>
    <cellStyle name="똿뗦먛귟_laroux" xfId="500" xr:uid="{00000000-0005-0000-0000-0000EE010000}"/>
    <cellStyle name="마이너스키" xfId="501" xr:uid="{00000000-0005-0000-0000-0000EF010000}"/>
    <cellStyle name="매" xfId="502" xr:uid="{00000000-0005-0000-0000-0000F0010000}"/>
    <cellStyle name="매_02-포장-1" xfId="503" xr:uid="{00000000-0005-0000-0000-0000F1010000}"/>
    <cellStyle name="묮뎋 [0.00]_PRODUCT DETAIL Q1" xfId="504" xr:uid="{00000000-0005-0000-0000-0000F2010000}"/>
    <cellStyle name="묮뎋_PRODUCT DETAIL Q1" xfId="505" xr:uid="{00000000-0005-0000-0000-0000F3010000}"/>
    <cellStyle name="믅됞 [0.00]_laroux" xfId="506" xr:uid="{00000000-0005-0000-0000-0000F4010000}"/>
    <cellStyle name="믅됞_laroux" xfId="507" xr:uid="{00000000-0005-0000-0000-0000F5010000}"/>
    <cellStyle name="未定義" xfId="508" xr:uid="{00000000-0005-0000-0000-0000F6010000}"/>
    <cellStyle name="백 " xfId="509" xr:uid="{00000000-0005-0000-0000-0000F7010000}"/>
    <cellStyle name="백만단위로" xfId="510" xr:uid="{00000000-0005-0000-0000-0000F8010000}"/>
    <cellStyle name="백분율" xfId="3" builtinId="5"/>
    <cellStyle name="백분율 [0]" xfId="511" xr:uid="{00000000-0005-0000-0000-0000FA010000}"/>
    <cellStyle name="백분율 [2]" xfId="512" xr:uid="{00000000-0005-0000-0000-0000FB010000}"/>
    <cellStyle name="백분율 2" xfId="513" xr:uid="{00000000-0005-0000-0000-0000FC010000}"/>
    <cellStyle name="백분율 3" xfId="514" xr:uid="{00000000-0005-0000-0000-0000FD010000}"/>
    <cellStyle name="백분율 4" xfId="515" xr:uid="{00000000-0005-0000-0000-0000FE010000}"/>
    <cellStyle name="백분율 5" xfId="516" xr:uid="{00000000-0005-0000-0000-0000FF010000}"/>
    <cellStyle name="분기" xfId="517" xr:uid="{00000000-0005-0000-0000-000000020000}"/>
    <cellStyle name="뷭?_BOOKSHIP" xfId="518" xr:uid="{00000000-0005-0000-0000-000001020000}"/>
    <cellStyle name="常规_cs802" xfId="519" xr:uid="{00000000-0005-0000-0000-000002020000}"/>
    <cellStyle name="설계서" xfId="520" xr:uid="{00000000-0005-0000-0000-000003020000}"/>
    <cellStyle name="소숫점0" xfId="521" xr:uid="{00000000-0005-0000-0000-000004020000}"/>
    <cellStyle name="소숫점3" xfId="522" xr:uid="{00000000-0005-0000-0000-000005020000}"/>
    <cellStyle name="수량" xfId="523" xr:uid="{00000000-0005-0000-0000-000006020000}"/>
    <cellStyle name="숫자(R)" xfId="524" xr:uid="{00000000-0005-0000-0000-000007020000}"/>
    <cellStyle name="쉼표 [0]" xfId="4" builtinId="6"/>
    <cellStyle name="쉼표 [0] 2" xfId="525" xr:uid="{00000000-0005-0000-0000-000009020000}"/>
    <cellStyle name="쉼표 [0] 2 2" xfId="526" xr:uid="{00000000-0005-0000-0000-00000A020000}"/>
    <cellStyle name="쉼표 [0] 2 3" xfId="527" xr:uid="{00000000-0005-0000-0000-00000B020000}"/>
    <cellStyle name="쉼표 [0] 3" xfId="528" xr:uid="{00000000-0005-0000-0000-00000C020000}"/>
    <cellStyle name="쉼표 [0] 4" xfId="529" xr:uid="{00000000-0005-0000-0000-00000D020000}"/>
    <cellStyle name="스타일 1" xfId="530" xr:uid="{00000000-0005-0000-0000-00000E020000}"/>
    <cellStyle name="스타일 10" xfId="531" xr:uid="{00000000-0005-0000-0000-00000F020000}"/>
    <cellStyle name="스타일 11" xfId="532" xr:uid="{00000000-0005-0000-0000-000010020000}"/>
    <cellStyle name="스타일 12" xfId="533" xr:uid="{00000000-0005-0000-0000-000011020000}"/>
    <cellStyle name="스타일 13" xfId="534" xr:uid="{00000000-0005-0000-0000-000012020000}"/>
    <cellStyle name="스타일 14" xfId="535" xr:uid="{00000000-0005-0000-0000-000013020000}"/>
    <cellStyle name="스타일 15" xfId="536" xr:uid="{00000000-0005-0000-0000-000014020000}"/>
    <cellStyle name="스타일 16" xfId="537" xr:uid="{00000000-0005-0000-0000-000015020000}"/>
    <cellStyle name="스타일 17" xfId="538" xr:uid="{00000000-0005-0000-0000-000016020000}"/>
    <cellStyle name="스타일 18" xfId="539" xr:uid="{00000000-0005-0000-0000-000017020000}"/>
    <cellStyle name="스타일 19" xfId="540" xr:uid="{00000000-0005-0000-0000-000018020000}"/>
    <cellStyle name="스타일 2" xfId="541" xr:uid="{00000000-0005-0000-0000-000019020000}"/>
    <cellStyle name="스타일 20" xfId="542" xr:uid="{00000000-0005-0000-0000-00001A020000}"/>
    <cellStyle name="스타일 21" xfId="543" xr:uid="{00000000-0005-0000-0000-00001B020000}"/>
    <cellStyle name="스타일 22" xfId="544" xr:uid="{00000000-0005-0000-0000-00001C020000}"/>
    <cellStyle name="스타일 23" xfId="545" xr:uid="{00000000-0005-0000-0000-00001D020000}"/>
    <cellStyle name="스타일 24" xfId="546" xr:uid="{00000000-0005-0000-0000-00001E020000}"/>
    <cellStyle name="스타일 25" xfId="547" xr:uid="{00000000-0005-0000-0000-00001F020000}"/>
    <cellStyle name="스타일 26" xfId="548" xr:uid="{00000000-0005-0000-0000-000020020000}"/>
    <cellStyle name="스타일 27" xfId="549" xr:uid="{00000000-0005-0000-0000-000021020000}"/>
    <cellStyle name="스타일 28" xfId="550" xr:uid="{00000000-0005-0000-0000-000022020000}"/>
    <cellStyle name="스타일 29" xfId="551" xr:uid="{00000000-0005-0000-0000-000023020000}"/>
    <cellStyle name="스타일 3" xfId="552" xr:uid="{00000000-0005-0000-0000-000024020000}"/>
    <cellStyle name="스타일 30" xfId="553" xr:uid="{00000000-0005-0000-0000-000025020000}"/>
    <cellStyle name="스타일 31" xfId="554" xr:uid="{00000000-0005-0000-0000-000026020000}"/>
    <cellStyle name="스타일 32" xfId="555" xr:uid="{00000000-0005-0000-0000-000027020000}"/>
    <cellStyle name="스타일 33" xfId="556" xr:uid="{00000000-0005-0000-0000-000028020000}"/>
    <cellStyle name="스타일 4" xfId="557" xr:uid="{00000000-0005-0000-0000-000029020000}"/>
    <cellStyle name="스타일 5" xfId="558" xr:uid="{00000000-0005-0000-0000-00002A020000}"/>
    <cellStyle name="스타일 6" xfId="559" xr:uid="{00000000-0005-0000-0000-00002B020000}"/>
    <cellStyle name="스타일 7" xfId="560" xr:uid="{00000000-0005-0000-0000-00002C020000}"/>
    <cellStyle name="스타일 8" xfId="561" xr:uid="{00000000-0005-0000-0000-00002D020000}"/>
    <cellStyle name="스타일 9" xfId="562" xr:uid="{00000000-0005-0000-0000-00002E020000}"/>
    <cellStyle name="식" xfId="563" xr:uid="{00000000-0005-0000-0000-00002F020000}"/>
    <cellStyle name="식_FS_KJ STP PJT_070406_v2" xfId="564" xr:uid="{00000000-0005-0000-0000-000030020000}"/>
    <cellStyle name="식_FS_KJ STP PJT_070406_v2_FS_KJ STP PJT_071006" xfId="565" xr:uid="{00000000-0005-0000-0000-000031020000}"/>
    <cellStyle name="식_FS_KJ STP PJT_070406_v2_FS_KJ STP PJT_071006_FS_KJ STP PJT_071406_v2" xfId="566" xr:uid="{00000000-0005-0000-0000-000032020000}"/>
    <cellStyle name="식_FS_KJ STP PJT_070406_v2_FS_KJ STP PJT_071006_FS_KJ STP PJT_071406_v2_강화vfm자료(0812)" xfId="567" xr:uid="{00000000-0005-0000-0000-000033020000}"/>
    <cellStyle name="식_FS_KJ STP PJT_070406_v2_FS_KJ STP PJT_071006_FS_KJ STP PJT_071406_v2_강화vfm자료(0812)_관거유지관리비산정근거" xfId="568" xr:uid="{00000000-0005-0000-0000-000034020000}"/>
    <cellStyle name="식_FS_KJ STP PJT_070406_v2_FS_KJ STP PJT_071006_FS_KJ STP PJT_071406_v2_강화vfm자료(0812)_유지관리비(TOTAL)" xfId="569" xr:uid="{00000000-0005-0000-0000-000035020000}"/>
    <cellStyle name="식_FS_KJ STP PJT_070406_v2_FS_KJ STP PJT_071006_FS_KJ STP PJT_071406_v2_강화vfm자료(0812)_유지관리비(강화하수처리장)" xfId="570" xr:uid="{00000000-0005-0000-0000-000036020000}"/>
    <cellStyle name="식_FS_KJ STP PJT_070406_v2_FS_KJ STP PJT_071006_FS_KJ STP PJT_071406_v2_관거유지관리비산정근거" xfId="571" xr:uid="{00000000-0005-0000-0000-000037020000}"/>
    <cellStyle name="식_FS_KJ STP PJT_070406_v2_FS_KJ STP PJT_071006_FS_KJ STP PJT_071406_v2_유지관리비(TOTAL)" xfId="572" xr:uid="{00000000-0005-0000-0000-000038020000}"/>
    <cellStyle name="식_FS_KJ STP PJT_070406_v2_FS_KJ STP PJT_071006_FS_KJ STP PJT_071406_v2_유지관리비(강화하수처리장)" xfId="573" xr:uid="{00000000-0005-0000-0000-000039020000}"/>
    <cellStyle name="식_FS_KJ STP PJT_070406_v2_FS_KJ STP PJT_071006_강화vfm자료(0812)" xfId="574" xr:uid="{00000000-0005-0000-0000-00003A020000}"/>
    <cellStyle name="식_FS_KJ STP PJT_070406_v2_FS_KJ STP PJT_071006_강화vfm자료(0812)_관거유지관리비산정근거" xfId="575" xr:uid="{00000000-0005-0000-0000-00003B020000}"/>
    <cellStyle name="식_FS_KJ STP PJT_070406_v2_FS_KJ STP PJT_071006_강화vfm자료(0812)_유지관리비(TOTAL)" xfId="576" xr:uid="{00000000-0005-0000-0000-00003C020000}"/>
    <cellStyle name="식_FS_KJ STP PJT_070406_v2_FS_KJ STP PJT_071006_강화vfm자료(0812)_유지관리비(강화하수처리장)" xfId="577" xr:uid="{00000000-0005-0000-0000-00003D020000}"/>
    <cellStyle name="식_FS_KJ STP PJT_070406_v2_FS_KJ STP PJT_071006_관거유지관리비산정근거" xfId="578" xr:uid="{00000000-0005-0000-0000-00003E020000}"/>
    <cellStyle name="식_FS_KJ STP PJT_070406_v2_FS_KJ STP PJT_071006_유지관리비(TOTAL)" xfId="579" xr:uid="{00000000-0005-0000-0000-00003F020000}"/>
    <cellStyle name="식_FS_KJ STP PJT_070406_v2_FS_KJ STP PJT_071006_유지관리비(강화하수처리장)" xfId="580" xr:uid="{00000000-0005-0000-0000-000040020000}"/>
    <cellStyle name="식_FS_KJ STP PJT_070406_v2_강화vfm자료(0812)" xfId="581" xr:uid="{00000000-0005-0000-0000-000041020000}"/>
    <cellStyle name="식_FS_KJ STP PJT_070406_v2_강화vfm자료(0812)_관거유지관리비산정근거" xfId="582" xr:uid="{00000000-0005-0000-0000-000042020000}"/>
    <cellStyle name="식_FS_KJ STP PJT_070406_v2_강화vfm자료(0812)_유지관리비(TOTAL)" xfId="583" xr:uid="{00000000-0005-0000-0000-000043020000}"/>
    <cellStyle name="식_FS_KJ STP PJT_070406_v2_강화vfm자료(0812)_유지관리비(강화하수처리장)" xfId="584" xr:uid="{00000000-0005-0000-0000-000044020000}"/>
    <cellStyle name="식_FS_KJ STP PJT_070406_v2_관거유지관리비산정근거" xfId="585" xr:uid="{00000000-0005-0000-0000-000045020000}"/>
    <cellStyle name="식_FS_KJ STP PJT_070406_v2_유지관리비(TOTAL)" xfId="586" xr:uid="{00000000-0005-0000-0000-000046020000}"/>
    <cellStyle name="식_FS_KJ STP PJT_070406_v2_유지관리비(강화하수처리장)" xfId="587" xr:uid="{00000000-0005-0000-0000-000047020000}"/>
    <cellStyle name="식_FS_KJ STP PJT_070706_v3" xfId="588" xr:uid="{00000000-0005-0000-0000-000048020000}"/>
    <cellStyle name="식_FS_KJ STP PJT_070706_v3_FS_KJ STP PJT_071006" xfId="589" xr:uid="{00000000-0005-0000-0000-000049020000}"/>
    <cellStyle name="식_FS_KJ STP PJT_070706_v3_FS_KJ STP PJT_071006_FS_KJ STP PJT_071406_v2" xfId="590" xr:uid="{00000000-0005-0000-0000-00004A020000}"/>
    <cellStyle name="식_FS_KJ STP PJT_070706_v3_FS_KJ STP PJT_071006_FS_KJ STP PJT_071406_v2_강화vfm자료(0812)" xfId="591" xr:uid="{00000000-0005-0000-0000-00004B020000}"/>
    <cellStyle name="식_FS_KJ STP PJT_070706_v3_FS_KJ STP PJT_071006_FS_KJ STP PJT_071406_v2_강화vfm자료(0812)_관거유지관리비산정근거" xfId="592" xr:uid="{00000000-0005-0000-0000-00004C020000}"/>
    <cellStyle name="식_FS_KJ STP PJT_070706_v3_FS_KJ STP PJT_071006_FS_KJ STP PJT_071406_v2_강화vfm자료(0812)_유지관리비(TOTAL)" xfId="593" xr:uid="{00000000-0005-0000-0000-00004D020000}"/>
    <cellStyle name="식_FS_KJ STP PJT_070706_v3_FS_KJ STP PJT_071006_FS_KJ STP PJT_071406_v2_강화vfm자료(0812)_유지관리비(강화하수처리장)" xfId="594" xr:uid="{00000000-0005-0000-0000-00004E020000}"/>
    <cellStyle name="식_FS_KJ STP PJT_070706_v3_FS_KJ STP PJT_071006_FS_KJ STP PJT_071406_v2_관거유지관리비산정근거" xfId="595" xr:uid="{00000000-0005-0000-0000-00004F020000}"/>
    <cellStyle name="식_FS_KJ STP PJT_070706_v3_FS_KJ STP PJT_071006_FS_KJ STP PJT_071406_v2_유지관리비(TOTAL)" xfId="596" xr:uid="{00000000-0005-0000-0000-000050020000}"/>
    <cellStyle name="식_FS_KJ STP PJT_070706_v3_FS_KJ STP PJT_071006_FS_KJ STP PJT_071406_v2_유지관리비(강화하수처리장)" xfId="597" xr:uid="{00000000-0005-0000-0000-000051020000}"/>
    <cellStyle name="식_FS_KJ STP PJT_070706_v3_FS_KJ STP PJT_071006_강화vfm자료(0812)" xfId="598" xr:uid="{00000000-0005-0000-0000-000052020000}"/>
    <cellStyle name="식_FS_KJ STP PJT_070706_v3_FS_KJ STP PJT_071006_강화vfm자료(0812)_관거유지관리비산정근거" xfId="599" xr:uid="{00000000-0005-0000-0000-000053020000}"/>
    <cellStyle name="식_FS_KJ STP PJT_070706_v3_FS_KJ STP PJT_071006_강화vfm자료(0812)_유지관리비(TOTAL)" xfId="600" xr:uid="{00000000-0005-0000-0000-000054020000}"/>
    <cellStyle name="식_FS_KJ STP PJT_070706_v3_FS_KJ STP PJT_071006_강화vfm자료(0812)_유지관리비(강화하수처리장)" xfId="601" xr:uid="{00000000-0005-0000-0000-000055020000}"/>
    <cellStyle name="식_FS_KJ STP PJT_070706_v3_FS_KJ STP PJT_071006_관거유지관리비산정근거" xfId="602" xr:uid="{00000000-0005-0000-0000-000056020000}"/>
    <cellStyle name="식_FS_KJ STP PJT_070706_v3_FS_KJ STP PJT_071006_유지관리비(TOTAL)" xfId="603" xr:uid="{00000000-0005-0000-0000-000057020000}"/>
    <cellStyle name="식_FS_KJ STP PJT_070706_v3_FS_KJ STP PJT_071006_유지관리비(강화하수처리장)" xfId="604" xr:uid="{00000000-0005-0000-0000-000058020000}"/>
    <cellStyle name="식_FS_KJ STP PJT_070706_v3_강화vfm자료(0812)" xfId="605" xr:uid="{00000000-0005-0000-0000-000059020000}"/>
    <cellStyle name="식_FS_KJ STP PJT_070706_v3_강화vfm자료(0812)_관거유지관리비산정근거" xfId="606" xr:uid="{00000000-0005-0000-0000-00005A020000}"/>
    <cellStyle name="식_FS_KJ STP PJT_070706_v3_강화vfm자료(0812)_유지관리비(TOTAL)" xfId="607" xr:uid="{00000000-0005-0000-0000-00005B020000}"/>
    <cellStyle name="식_FS_KJ STP PJT_070706_v3_강화vfm자료(0812)_유지관리비(강화하수처리장)" xfId="608" xr:uid="{00000000-0005-0000-0000-00005C020000}"/>
    <cellStyle name="식_FS_KJ STP PJT_070706_v3_관거유지관리비산정근거" xfId="609" xr:uid="{00000000-0005-0000-0000-00005D020000}"/>
    <cellStyle name="식_FS_KJ STP PJT_070706_v3_유지관리비(TOTAL)" xfId="610" xr:uid="{00000000-0005-0000-0000-00005E020000}"/>
    <cellStyle name="식_FS_KJ STP PJT_070706_v3_유지관리비(강화하수처리장)" xfId="611" xr:uid="{00000000-0005-0000-0000-00005F020000}"/>
    <cellStyle name="식_FS_KJ STP PJT_071006" xfId="612" xr:uid="{00000000-0005-0000-0000-000060020000}"/>
    <cellStyle name="식_FS_KJ STP PJT_071006_FS_KJ STP PJT_071006" xfId="613" xr:uid="{00000000-0005-0000-0000-000061020000}"/>
    <cellStyle name="식_FS_KJ STP PJT_071006_FS_KJ STP PJT_071006_FS_KJ STP PJT_071406_v2" xfId="614" xr:uid="{00000000-0005-0000-0000-000062020000}"/>
    <cellStyle name="식_FS_KJ STP PJT_071006_FS_KJ STP PJT_071006_FS_KJ STP PJT_071406_v2_강화vfm자료(0812)" xfId="615" xr:uid="{00000000-0005-0000-0000-000063020000}"/>
    <cellStyle name="식_FS_KJ STP PJT_071006_FS_KJ STP PJT_071006_FS_KJ STP PJT_071406_v2_강화vfm자료(0812)_관거유지관리비산정근거" xfId="616" xr:uid="{00000000-0005-0000-0000-000064020000}"/>
    <cellStyle name="식_FS_KJ STP PJT_071006_FS_KJ STP PJT_071006_FS_KJ STP PJT_071406_v2_강화vfm자료(0812)_유지관리비(TOTAL)" xfId="617" xr:uid="{00000000-0005-0000-0000-000065020000}"/>
    <cellStyle name="식_FS_KJ STP PJT_071006_FS_KJ STP PJT_071006_FS_KJ STP PJT_071406_v2_강화vfm자료(0812)_유지관리비(강화하수처리장)" xfId="618" xr:uid="{00000000-0005-0000-0000-000066020000}"/>
    <cellStyle name="식_FS_KJ STP PJT_071006_FS_KJ STP PJT_071006_FS_KJ STP PJT_071406_v2_관거유지관리비산정근거" xfId="619" xr:uid="{00000000-0005-0000-0000-000067020000}"/>
    <cellStyle name="식_FS_KJ STP PJT_071006_FS_KJ STP PJT_071006_FS_KJ STP PJT_071406_v2_유지관리비(TOTAL)" xfId="620" xr:uid="{00000000-0005-0000-0000-000068020000}"/>
    <cellStyle name="식_FS_KJ STP PJT_071006_FS_KJ STP PJT_071006_FS_KJ STP PJT_071406_v2_유지관리비(강화하수처리장)" xfId="621" xr:uid="{00000000-0005-0000-0000-000069020000}"/>
    <cellStyle name="식_FS_KJ STP PJT_071006_FS_KJ STP PJT_071006_강화vfm자료(0812)" xfId="622" xr:uid="{00000000-0005-0000-0000-00006A020000}"/>
    <cellStyle name="식_FS_KJ STP PJT_071006_FS_KJ STP PJT_071006_강화vfm자료(0812)_관거유지관리비산정근거" xfId="623" xr:uid="{00000000-0005-0000-0000-00006B020000}"/>
    <cellStyle name="식_FS_KJ STP PJT_071006_FS_KJ STP PJT_071006_강화vfm자료(0812)_유지관리비(TOTAL)" xfId="624" xr:uid="{00000000-0005-0000-0000-00006C020000}"/>
    <cellStyle name="식_FS_KJ STP PJT_071006_FS_KJ STP PJT_071006_강화vfm자료(0812)_유지관리비(강화하수처리장)" xfId="625" xr:uid="{00000000-0005-0000-0000-00006D020000}"/>
    <cellStyle name="식_FS_KJ STP PJT_071006_FS_KJ STP PJT_071006_관거유지관리비산정근거" xfId="626" xr:uid="{00000000-0005-0000-0000-00006E020000}"/>
    <cellStyle name="식_FS_KJ STP PJT_071006_FS_KJ STP PJT_071006_유지관리비(TOTAL)" xfId="627" xr:uid="{00000000-0005-0000-0000-00006F020000}"/>
    <cellStyle name="식_FS_KJ STP PJT_071006_FS_KJ STP PJT_071006_유지관리비(강화하수처리장)" xfId="628" xr:uid="{00000000-0005-0000-0000-000070020000}"/>
    <cellStyle name="식_FS_KJ STP PJT_071006_강화vfm자료(0812)" xfId="629" xr:uid="{00000000-0005-0000-0000-000071020000}"/>
    <cellStyle name="식_FS_KJ STP PJT_071006_강화vfm자료(0812)_관거유지관리비산정근거" xfId="630" xr:uid="{00000000-0005-0000-0000-000072020000}"/>
    <cellStyle name="식_FS_KJ STP PJT_071006_강화vfm자료(0812)_유지관리비(TOTAL)" xfId="631" xr:uid="{00000000-0005-0000-0000-000073020000}"/>
    <cellStyle name="식_FS_KJ STP PJT_071006_강화vfm자료(0812)_유지관리비(강화하수처리장)" xfId="632" xr:uid="{00000000-0005-0000-0000-000074020000}"/>
    <cellStyle name="식_FS_KJ STP PJT_071006_관거유지관리비산정근거" xfId="633" xr:uid="{00000000-0005-0000-0000-000075020000}"/>
    <cellStyle name="식_FS_KJ STP PJT_071006_유지관리비(TOTAL)" xfId="634" xr:uid="{00000000-0005-0000-0000-000076020000}"/>
    <cellStyle name="식_FS_KJ STP PJT_071006_유지관리비(강화하수처리장)" xfId="635" xr:uid="{00000000-0005-0000-0000-000077020000}"/>
    <cellStyle name="식_FS_KJ STP PJT_071406_v2" xfId="636" xr:uid="{00000000-0005-0000-0000-000078020000}"/>
    <cellStyle name="식_FS_KJ STP PJT_071406_v2_강화vfm자료(0812)" xfId="637" xr:uid="{00000000-0005-0000-0000-000079020000}"/>
    <cellStyle name="식_FS_KJ STP PJT_071406_v2_강화vfm자료(0812)_관거유지관리비산정근거" xfId="638" xr:uid="{00000000-0005-0000-0000-00007A020000}"/>
    <cellStyle name="식_FS_KJ STP PJT_071406_v2_강화vfm자료(0812)_유지관리비(TOTAL)" xfId="639" xr:uid="{00000000-0005-0000-0000-00007B020000}"/>
    <cellStyle name="식_FS_KJ STP PJT_071406_v2_강화vfm자료(0812)_유지관리비(강화하수처리장)" xfId="640" xr:uid="{00000000-0005-0000-0000-00007C020000}"/>
    <cellStyle name="식_FS_KJ STP PJT_071406_v2_관거유지관리비산정근거" xfId="641" xr:uid="{00000000-0005-0000-0000-00007D020000}"/>
    <cellStyle name="식_FS_KJ STP PJT_071406_v2_유지관리비(TOTAL)" xfId="642" xr:uid="{00000000-0005-0000-0000-00007E020000}"/>
    <cellStyle name="식_FS_KJ STP PJT_071406_v2_유지관리비(강화하수처리장)" xfId="643" xr:uid="{00000000-0005-0000-0000-00007F020000}"/>
    <cellStyle name="식_강화vfm자료(0812)" xfId="644" xr:uid="{00000000-0005-0000-0000-000080020000}"/>
    <cellStyle name="식_강화vfm자료(0812)_관거유지관리비산정근거" xfId="645" xr:uid="{00000000-0005-0000-0000-000081020000}"/>
    <cellStyle name="식_강화vfm자료(0812)_유지관리비(TOTAL)" xfId="646" xr:uid="{00000000-0005-0000-0000-000082020000}"/>
    <cellStyle name="식_강화vfm자료(0812)_유지관리비(강화하수처리장)" xfId="647" xr:uid="{00000000-0005-0000-0000-000083020000}"/>
    <cellStyle name="식_관거유지관리비산정근거" xfId="648" xr:uid="{00000000-0005-0000-0000-000084020000}"/>
    <cellStyle name="식_유지관리비(TOTAL)" xfId="649" xr:uid="{00000000-0005-0000-0000-000085020000}"/>
    <cellStyle name="식_유지관리비(강화하수처리장)" xfId="650" xr:uid="{00000000-0005-0000-0000-000086020000}"/>
    <cellStyle name="안건회계법인" xfId="651" xr:uid="{00000000-0005-0000-0000-000087020000}"/>
    <cellStyle name="열어본 하이퍼링크" xfId="652" xr:uid="{00000000-0005-0000-0000-000088020000}"/>
    <cellStyle name="왼" xfId="653" xr:uid="{00000000-0005-0000-0000-000089020000}"/>
    <cellStyle name="왼쪽2" xfId="654" xr:uid="{00000000-0005-0000-0000-00008A020000}"/>
    <cellStyle name="왼쪽5" xfId="655" xr:uid="{00000000-0005-0000-0000-00008B020000}"/>
    <cellStyle name="원" xfId="656" xr:uid="{00000000-0005-0000-0000-00008C020000}"/>
    <cellStyle name="원_2005변경내역서및 기성(3차.6)" xfId="657" xr:uid="{00000000-0005-0000-0000-00008D020000}"/>
    <cellStyle name="원_광주생활직영시행" xfId="658" xr:uid="{00000000-0005-0000-0000-00008E020000}"/>
    <cellStyle name="원_깨기" xfId="659" xr:uid="{00000000-0005-0000-0000-00008F020000}"/>
    <cellStyle name="원_매내천" xfId="660" xr:uid="{00000000-0005-0000-0000-000090020000}"/>
    <cellStyle name="원_매내천_2005변경내역서및 기성(3차.6)" xfId="661" xr:uid="{00000000-0005-0000-0000-000091020000}"/>
    <cellStyle name="원_매내천_깨기" xfId="662" xr:uid="{00000000-0005-0000-0000-000092020000}"/>
    <cellStyle name="원_매내천_배수공" xfId="663" xr:uid="{00000000-0005-0000-0000-000093020000}"/>
    <cellStyle name="원_매내천_수량" xfId="664" xr:uid="{00000000-0005-0000-0000-000094020000}"/>
    <cellStyle name="원_매내천_수량산출" xfId="665" xr:uid="{00000000-0005-0000-0000-000095020000}"/>
    <cellStyle name="원_매내천_수량산출_1" xfId="666" xr:uid="{00000000-0005-0000-0000-000096020000}"/>
    <cellStyle name="원_매내천_수량산출서1" xfId="667" xr:uid="{00000000-0005-0000-0000-000097020000}"/>
    <cellStyle name="원_매내천_왕정동수량1" xfId="668" xr:uid="{00000000-0005-0000-0000-000098020000}"/>
    <cellStyle name="원_매내천_측구공1" xfId="669" xr:uid="{00000000-0005-0000-0000-000099020000}"/>
    <cellStyle name="원_매내천_포장공" xfId="670" xr:uid="{00000000-0005-0000-0000-00009A020000}"/>
    <cellStyle name="원_배수공" xfId="671" xr:uid="{00000000-0005-0000-0000-00009B020000}"/>
    <cellStyle name="원_배수공_1" xfId="672" xr:uid="{00000000-0005-0000-0000-00009C020000}"/>
    <cellStyle name="원_수량" xfId="673" xr:uid="{00000000-0005-0000-0000-00009D020000}"/>
    <cellStyle name="원_수량산출" xfId="674" xr:uid="{00000000-0005-0000-0000-00009E020000}"/>
    <cellStyle name="원_수량산출_1" xfId="675" xr:uid="{00000000-0005-0000-0000-00009F020000}"/>
    <cellStyle name="원_수량산출_2" xfId="676" xr:uid="{00000000-0005-0000-0000-0000A0020000}"/>
    <cellStyle name="원_수량산출서1" xfId="677" xr:uid="{00000000-0005-0000-0000-0000A1020000}"/>
    <cellStyle name="원_원봉암수량산출서" xfId="678" xr:uid="{00000000-0005-0000-0000-0000A2020000}"/>
    <cellStyle name="원_포장" xfId="679" xr:uid="{00000000-0005-0000-0000-0000A3020000}"/>
    <cellStyle name="원_포장공" xfId="680" xr:uid="{00000000-0005-0000-0000-0000A4020000}"/>
    <cellStyle name="자리수" xfId="681" xr:uid="{00000000-0005-0000-0000-0000A5020000}"/>
    <cellStyle name="자리수0" xfId="682" xr:uid="{00000000-0005-0000-0000-0000A6020000}"/>
    <cellStyle name="자리수0 2" xfId="683" xr:uid="{00000000-0005-0000-0000-0000A7020000}"/>
    <cellStyle name="제목[1 줄]" xfId="684" xr:uid="{00000000-0005-0000-0000-0000A8020000}"/>
    <cellStyle name="제목[2줄 아래]" xfId="685" xr:uid="{00000000-0005-0000-0000-0000A9020000}"/>
    <cellStyle name="제목[2줄 위]" xfId="686" xr:uid="{00000000-0005-0000-0000-0000AA020000}"/>
    <cellStyle name="제목1" xfId="687" xr:uid="{00000000-0005-0000-0000-0000AB020000}"/>
    <cellStyle name="지정되지 않음" xfId="688" xr:uid="{00000000-0005-0000-0000-0000AC020000}"/>
    <cellStyle name="콤" xfId="689" xr:uid="{00000000-0005-0000-0000-0000AD020000}"/>
    <cellStyle name="콤_문경내역(1127)" xfId="690" xr:uid="{00000000-0005-0000-0000-0000AE020000}"/>
    <cellStyle name="콤마 [" xfId="691" xr:uid="{00000000-0005-0000-0000-0000AF020000}"/>
    <cellStyle name="콤마 [0]" xfId="692" xr:uid="{00000000-0005-0000-0000-0000B0020000}"/>
    <cellStyle name="콤마 [000]" xfId="693" xr:uid="{00000000-0005-0000-0000-0000B1020000}"/>
    <cellStyle name="콤마 [1]" xfId="694" xr:uid="{00000000-0005-0000-0000-0000B2020000}"/>
    <cellStyle name="콤마 [2]" xfId="695" xr:uid="{00000000-0005-0000-0000-0000B3020000}"/>
    <cellStyle name="콤마 [3]" xfId="696" xr:uid="{00000000-0005-0000-0000-0000B4020000}"/>
    <cellStyle name="콤마[0]" xfId="697" xr:uid="{00000000-0005-0000-0000-0000B5020000}"/>
    <cellStyle name="콤마_  종  합  " xfId="698" xr:uid="{00000000-0005-0000-0000-0000B6020000}"/>
    <cellStyle name="큐준_주택수주_주택용지_1" xfId="699" xr:uid="{00000000-0005-0000-0000-0000B7020000}"/>
    <cellStyle name="통" xfId="700" xr:uid="{00000000-0005-0000-0000-0000B8020000}"/>
    <cellStyle name="통_문경내역(1127)" xfId="701" xr:uid="{00000000-0005-0000-0000-0000B9020000}"/>
    <cellStyle name="통화 [" xfId="702" xr:uid="{00000000-0005-0000-0000-0000BA020000}"/>
    <cellStyle name="통화 [0]" xfId="818" builtinId="7"/>
    <cellStyle name="통화 [0㉝〸" xfId="703" xr:uid="{00000000-0005-0000-0000-0000BC020000}"/>
    <cellStyle name="퍼센트" xfId="704" xr:uid="{00000000-0005-0000-0000-0000BD020000}"/>
    <cellStyle name="퍼센트 2" xfId="705" xr:uid="{00000000-0005-0000-0000-0000BE020000}"/>
    <cellStyle name="평" xfId="706" xr:uid="{00000000-0005-0000-0000-0000BF020000}"/>
    <cellStyle name="평_FS_KJ STP PJT_070406_v2" xfId="707" xr:uid="{00000000-0005-0000-0000-0000C0020000}"/>
    <cellStyle name="평_FS_KJ STP PJT_070406_v2_FS_KJ STP PJT_071006" xfId="708" xr:uid="{00000000-0005-0000-0000-0000C1020000}"/>
    <cellStyle name="평_FS_KJ STP PJT_070406_v2_FS_KJ STP PJT_071006_FS_KJ STP PJT_071406_v2" xfId="709" xr:uid="{00000000-0005-0000-0000-0000C2020000}"/>
    <cellStyle name="평_FS_KJ STP PJT_070406_v2_FS_KJ STP PJT_071006_FS_KJ STP PJT_071406_v2_강화vfm자료(0812)" xfId="710" xr:uid="{00000000-0005-0000-0000-0000C3020000}"/>
    <cellStyle name="평_FS_KJ STP PJT_070406_v2_FS_KJ STP PJT_071006_FS_KJ STP PJT_071406_v2_강화vfm자료(0812)_관거유지관리비산정근거" xfId="711" xr:uid="{00000000-0005-0000-0000-0000C4020000}"/>
    <cellStyle name="평_FS_KJ STP PJT_070406_v2_FS_KJ STP PJT_071006_FS_KJ STP PJT_071406_v2_강화vfm자료(0812)_유지관리비(TOTAL)" xfId="712" xr:uid="{00000000-0005-0000-0000-0000C5020000}"/>
    <cellStyle name="평_FS_KJ STP PJT_070406_v2_FS_KJ STP PJT_071006_FS_KJ STP PJT_071406_v2_강화vfm자료(0812)_유지관리비(강화하수처리장)" xfId="713" xr:uid="{00000000-0005-0000-0000-0000C6020000}"/>
    <cellStyle name="평_FS_KJ STP PJT_070406_v2_FS_KJ STP PJT_071006_FS_KJ STP PJT_071406_v2_관거유지관리비산정근거" xfId="714" xr:uid="{00000000-0005-0000-0000-0000C7020000}"/>
    <cellStyle name="평_FS_KJ STP PJT_070406_v2_FS_KJ STP PJT_071006_FS_KJ STP PJT_071406_v2_유지관리비(TOTAL)" xfId="715" xr:uid="{00000000-0005-0000-0000-0000C8020000}"/>
    <cellStyle name="평_FS_KJ STP PJT_070406_v2_FS_KJ STP PJT_071006_FS_KJ STP PJT_071406_v2_유지관리비(강화하수처리장)" xfId="716" xr:uid="{00000000-0005-0000-0000-0000C9020000}"/>
    <cellStyle name="평_FS_KJ STP PJT_070406_v2_FS_KJ STP PJT_071006_강화vfm자료(0812)" xfId="717" xr:uid="{00000000-0005-0000-0000-0000CA020000}"/>
    <cellStyle name="평_FS_KJ STP PJT_070406_v2_FS_KJ STP PJT_071006_강화vfm자료(0812)_관거유지관리비산정근거" xfId="718" xr:uid="{00000000-0005-0000-0000-0000CB020000}"/>
    <cellStyle name="평_FS_KJ STP PJT_070406_v2_FS_KJ STP PJT_071006_강화vfm자료(0812)_유지관리비(TOTAL)" xfId="719" xr:uid="{00000000-0005-0000-0000-0000CC020000}"/>
    <cellStyle name="평_FS_KJ STP PJT_070406_v2_FS_KJ STP PJT_071006_강화vfm자료(0812)_유지관리비(강화하수처리장)" xfId="720" xr:uid="{00000000-0005-0000-0000-0000CD020000}"/>
    <cellStyle name="평_FS_KJ STP PJT_070406_v2_FS_KJ STP PJT_071006_관거유지관리비산정근거" xfId="721" xr:uid="{00000000-0005-0000-0000-0000CE020000}"/>
    <cellStyle name="평_FS_KJ STP PJT_070406_v2_FS_KJ STP PJT_071006_유지관리비(TOTAL)" xfId="722" xr:uid="{00000000-0005-0000-0000-0000CF020000}"/>
    <cellStyle name="평_FS_KJ STP PJT_070406_v2_FS_KJ STP PJT_071006_유지관리비(강화하수처리장)" xfId="723" xr:uid="{00000000-0005-0000-0000-0000D0020000}"/>
    <cellStyle name="평_FS_KJ STP PJT_070406_v2_강화vfm자료(0812)" xfId="724" xr:uid="{00000000-0005-0000-0000-0000D1020000}"/>
    <cellStyle name="평_FS_KJ STP PJT_070406_v2_강화vfm자료(0812)_관거유지관리비산정근거" xfId="725" xr:uid="{00000000-0005-0000-0000-0000D2020000}"/>
    <cellStyle name="평_FS_KJ STP PJT_070406_v2_강화vfm자료(0812)_유지관리비(TOTAL)" xfId="726" xr:uid="{00000000-0005-0000-0000-0000D3020000}"/>
    <cellStyle name="평_FS_KJ STP PJT_070406_v2_강화vfm자료(0812)_유지관리비(강화하수처리장)" xfId="727" xr:uid="{00000000-0005-0000-0000-0000D4020000}"/>
    <cellStyle name="평_FS_KJ STP PJT_070406_v2_관거유지관리비산정근거" xfId="728" xr:uid="{00000000-0005-0000-0000-0000D5020000}"/>
    <cellStyle name="평_FS_KJ STP PJT_070406_v2_유지관리비(TOTAL)" xfId="729" xr:uid="{00000000-0005-0000-0000-0000D6020000}"/>
    <cellStyle name="평_FS_KJ STP PJT_070406_v2_유지관리비(강화하수처리장)" xfId="730" xr:uid="{00000000-0005-0000-0000-0000D7020000}"/>
    <cellStyle name="평_FS_KJ STP PJT_070706_v3" xfId="731" xr:uid="{00000000-0005-0000-0000-0000D8020000}"/>
    <cellStyle name="평_FS_KJ STP PJT_070706_v3_FS_KJ STP PJT_071006" xfId="732" xr:uid="{00000000-0005-0000-0000-0000D9020000}"/>
    <cellStyle name="평_FS_KJ STP PJT_070706_v3_FS_KJ STP PJT_071006_FS_KJ STP PJT_071406_v2" xfId="733" xr:uid="{00000000-0005-0000-0000-0000DA020000}"/>
    <cellStyle name="평_FS_KJ STP PJT_070706_v3_FS_KJ STP PJT_071006_FS_KJ STP PJT_071406_v2_강화vfm자료(0812)" xfId="734" xr:uid="{00000000-0005-0000-0000-0000DB020000}"/>
    <cellStyle name="평_FS_KJ STP PJT_070706_v3_FS_KJ STP PJT_071006_FS_KJ STP PJT_071406_v2_강화vfm자료(0812)_관거유지관리비산정근거" xfId="735" xr:uid="{00000000-0005-0000-0000-0000DC020000}"/>
    <cellStyle name="평_FS_KJ STP PJT_070706_v3_FS_KJ STP PJT_071006_FS_KJ STP PJT_071406_v2_강화vfm자료(0812)_유지관리비(TOTAL)" xfId="736" xr:uid="{00000000-0005-0000-0000-0000DD020000}"/>
    <cellStyle name="평_FS_KJ STP PJT_070706_v3_FS_KJ STP PJT_071006_FS_KJ STP PJT_071406_v2_강화vfm자료(0812)_유지관리비(강화하수처리장)" xfId="737" xr:uid="{00000000-0005-0000-0000-0000DE020000}"/>
    <cellStyle name="평_FS_KJ STP PJT_070706_v3_FS_KJ STP PJT_071006_FS_KJ STP PJT_071406_v2_관거유지관리비산정근거" xfId="738" xr:uid="{00000000-0005-0000-0000-0000DF020000}"/>
    <cellStyle name="평_FS_KJ STP PJT_070706_v3_FS_KJ STP PJT_071006_FS_KJ STP PJT_071406_v2_유지관리비(TOTAL)" xfId="739" xr:uid="{00000000-0005-0000-0000-0000E0020000}"/>
    <cellStyle name="평_FS_KJ STP PJT_070706_v3_FS_KJ STP PJT_071006_FS_KJ STP PJT_071406_v2_유지관리비(강화하수처리장)" xfId="740" xr:uid="{00000000-0005-0000-0000-0000E1020000}"/>
    <cellStyle name="평_FS_KJ STP PJT_070706_v3_FS_KJ STP PJT_071006_강화vfm자료(0812)" xfId="741" xr:uid="{00000000-0005-0000-0000-0000E2020000}"/>
    <cellStyle name="평_FS_KJ STP PJT_070706_v3_FS_KJ STP PJT_071006_강화vfm자료(0812)_관거유지관리비산정근거" xfId="742" xr:uid="{00000000-0005-0000-0000-0000E3020000}"/>
    <cellStyle name="평_FS_KJ STP PJT_070706_v3_FS_KJ STP PJT_071006_강화vfm자료(0812)_유지관리비(TOTAL)" xfId="743" xr:uid="{00000000-0005-0000-0000-0000E4020000}"/>
    <cellStyle name="평_FS_KJ STP PJT_070706_v3_FS_KJ STP PJT_071006_강화vfm자료(0812)_유지관리비(강화하수처리장)" xfId="744" xr:uid="{00000000-0005-0000-0000-0000E5020000}"/>
    <cellStyle name="평_FS_KJ STP PJT_070706_v3_FS_KJ STP PJT_071006_관거유지관리비산정근거" xfId="745" xr:uid="{00000000-0005-0000-0000-0000E6020000}"/>
    <cellStyle name="평_FS_KJ STP PJT_070706_v3_FS_KJ STP PJT_071006_유지관리비(TOTAL)" xfId="746" xr:uid="{00000000-0005-0000-0000-0000E7020000}"/>
    <cellStyle name="평_FS_KJ STP PJT_070706_v3_FS_KJ STP PJT_071006_유지관리비(강화하수처리장)" xfId="747" xr:uid="{00000000-0005-0000-0000-0000E8020000}"/>
    <cellStyle name="평_FS_KJ STP PJT_070706_v3_강화vfm자료(0812)" xfId="748" xr:uid="{00000000-0005-0000-0000-0000E9020000}"/>
    <cellStyle name="평_FS_KJ STP PJT_070706_v3_강화vfm자료(0812)_관거유지관리비산정근거" xfId="749" xr:uid="{00000000-0005-0000-0000-0000EA020000}"/>
    <cellStyle name="평_FS_KJ STP PJT_070706_v3_강화vfm자료(0812)_유지관리비(TOTAL)" xfId="750" xr:uid="{00000000-0005-0000-0000-0000EB020000}"/>
    <cellStyle name="평_FS_KJ STP PJT_070706_v3_강화vfm자료(0812)_유지관리비(강화하수처리장)" xfId="751" xr:uid="{00000000-0005-0000-0000-0000EC020000}"/>
    <cellStyle name="평_FS_KJ STP PJT_070706_v3_관거유지관리비산정근거" xfId="752" xr:uid="{00000000-0005-0000-0000-0000ED020000}"/>
    <cellStyle name="평_FS_KJ STP PJT_070706_v3_유지관리비(TOTAL)" xfId="753" xr:uid="{00000000-0005-0000-0000-0000EE020000}"/>
    <cellStyle name="평_FS_KJ STP PJT_070706_v3_유지관리비(강화하수처리장)" xfId="754" xr:uid="{00000000-0005-0000-0000-0000EF020000}"/>
    <cellStyle name="평_FS_KJ STP PJT_071006" xfId="755" xr:uid="{00000000-0005-0000-0000-0000F0020000}"/>
    <cellStyle name="평_FS_KJ STP PJT_071006_FS_KJ STP PJT_071006" xfId="756" xr:uid="{00000000-0005-0000-0000-0000F1020000}"/>
    <cellStyle name="평_FS_KJ STP PJT_071006_FS_KJ STP PJT_071006_FS_KJ STP PJT_071406_v2" xfId="757" xr:uid="{00000000-0005-0000-0000-0000F2020000}"/>
    <cellStyle name="평_FS_KJ STP PJT_071006_FS_KJ STP PJT_071006_FS_KJ STP PJT_071406_v2_강화vfm자료(0812)" xfId="758" xr:uid="{00000000-0005-0000-0000-0000F3020000}"/>
    <cellStyle name="평_FS_KJ STP PJT_071006_FS_KJ STP PJT_071006_FS_KJ STP PJT_071406_v2_강화vfm자료(0812)_관거유지관리비산정근거" xfId="759" xr:uid="{00000000-0005-0000-0000-0000F4020000}"/>
    <cellStyle name="평_FS_KJ STP PJT_071006_FS_KJ STP PJT_071006_FS_KJ STP PJT_071406_v2_강화vfm자료(0812)_유지관리비(TOTAL)" xfId="760" xr:uid="{00000000-0005-0000-0000-0000F5020000}"/>
    <cellStyle name="평_FS_KJ STP PJT_071006_FS_KJ STP PJT_071006_FS_KJ STP PJT_071406_v2_강화vfm자료(0812)_유지관리비(강화하수처리장)" xfId="761" xr:uid="{00000000-0005-0000-0000-0000F6020000}"/>
    <cellStyle name="평_FS_KJ STP PJT_071006_FS_KJ STP PJT_071006_FS_KJ STP PJT_071406_v2_관거유지관리비산정근거" xfId="762" xr:uid="{00000000-0005-0000-0000-0000F7020000}"/>
    <cellStyle name="평_FS_KJ STP PJT_071006_FS_KJ STP PJT_071006_FS_KJ STP PJT_071406_v2_유지관리비(TOTAL)" xfId="763" xr:uid="{00000000-0005-0000-0000-0000F8020000}"/>
    <cellStyle name="평_FS_KJ STP PJT_071006_FS_KJ STP PJT_071006_FS_KJ STP PJT_071406_v2_유지관리비(강화하수처리장)" xfId="764" xr:uid="{00000000-0005-0000-0000-0000F9020000}"/>
    <cellStyle name="평_FS_KJ STP PJT_071006_FS_KJ STP PJT_071006_강화vfm자료(0812)" xfId="765" xr:uid="{00000000-0005-0000-0000-0000FA020000}"/>
    <cellStyle name="평_FS_KJ STP PJT_071006_FS_KJ STP PJT_071006_강화vfm자료(0812)_관거유지관리비산정근거" xfId="766" xr:uid="{00000000-0005-0000-0000-0000FB020000}"/>
    <cellStyle name="평_FS_KJ STP PJT_071006_FS_KJ STP PJT_071006_강화vfm자료(0812)_유지관리비(TOTAL)" xfId="767" xr:uid="{00000000-0005-0000-0000-0000FC020000}"/>
    <cellStyle name="평_FS_KJ STP PJT_071006_FS_KJ STP PJT_071006_강화vfm자료(0812)_유지관리비(강화하수처리장)" xfId="768" xr:uid="{00000000-0005-0000-0000-0000FD020000}"/>
    <cellStyle name="평_FS_KJ STP PJT_071006_FS_KJ STP PJT_071006_관거유지관리비산정근거" xfId="769" xr:uid="{00000000-0005-0000-0000-0000FE020000}"/>
    <cellStyle name="평_FS_KJ STP PJT_071006_FS_KJ STP PJT_071006_유지관리비(TOTAL)" xfId="770" xr:uid="{00000000-0005-0000-0000-0000FF020000}"/>
    <cellStyle name="평_FS_KJ STP PJT_071006_FS_KJ STP PJT_071006_유지관리비(강화하수처리장)" xfId="771" xr:uid="{00000000-0005-0000-0000-000000030000}"/>
    <cellStyle name="평_FS_KJ STP PJT_071006_강화vfm자료(0812)" xfId="772" xr:uid="{00000000-0005-0000-0000-000001030000}"/>
    <cellStyle name="평_FS_KJ STP PJT_071006_강화vfm자료(0812)_관거유지관리비산정근거" xfId="773" xr:uid="{00000000-0005-0000-0000-000002030000}"/>
    <cellStyle name="평_FS_KJ STP PJT_071006_강화vfm자료(0812)_유지관리비(TOTAL)" xfId="774" xr:uid="{00000000-0005-0000-0000-000003030000}"/>
    <cellStyle name="평_FS_KJ STP PJT_071006_강화vfm자료(0812)_유지관리비(강화하수처리장)" xfId="775" xr:uid="{00000000-0005-0000-0000-000004030000}"/>
    <cellStyle name="평_FS_KJ STP PJT_071006_관거유지관리비산정근거" xfId="776" xr:uid="{00000000-0005-0000-0000-000005030000}"/>
    <cellStyle name="평_FS_KJ STP PJT_071006_유지관리비(TOTAL)" xfId="777" xr:uid="{00000000-0005-0000-0000-000006030000}"/>
    <cellStyle name="평_FS_KJ STP PJT_071006_유지관리비(강화하수처리장)" xfId="778" xr:uid="{00000000-0005-0000-0000-000007030000}"/>
    <cellStyle name="평_FS_KJ STP PJT_071406_v2" xfId="779" xr:uid="{00000000-0005-0000-0000-000008030000}"/>
    <cellStyle name="평_FS_KJ STP PJT_071406_v2_강화vfm자료(0812)" xfId="780" xr:uid="{00000000-0005-0000-0000-000009030000}"/>
    <cellStyle name="평_FS_KJ STP PJT_071406_v2_강화vfm자료(0812)_관거유지관리비산정근거" xfId="781" xr:uid="{00000000-0005-0000-0000-00000A030000}"/>
    <cellStyle name="평_FS_KJ STP PJT_071406_v2_강화vfm자료(0812)_유지관리비(TOTAL)" xfId="782" xr:uid="{00000000-0005-0000-0000-00000B030000}"/>
    <cellStyle name="평_FS_KJ STP PJT_071406_v2_강화vfm자료(0812)_유지관리비(강화하수처리장)" xfId="783" xr:uid="{00000000-0005-0000-0000-00000C030000}"/>
    <cellStyle name="평_FS_KJ STP PJT_071406_v2_관거유지관리비산정근거" xfId="784" xr:uid="{00000000-0005-0000-0000-00000D030000}"/>
    <cellStyle name="평_FS_KJ STP PJT_071406_v2_유지관리비(TOTAL)" xfId="785" xr:uid="{00000000-0005-0000-0000-00000E030000}"/>
    <cellStyle name="평_FS_KJ STP PJT_071406_v2_유지관리비(강화하수처리장)" xfId="786" xr:uid="{00000000-0005-0000-0000-00000F030000}"/>
    <cellStyle name="평_강화vfm자료(0812)" xfId="787" xr:uid="{00000000-0005-0000-0000-000010030000}"/>
    <cellStyle name="평_강화vfm자료(0812)_관거유지관리비산정근거" xfId="788" xr:uid="{00000000-0005-0000-0000-000011030000}"/>
    <cellStyle name="평_강화vfm자료(0812)_유지관리비(TOTAL)" xfId="789" xr:uid="{00000000-0005-0000-0000-000012030000}"/>
    <cellStyle name="평_강화vfm자료(0812)_유지관리비(강화하수처리장)" xfId="790" xr:uid="{00000000-0005-0000-0000-000013030000}"/>
    <cellStyle name="평_관거유지관리비산정근거" xfId="791" xr:uid="{00000000-0005-0000-0000-000014030000}"/>
    <cellStyle name="평_유지관리비(TOTAL)" xfId="792" xr:uid="{00000000-0005-0000-0000-000015030000}"/>
    <cellStyle name="평_유지관리비(강화하수처리장)" xfId="793" xr:uid="{00000000-0005-0000-0000-000016030000}"/>
    <cellStyle name="표" xfId="794" xr:uid="{00000000-0005-0000-0000-000017030000}"/>
    <cellStyle name="표(가는선,가운데,중앙)" xfId="795" xr:uid="{00000000-0005-0000-0000-000018030000}"/>
    <cellStyle name="표(가는선,왼쪽,중앙)" xfId="796" xr:uid="{00000000-0005-0000-0000-000019030000}"/>
    <cellStyle name="표(세로쓰기)" xfId="797" xr:uid="{00000000-0005-0000-0000-00001A030000}"/>
    <cellStyle name="표_문경내역(1127)" xfId="798" xr:uid="{00000000-0005-0000-0000-00001B030000}"/>
    <cellStyle name="표준" xfId="0" builtinId="0"/>
    <cellStyle name="표준 2" xfId="1" xr:uid="{00000000-0005-0000-0000-00001D030000}"/>
    <cellStyle name="표준 2 2" xfId="2" xr:uid="{00000000-0005-0000-0000-00001E030000}"/>
    <cellStyle name="표준 2 3" xfId="799" xr:uid="{00000000-0005-0000-0000-00001F030000}"/>
    <cellStyle name="표준 2_김포BTL_운영비내역서(최종)" xfId="800" xr:uid="{00000000-0005-0000-0000-000020030000}"/>
    <cellStyle name="표준 3" xfId="801" xr:uid="{00000000-0005-0000-0000-000021030000}"/>
    <cellStyle name="표준 3 2" xfId="802" xr:uid="{00000000-0005-0000-0000-000022030000}"/>
    <cellStyle name="표준 4" xfId="803" xr:uid="{00000000-0005-0000-0000-000023030000}"/>
    <cellStyle name="표준 5" xfId="804" xr:uid="{00000000-0005-0000-0000-000024030000}"/>
    <cellStyle name="표준 6" xfId="805" xr:uid="{00000000-0005-0000-0000-000025030000}"/>
    <cellStyle name="표준 7" xfId="806" xr:uid="{00000000-0005-0000-0000-000026030000}"/>
    <cellStyle name="표준 8" xfId="807" xr:uid="{00000000-0005-0000-0000-000027030000}"/>
    <cellStyle name="표준 9" xfId="808" xr:uid="{00000000-0005-0000-0000-000028030000}"/>
    <cellStyle name="標準_Akia(F）-8" xfId="809" xr:uid="{00000000-0005-0000-0000-000029030000}"/>
    <cellStyle name="표준_기본용역비(장흥민자0501025)" xfId="819" xr:uid="{00000000-0005-0000-0000-00002A030000}"/>
    <cellStyle name="표준_기본용역비-1(강화수정)" xfId="5" xr:uid="{00000000-0005-0000-0000-00002B030000}"/>
    <cellStyle name="표준1" xfId="810" xr:uid="{00000000-0005-0000-0000-00002C030000}"/>
    <cellStyle name="표준123" xfId="811" xr:uid="{00000000-0005-0000-0000-00002D030000}"/>
    <cellStyle name="표준JKDH" xfId="812" xr:uid="{00000000-0005-0000-0000-00002E030000}"/>
    <cellStyle name="합계" xfId="813" xr:uid="{00000000-0005-0000-0000-00002F030000}"/>
    <cellStyle name="합산" xfId="814" xr:uid="{00000000-0005-0000-0000-000030030000}"/>
    <cellStyle name="화폐기호" xfId="815" xr:uid="{00000000-0005-0000-0000-000031030000}"/>
    <cellStyle name="화폐기호0" xfId="816" xr:uid="{00000000-0005-0000-0000-000032030000}"/>
    <cellStyle name="화폐기호0 2" xfId="817" xr:uid="{00000000-0005-0000-0000-000033030000}"/>
  </cellStyles>
  <dxfs count="0"/>
  <tableStyles count="0" defaultTableStyle="TableStyleMedium9" defaultPivotStyle="PivotStyleLight16"/>
  <colors>
    <mruColors>
      <color rgb="FF0000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66262</xdr:colOff>
      <xdr:row>1</xdr:row>
      <xdr:rowOff>149086</xdr:rowOff>
    </xdr:from>
    <xdr:to>
      <xdr:col>2</xdr:col>
      <xdr:colOff>541745</xdr:colOff>
      <xdr:row>3</xdr:row>
      <xdr:rowOff>195469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322" y="210046"/>
          <a:ext cx="1534663" cy="595023"/>
        </a:xfrm>
        <a:prstGeom prst="rect">
          <a:avLst/>
        </a:prstGeom>
      </xdr:spPr>
    </xdr:pic>
    <xdr:clientData/>
  </xdr:twoCellAnchor>
  <xdr:twoCellAnchor editAs="oneCell">
    <xdr:from>
      <xdr:col>6</xdr:col>
      <xdr:colOff>815775</xdr:colOff>
      <xdr:row>6</xdr:row>
      <xdr:rowOff>32238</xdr:rowOff>
    </xdr:from>
    <xdr:to>
      <xdr:col>6</xdr:col>
      <xdr:colOff>1459523</xdr:colOff>
      <xdr:row>8</xdr:row>
      <xdr:rowOff>214038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0915" y="1464798"/>
          <a:ext cx="643748" cy="7304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321946</xdr:colOff>
      <xdr:row>1</xdr:row>
      <xdr:rowOff>15240</xdr:rowOff>
    </xdr:from>
    <xdr:to>
      <xdr:col>10</xdr:col>
      <xdr:colOff>268605</xdr:colOff>
      <xdr:row>1</xdr:row>
      <xdr:rowOff>565727</xdr:rowOff>
    </xdr:to>
    <xdr:pic>
      <xdr:nvPicPr>
        <xdr:cNvPr id="2" name="_x379843224" descr="EMB000064d40444">
          <a:extLst>
            <a:ext uri="{FF2B5EF4-FFF2-40B4-BE49-F238E27FC236}">
              <a16:creationId xmlns:a16="http://schemas.microsoft.com/office/drawing/2014/main" id="{DF458252-EDFF-431F-B750-D0CA0356D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55" t="31151" r="14441" b="36731"/>
        <a:stretch>
          <a:fillRect/>
        </a:stretch>
      </xdr:blipFill>
      <xdr:spPr bwMode="auto">
        <a:xfrm>
          <a:off x="7484746" y="139065"/>
          <a:ext cx="822959" cy="550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8</xdr:row>
      <xdr:rowOff>76200</xdr:rowOff>
    </xdr:from>
    <xdr:to>
      <xdr:col>9</xdr:col>
      <xdr:colOff>954425</xdr:colOff>
      <xdr:row>37</xdr:row>
      <xdr:rowOff>142875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7327F08-11FE-4AE3-B64E-071DCF635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2057400"/>
          <a:ext cx="6497975" cy="6829425"/>
        </a:xfrm>
        <a:prstGeom prst="rect">
          <a:avLst/>
        </a:prstGeom>
      </xdr:spPr>
    </xdr:pic>
    <xdr:clientData/>
  </xdr:twoCellAnchor>
  <xdr:twoCellAnchor>
    <xdr:from>
      <xdr:col>0</xdr:col>
      <xdr:colOff>523875</xdr:colOff>
      <xdr:row>34</xdr:row>
      <xdr:rowOff>114300</xdr:rowOff>
    </xdr:from>
    <xdr:to>
      <xdr:col>9</xdr:col>
      <xdr:colOff>723900</xdr:colOff>
      <xdr:row>35</xdr:row>
      <xdr:rowOff>180975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523875" y="8229600"/>
          <a:ext cx="6124575" cy="2762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95249</xdr:rowOff>
    </xdr:from>
    <xdr:to>
      <xdr:col>9</xdr:col>
      <xdr:colOff>866775</xdr:colOff>
      <xdr:row>23</xdr:row>
      <xdr:rowOff>85724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/>
      </xdr:nvSpPr>
      <xdr:spPr>
        <a:xfrm>
          <a:off x="228600" y="5295899"/>
          <a:ext cx="6486525" cy="4476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28575</xdr:colOff>
      <xdr:row>8</xdr:row>
      <xdr:rowOff>28575</xdr:rowOff>
    </xdr:from>
    <xdr:to>
      <xdr:col>9</xdr:col>
      <xdr:colOff>1060808</xdr:colOff>
      <xdr:row>20</xdr:row>
      <xdr:rowOff>19050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7F9536F-8E6A-5530-39D6-83C2C56EB35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552" b="38294"/>
        <a:stretch/>
      </xdr:blipFill>
      <xdr:spPr bwMode="auto">
        <a:xfrm>
          <a:off x="28575" y="2009775"/>
          <a:ext cx="6880583" cy="2962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28574</xdr:colOff>
      <xdr:row>20</xdr:row>
      <xdr:rowOff>19048</xdr:rowOff>
    </xdr:from>
    <xdr:to>
      <xdr:col>9</xdr:col>
      <xdr:colOff>1047750</xdr:colOff>
      <xdr:row>34</xdr:row>
      <xdr:rowOff>130749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1AB0425-D9E0-E854-DC9E-8C1ADC46B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4" y="4972048"/>
          <a:ext cx="6867526" cy="3121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219075</xdr:colOff>
      <xdr:row>12</xdr:row>
      <xdr:rowOff>152400</xdr:rowOff>
    </xdr:from>
    <xdr:to>
      <xdr:col>7</xdr:col>
      <xdr:colOff>114300</xdr:colOff>
      <xdr:row>14</xdr:row>
      <xdr:rowOff>104775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CEA86EB5-02CB-459D-8E62-7C10016AC608}"/>
            </a:ext>
          </a:extLst>
        </xdr:cNvPr>
        <xdr:cNvSpPr/>
      </xdr:nvSpPr>
      <xdr:spPr>
        <a:xfrm>
          <a:off x="219075" y="3124200"/>
          <a:ext cx="3552825" cy="4476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12</xdr:row>
      <xdr:rowOff>61850</xdr:rowOff>
    </xdr:from>
    <xdr:ext cx="6637192" cy="4351400"/>
    <xdr:pic>
      <xdr:nvPicPr>
        <xdr:cNvPr id="5" name="그림 4">
          <a:extLst>
            <a:ext uri="{FF2B5EF4-FFF2-40B4-BE49-F238E27FC236}">
              <a16:creationId xmlns:a16="http://schemas.microsoft.com/office/drawing/2014/main" id="{62B0FE28-6D47-4D4C-8ABE-00C042EA5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2665350"/>
          <a:ext cx="6637192" cy="4351400"/>
        </a:xfrm>
        <a:prstGeom prst="rect">
          <a:avLst/>
        </a:prstGeom>
      </xdr:spPr>
    </xdr:pic>
    <xdr:clientData/>
  </xdr:oneCellAnchor>
  <xdr:twoCellAnchor editAs="oneCell">
    <xdr:from>
      <xdr:col>0</xdr:col>
      <xdr:colOff>31750</xdr:colOff>
      <xdr:row>36</xdr:row>
      <xdr:rowOff>67650</xdr:rowOff>
    </xdr:from>
    <xdr:to>
      <xdr:col>9</xdr:col>
      <xdr:colOff>710994</xdr:colOff>
      <xdr:row>59</xdr:row>
      <xdr:rowOff>178777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91277F2-AC4E-4E95-9ADE-F9F5D58FC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50" y="7624150"/>
          <a:ext cx="6521244" cy="4857752"/>
        </a:xfrm>
        <a:prstGeom prst="rect">
          <a:avLst/>
        </a:prstGeom>
      </xdr:spPr>
    </xdr:pic>
    <xdr:clientData/>
  </xdr:twoCellAnchor>
  <xdr:twoCellAnchor editAs="oneCell">
    <xdr:from>
      <xdr:col>0</xdr:col>
      <xdr:colOff>304925</xdr:colOff>
      <xdr:row>61</xdr:row>
      <xdr:rowOff>47625</xdr:rowOff>
    </xdr:from>
    <xdr:to>
      <xdr:col>8</xdr:col>
      <xdr:colOff>856406</xdr:colOff>
      <xdr:row>78</xdr:row>
      <xdr:rowOff>145564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5A58192-78C4-4D80-B53E-09BABD3F2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4925" y="12763500"/>
          <a:ext cx="5361606" cy="36063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autoPageBreaks="0"/>
  </sheetPr>
  <dimension ref="A1:H30"/>
  <sheetViews>
    <sheetView showGridLines="0" view="pageBreakPreview" zoomScaleNormal="100" zoomScaleSheetLayoutView="100" workbookViewId="0">
      <selection activeCell="F3" sqref="F3:G3"/>
    </sheetView>
  </sheetViews>
  <sheetFormatPr defaultColWidth="8.88671875" defaultRowHeight="13.5"/>
  <cols>
    <col min="1" max="1" width="1.33203125" style="2" customWidth="1"/>
    <col min="2" max="2" width="13.88671875" style="2" customWidth="1"/>
    <col min="3" max="4" width="20.21875" style="2" customWidth="1"/>
    <col min="5" max="5" width="13.88671875" style="2" customWidth="1"/>
    <col min="6" max="7" width="20.21875" style="2" customWidth="1"/>
    <col min="8" max="8" width="2" style="2" customWidth="1"/>
    <col min="9" max="16384" width="8.88671875" style="2"/>
  </cols>
  <sheetData>
    <row r="1" spans="1:8" ht="5.0999999999999996" customHeight="1">
      <c r="A1" s="121"/>
      <c r="B1" s="121"/>
      <c r="C1" s="121"/>
      <c r="D1" s="121"/>
      <c r="E1" s="121"/>
      <c r="F1" s="121"/>
      <c r="G1" s="121"/>
      <c r="H1" s="121"/>
    </row>
    <row r="2" spans="1:8" ht="21.75" customHeight="1">
      <c r="A2" s="121"/>
      <c r="B2" s="375" t="s">
        <v>188</v>
      </c>
      <c r="C2" s="376"/>
      <c r="D2" s="376"/>
      <c r="E2" s="122"/>
      <c r="F2" s="123" t="s">
        <v>189</v>
      </c>
      <c r="G2" s="124">
        <v>44229</v>
      </c>
      <c r="H2" s="121"/>
    </row>
    <row r="3" spans="1:8" ht="21.75" customHeight="1">
      <c r="A3" s="121"/>
      <c r="B3" s="376"/>
      <c r="C3" s="376"/>
      <c r="D3" s="376"/>
      <c r="E3" s="125" t="s">
        <v>190</v>
      </c>
      <c r="F3" s="369" t="s">
        <v>191</v>
      </c>
      <c r="G3" s="370"/>
      <c r="H3" s="121"/>
    </row>
    <row r="4" spans="1:8" ht="21.75" customHeight="1">
      <c r="A4" s="121"/>
      <c r="B4" s="376"/>
      <c r="C4" s="376"/>
      <c r="D4" s="376"/>
      <c r="E4" s="377" t="s">
        <v>192</v>
      </c>
      <c r="F4" s="369" t="s">
        <v>193</v>
      </c>
      <c r="G4" s="370"/>
      <c r="H4" s="121"/>
    </row>
    <row r="5" spans="1:8" ht="21.75" customHeight="1">
      <c r="A5" s="121"/>
      <c r="B5" s="376"/>
      <c r="C5" s="376"/>
      <c r="D5" s="376"/>
      <c r="E5" s="378"/>
      <c r="F5" s="369" t="s">
        <v>194</v>
      </c>
      <c r="G5" s="370"/>
      <c r="H5" s="121"/>
    </row>
    <row r="6" spans="1:8" ht="21.75" customHeight="1">
      <c r="A6" s="121"/>
      <c r="B6" s="376"/>
      <c r="C6" s="376"/>
      <c r="D6" s="376"/>
      <c r="E6" s="125" t="s">
        <v>195</v>
      </c>
      <c r="F6" s="369" t="s">
        <v>196</v>
      </c>
      <c r="G6" s="370"/>
      <c r="H6" s="121"/>
    </row>
    <row r="7" spans="1:8" ht="21.75" customHeight="1">
      <c r="A7" s="121"/>
      <c r="B7" s="122"/>
      <c r="C7" s="122"/>
      <c r="D7" s="122"/>
      <c r="E7" s="125" t="s">
        <v>197</v>
      </c>
      <c r="F7" s="369" t="s">
        <v>198</v>
      </c>
      <c r="G7" s="370"/>
      <c r="H7" s="121"/>
    </row>
    <row r="8" spans="1:8" ht="21.75" customHeight="1">
      <c r="A8" s="121"/>
      <c r="B8" s="122" t="s">
        <v>199</v>
      </c>
      <c r="C8" s="122"/>
      <c r="D8" s="122"/>
      <c r="E8" s="125" t="s">
        <v>200</v>
      </c>
      <c r="F8" s="371" t="s">
        <v>201</v>
      </c>
      <c r="G8" s="372"/>
      <c r="H8" s="121"/>
    </row>
    <row r="9" spans="1:8" ht="21.75" customHeight="1">
      <c r="A9" s="121"/>
      <c r="B9" s="122"/>
      <c r="C9" s="122"/>
      <c r="D9" s="122"/>
      <c r="E9" s="122"/>
      <c r="F9" s="122"/>
      <c r="G9" s="122"/>
      <c r="H9" s="121"/>
    </row>
    <row r="10" spans="1:8" ht="21" customHeight="1">
      <c r="A10" s="121"/>
      <c r="B10" s="126" t="s">
        <v>202</v>
      </c>
      <c r="C10" s="368">
        <f>갑지!E18</f>
        <v>0</v>
      </c>
      <c r="D10" s="368"/>
      <c r="E10" s="126" t="s">
        <v>203</v>
      </c>
      <c r="F10" s="368" t="s">
        <v>204</v>
      </c>
      <c r="G10" s="368"/>
      <c r="H10" s="121"/>
    </row>
    <row r="11" spans="1:8" ht="21" customHeight="1">
      <c r="A11" s="121"/>
      <c r="B11" s="373" t="s">
        <v>205</v>
      </c>
      <c r="C11" s="374" t="str">
        <f>갑지!B6</f>
        <v>정선 청년농촌 보금자리 조성사업 설계VE</v>
      </c>
      <c r="D11" s="374"/>
      <c r="E11" s="374"/>
      <c r="F11" s="374"/>
      <c r="G11" s="374"/>
      <c r="H11" s="121"/>
    </row>
    <row r="12" spans="1:8" ht="21" customHeight="1">
      <c r="A12" s="121"/>
      <c r="B12" s="373"/>
      <c r="C12" s="374"/>
      <c r="D12" s="374"/>
      <c r="E12" s="374"/>
      <c r="F12" s="374"/>
      <c r="G12" s="374"/>
      <c r="H12" s="121"/>
    </row>
    <row r="13" spans="1:8" ht="21" customHeight="1">
      <c r="A13" s="121"/>
      <c r="B13" s="126" t="s">
        <v>206</v>
      </c>
      <c r="C13" s="367" t="str">
        <f>갑지!E15</f>
        <v>19,294,000원(금 일천구백이십구만사천원)</v>
      </c>
      <c r="D13" s="367"/>
      <c r="E13" s="126" t="s">
        <v>207</v>
      </c>
      <c r="F13" s="368" t="s">
        <v>208</v>
      </c>
      <c r="G13" s="368"/>
      <c r="H13" s="121"/>
    </row>
    <row r="14" spans="1:8" ht="21.75" customHeight="1">
      <c r="A14" s="121"/>
      <c r="B14" s="122"/>
      <c r="C14" s="122"/>
      <c r="D14" s="122"/>
      <c r="E14" s="122"/>
      <c r="F14" s="122"/>
      <c r="G14" s="122"/>
      <c r="H14" s="121"/>
    </row>
    <row r="15" spans="1:8" ht="25.5" customHeight="1">
      <c r="A15" s="121"/>
      <c r="B15" s="127" t="s">
        <v>209</v>
      </c>
      <c r="C15" s="128"/>
      <c r="D15" s="128"/>
      <c r="E15" s="128"/>
      <c r="F15" s="128"/>
      <c r="G15" s="129"/>
      <c r="H15" s="121"/>
    </row>
    <row r="16" spans="1:8" ht="25.5" customHeight="1">
      <c r="A16" s="121"/>
      <c r="B16" s="130" t="s">
        <v>210</v>
      </c>
      <c r="C16" s="131"/>
      <c r="D16" s="131"/>
      <c r="E16" s="131"/>
      <c r="F16" s="131"/>
      <c r="G16" s="132"/>
      <c r="H16" s="121"/>
    </row>
    <row r="17" spans="1:8" ht="25.5" customHeight="1">
      <c r="A17" s="121"/>
      <c r="B17" s="130" t="s">
        <v>211</v>
      </c>
      <c r="C17" s="131"/>
      <c r="D17" s="131"/>
      <c r="E17" s="131"/>
      <c r="F17" s="131"/>
      <c r="G17" s="132"/>
      <c r="H17" s="121"/>
    </row>
    <row r="18" spans="1:8" ht="25.5" customHeight="1">
      <c r="A18" s="121"/>
      <c r="B18" s="133" t="s">
        <v>212</v>
      </c>
      <c r="C18" s="122"/>
      <c r="D18" s="122"/>
      <c r="E18" s="122"/>
      <c r="F18" s="122"/>
      <c r="G18" s="134"/>
      <c r="H18" s="121"/>
    </row>
    <row r="19" spans="1:8" ht="25.5" customHeight="1">
      <c r="A19" s="121"/>
      <c r="B19" s="133" t="s">
        <v>214</v>
      </c>
      <c r="C19" s="122"/>
      <c r="D19" s="122"/>
      <c r="E19" s="122"/>
      <c r="F19" s="122"/>
      <c r="G19" s="134"/>
      <c r="H19" s="121"/>
    </row>
    <row r="20" spans="1:8" ht="25.5" customHeight="1">
      <c r="A20" s="121"/>
      <c r="B20" s="133" t="s">
        <v>213</v>
      </c>
      <c r="C20" s="122"/>
      <c r="D20" s="122"/>
      <c r="E20" s="122"/>
      <c r="F20" s="122"/>
      <c r="G20" s="134"/>
      <c r="H20" s="121"/>
    </row>
    <row r="21" spans="1:8" ht="25.5" customHeight="1">
      <c r="A21" s="121"/>
      <c r="B21" s="135"/>
      <c r="C21" s="136"/>
      <c r="D21" s="136"/>
      <c r="E21" s="136"/>
      <c r="F21" s="136"/>
      <c r="G21" s="137"/>
      <c r="H21" s="121"/>
    </row>
    <row r="22" spans="1:8" ht="5.0999999999999996" customHeight="1">
      <c r="A22" s="121"/>
      <c r="B22" s="138"/>
      <c r="C22" s="138"/>
      <c r="D22" s="138"/>
      <c r="E22" s="138"/>
      <c r="F22" s="138"/>
      <c r="G22" s="138"/>
      <c r="H22" s="121"/>
    </row>
    <row r="26" spans="1:8" ht="18.75">
      <c r="B26" s="4"/>
    </row>
    <row r="29" spans="1:8">
      <c r="C29" s="139"/>
    </row>
    <row r="30" spans="1:8">
      <c r="C30" s="140"/>
    </row>
  </sheetData>
  <sheetProtection selectLockedCells="1" sort="0"/>
  <mergeCells count="14">
    <mergeCell ref="B11:B12"/>
    <mergeCell ref="C11:G12"/>
    <mergeCell ref="B2:D6"/>
    <mergeCell ref="F3:G3"/>
    <mergeCell ref="E4:E5"/>
    <mergeCell ref="F4:G4"/>
    <mergeCell ref="F5:G5"/>
    <mergeCell ref="F6:G6"/>
    <mergeCell ref="C13:D13"/>
    <mergeCell ref="F13:G13"/>
    <mergeCell ref="F7:G7"/>
    <mergeCell ref="F8:G8"/>
    <mergeCell ref="C10:D10"/>
    <mergeCell ref="F10:G10"/>
  </mergeCells>
  <phoneticPr fontId="4" type="noConversion"/>
  <printOptions horizontalCentered="1" verticalCentered="1"/>
  <pageMargins left="0.74803149606299213" right="0.74803149606299213" top="0.78740157480314965" bottom="0.78740157480314965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F0"/>
    <pageSetUpPr autoPageBreaks="0"/>
  </sheetPr>
  <dimension ref="B1:L24"/>
  <sheetViews>
    <sheetView showGridLines="0" tabSelected="1" view="pageBreakPreview" zoomScaleNormal="100" zoomScaleSheetLayoutView="100" workbookViewId="0">
      <selection activeCell="B6" sqref="B6:L6"/>
    </sheetView>
  </sheetViews>
  <sheetFormatPr defaultColWidth="8.88671875" defaultRowHeight="13.5"/>
  <cols>
    <col min="1" max="1" width="1.77734375" style="2" customWidth="1"/>
    <col min="2" max="12" width="10.21875" style="2" customWidth="1"/>
    <col min="13" max="13" width="9" style="2" customWidth="1"/>
    <col min="14" max="16384" width="8.88671875" style="2"/>
  </cols>
  <sheetData>
    <row r="1" spans="2:12" ht="9.9499999999999993" customHeight="1" thickBot="1"/>
    <row r="2" spans="2:12" ht="50.1" customHeight="1">
      <c r="B2" s="142"/>
      <c r="C2" s="143"/>
      <c r="D2" s="144"/>
      <c r="E2" s="143"/>
      <c r="F2" s="143"/>
      <c r="G2" s="143"/>
      <c r="H2" s="143"/>
      <c r="I2" s="143"/>
      <c r="J2" s="143"/>
      <c r="K2" s="380" t="s">
        <v>336</v>
      </c>
      <c r="L2" s="381"/>
    </row>
    <row r="3" spans="2:12" ht="13.5" customHeight="1">
      <c r="B3" s="94"/>
      <c r="C3" s="95"/>
      <c r="D3" s="95"/>
      <c r="E3" s="95"/>
      <c r="F3" s="95"/>
      <c r="G3" s="95"/>
      <c r="H3" s="95"/>
      <c r="I3" s="95"/>
      <c r="J3" s="95"/>
      <c r="K3" s="95"/>
      <c r="L3" s="96"/>
    </row>
    <row r="4" spans="2:12" ht="21.95" customHeight="1">
      <c r="B4" s="94"/>
      <c r="C4" s="97" t="str">
        <f ca="1">YEAR(TODAY()) &amp; "년도"</f>
        <v>2026년도</v>
      </c>
      <c r="D4" s="95"/>
      <c r="E4" s="95"/>
      <c r="F4" s="95"/>
      <c r="G4" s="95"/>
      <c r="H4" s="95"/>
      <c r="I4" s="95"/>
      <c r="J4" s="95"/>
      <c r="K4" s="95"/>
      <c r="L4" s="96"/>
    </row>
    <row r="5" spans="2:12" ht="21.95" customHeight="1">
      <c r="B5" s="94"/>
      <c r="C5" s="97"/>
      <c r="D5" s="95"/>
      <c r="E5" s="95"/>
      <c r="F5" s="95"/>
      <c r="G5" s="95"/>
      <c r="H5" s="95"/>
      <c r="I5" s="95"/>
      <c r="J5" s="95"/>
      <c r="K5" s="95"/>
      <c r="L5" s="96"/>
    </row>
    <row r="6" spans="2:12" ht="68.25" customHeight="1">
      <c r="B6" s="382" t="s">
        <v>341</v>
      </c>
      <c r="C6" s="383"/>
      <c r="D6" s="383"/>
      <c r="E6" s="383"/>
      <c r="F6" s="383"/>
      <c r="G6" s="383"/>
      <c r="H6" s="383"/>
      <c r="I6" s="383"/>
      <c r="J6" s="383"/>
      <c r="K6" s="383"/>
      <c r="L6" s="384"/>
    </row>
    <row r="7" spans="2:12" ht="19.5" customHeight="1">
      <c r="B7" s="98"/>
      <c r="C7" s="99"/>
      <c r="D7" s="99"/>
      <c r="E7" s="99"/>
      <c r="F7" s="99"/>
      <c r="G7" s="99"/>
      <c r="H7" s="99"/>
      <c r="I7" s="99"/>
      <c r="J7" s="99"/>
      <c r="K7" s="99"/>
      <c r="L7" s="100"/>
    </row>
    <row r="8" spans="2:12" ht="19.5" customHeight="1">
      <c r="B8" s="94"/>
      <c r="C8" s="101"/>
      <c r="D8" s="95"/>
      <c r="E8" s="95"/>
      <c r="F8" s="95"/>
      <c r="G8" s="95"/>
      <c r="H8" s="95"/>
      <c r="I8" s="95"/>
      <c r="J8" s="95"/>
      <c r="K8" s="95"/>
      <c r="L8" s="96"/>
    </row>
    <row r="9" spans="2:12" ht="19.5" customHeight="1">
      <c r="B9" s="102"/>
      <c r="C9" s="385" t="s">
        <v>9</v>
      </c>
      <c r="D9" s="386"/>
      <c r="E9" s="103" t="s">
        <v>182</v>
      </c>
      <c r="F9" s="97"/>
      <c r="G9" s="97"/>
      <c r="H9" s="97"/>
      <c r="I9" s="97"/>
      <c r="J9" s="97"/>
      <c r="K9" s="97"/>
      <c r="L9" s="96"/>
    </row>
    <row r="10" spans="2:12" ht="19.5" customHeight="1">
      <c r="B10" s="102"/>
      <c r="C10" s="97"/>
      <c r="D10" s="104"/>
      <c r="E10" s="105"/>
      <c r="F10" s="106"/>
      <c r="G10" s="95"/>
      <c r="H10" s="95"/>
      <c r="I10" s="95"/>
      <c r="J10" s="106"/>
      <c r="K10" s="97"/>
      <c r="L10" s="96"/>
    </row>
    <row r="11" spans="2:12" ht="19.5" customHeight="1">
      <c r="B11" s="94"/>
      <c r="C11" s="95"/>
      <c r="D11" s="107"/>
      <c r="E11" s="106"/>
      <c r="F11" s="106"/>
      <c r="G11" s="106"/>
      <c r="H11" s="106"/>
      <c r="I11" s="95"/>
      <c r="J11" s="95"/>
      <c r="K11" s="95"/>
      <c r="L11" s="96"/>
    </row>
    <row r="12" spans="2:12" ht="19.5" customHeight="1">
      <c r="B12" s="94"/>
      <c r="C12" s="385" t="s">
        <v>24</v>
      </c>
      <c r="D12" s="386"/>
      <c r="E12" s="120" t="s">
        <v>307</v>
      </c>
      <c r="F12" s="95"/>
      <c r="G12" s="109"/>
      <c r="H12" s="95"/>
      <c r="I12" s="95"/>
      <c r="J12" s="95"/>
      <c r="K12" s="95"/>
      <c r="L12" s="96"/>
    </row>
    <row r="13" spans="2:12" ht="19.5" customHeight="1">
      <c r="B13" s="94"/>
      <c r="C13" s="95"/>
      <c r="D13" s="107"/>
      <c r="E13" s="95"/>
      <c r="F13" s="95"/>
      <c r="G13" s="109"/>
      <c r="H13" s="95"/>
      <c r="I13" s="95"/>
      <c r="J13" s="95"/>
      <c r="K13" s="95"/>
      <c r="L13" s="96"/>
    </row>
    <row r="14" spans="2:12" ht="19.5" customHeight="1">
      <c r="B14" s="94"/>
      <c r="C14" s="95"/>
      <c r="D14" s="106"/>
      <c r="E14" s="95"/>
      <c r="F14" s="95"/>
      <c r="G14" s="109"/>
      <c r="H14" s="95"/>
      <c r="I14" s="95"/>
      <c r="J14" s="95"/>
      <c r="K14" s="95"/>
      <c r="L14" s="96"/>
    </row>
    <row r="15" spans="2:12" ht="19.5" customHeight="1">
      <c r="B15" s="94"/>
      <c r="C15" s="385" t="s">
        <v>37</v>
      </c>
      <c r="D15" s="386"/>
      <c r="E15" s="108" t="str">
        <f>"" &amp; TEXT(내역서!G4,"#,##0원") &amp; "" &amp; "(금 " &amp; NUMBERSTRING(내역서!G4,1) &amp; "원)"</f>
        <v>19,294,000원(금 일천구백이십구만사천원)</v>
      </c>
      <c r="F15" s="110"/>
      <c r="G15" s="110"/>
      <c r="H15" s="97"/>
      <c r="I15" s="97"/>
      <c r="J15" s="111"/>
      <c r="K15" s="112"/>
      <c r="L15" s="113"/>
    </row>
    <row r="16" spans="2:12" ht="19.5" customHeight="1">
      <c r="B16" s="94"/>
      <c r="C16" s="95"/>
      <c r="D16" s="106"/>
      <c r="E16" s="95"/>
      <c r="F16" s="97"/>
      <c r="G16" s="97"/>
      <c r="H16" s="97"/>
      <c r="I16" s="97"/>
      <c r="J16" s="97"/>
      <c r="K16" s="97"/>
      <c r="L16" s="96"/>
    </row>
    <row r="17" spans="2:12" ht="19.5" customHeight="1">
      <c r="B17" s="94"/>
      <c r="C17" s="95"/>
      <c r="D17" s="95"/>
      <c r="E17" s="95"/>
      <c r="F17" s="95"/>
      <c r="G17" s="95"/>
      <c r="H17" s="95"/>
      <c r="I17" s="95"/>
      <c r="J17" s="95"/>
      <c r="K17" s="95"/>
      <c r="L17" s="96"/>
    </row>
    <row r="18" spans="2:12" ht="27" customHeight="1">
      <c r="B18" s="94"/>
      <c r="C18" s="95"/>
      <c r="D18" s="95"/>
      <c r="E18" s="379"/>
      <c r="F18" s="379"/>
      <c r="G18" s="379"/>
      <c r="H18" s="379"/>
      <c r="I18" s="379"/>
      <c r="J18" s="95"/>
      <c r="K18" s="95"/>
      <c r="L18" s="96"/>
    </row>
    <row r="19" spans="2:12" ht="14.25" customHeight="1">
      <c r="B19" s="94"/>
      <c r="C19" s="95"/>
      <c r="D19" s="95"/>
      <c r="E19" s="95"/>
      <c r="F19" s="95"/>
      <c r="G19" s="95"/>
      <c r="H19" s="95"/>
      <c r="I19" s="95"/>
      <c r="J19" s="95"/>
      <c r="K19" s="95"/>
      <c r="L19" s="96"/>
    </row>
    <row r="20" spans="2:12" ht="19.5" customHeight="1" thickBot="1">
      <c r="B20" s="114"/>
      <c r="C20" s="115"/>
      <c r="D20" s="115"/>
      <c r="E20" s="115"/>
      <c r="F20" s="115"/>
      <c r="G20" s="115"/>
      <c r="H20" s="115"/>
      <c r="I20" s="115"/>
      <c r="J20" s="115"/>
      <c r="K20" s="115"/>
      <c r="L20" s="116"/>
    </row>
    <row r="24" spans="2:12" ht="18.75">
      <c r="B24" s="4"/>
    </row>
  </sheetData>
  <sheetProtection selectLockedCells="1" sort="0"/>
  <mergeCells count="6">
    <mergeCell ref="E18:I18"/>
    <mergeCell ref="K2:L2"/>
    <mergeCell ref="B6:L6"/>
    <mergeCell ref="C9:D9"/>
    <mergeCell ref="C15:D15"/>
    <mergeCell ref="C12:D12"/>
  </mergeCells>
  <phoneticPr fontId="4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9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00B0F0"/>
    <pageSetUpPr autoPageBreaks="0"/>
  </sheetPr>
  <dimension ref="B1:S22"/>
  <sheetViews>
    <sheetView showGridLines="0" view="pageBreakPreview" topLeftCell="C1" zoomScaleNormal="100" zoomScaleSheetLayoutView="100" workbookViewId="0">
      <selection activeCell="M17" sqref="M17"/>
    </sheetView>
  </sheetViews>
  <sheetFormatPr defaultColWidth="8.88671875" defaultRowHeight="20.100000000000001" customHeight="1"/>
  <cols>
    <col min="1" max="1" width="1.77734375" style="2" customWidth="1"/>
    <col min="2" max="2" width="22.33203125" style="2" customWidth="1"/>
    <col min="3" max="3" width="22" style="2" customWidth="1"/>
    <col min="4" max="4" width="8.33203125" style="2" customWidth="1"/>
    <col min="5" max="5" width="10.77734375" style="2" customWidth="1"/>
    <col min="6" max="6" width="16" style="2" customWidth="1"/>
    <col min="7" max="7" width="19" style="2" customWidth="1"/>
    <col min="8" max="8" width="11.77734375" style="2" customWidth="1"/>
    <col min="9" max="9" width="7.88671875" style="2" customWidth="1"/>
    <col min="10" max="10" width="17.77734375" style="2" customWidth="1"/>
    <col min="11" max="12" width="10.77734375" style="2" customWidth="1"/>
    <col min="13" max="13" width="14.33203125" style="2" bestFit="1" customWidth="1"/>
    <col min="14" max="15" width="8.88671875" style="2"/>
    <col min="16" max="16" width="12.6640625" style="2" bestFit="1" customWidth="1"/>
    <col min="17" max="18" width="8.88671875" style="2"/>
    <col min="19" max="19" width="12.6640625" style="2" bestFit="1" customWidth="1"/>
    <col min="20" max="16384" width="8.88671875" style="2"/>
  </cols>
  <sheetData>
    <row r="1" spans="2:19" ht="9.9499999999999993" customHeight="1" thickBot="1"/>
    <row r="2" spans="2:19" ht="35.1" customHeight="1">
      <c r="B2" s="303" t="s">
        <v>0</v>
      </c>
      <c r="C2" s="304" t="s">
        <v>1</v>
      </c>
      <c r="D2" s="304" t="s">
        <v>2</v>
      </c>
      <c r="E2" s="304" t="s">
        <v>3</v>
      </c>
      <c r="F2" s="304" t="s">
        <v>4</v>
      </c>
      <c r="G2" s="304" t="s">
        <v>5</v>
      </c>
      <c r="H2" s="305" t="s">
        <v>6</v>
      </c>
      <c r="I2" s="200"/>
    </row>
    <row r="3" spans="2:19" ht="30" customHeight="1">
      <c r="B3" s="306" t="str">
        <f>"  ◎  "&amp;갑지!B6</f>
        <v xml:space="preserve">  ◎  정선 청년농촌 보금자리 조성사업 설계VE</v>
      </c>
      <c r="C3" s="81"/>
      <c r="D3" s="81"/>
      <c r="E3" s="82"/>
      <c r="F3" s="83"/>
      <c r="G3" s="83" t="s">
        <v>7</v>
      </c>
      <c r="H3" s="307"/>
      <c r="I3" s="201"/>
      <c r="K3" s="193"/>
      <c r="L3" s="121"/>
      <c r="M3" s="121"/>
    </row>
    <row r="4" spans="2:19" ht="30" customHeight="1">
      <c r="B4" s="308" t="s">
        <v>35</v>
      </c>
      <c r="C4" s="81"/>
      <c r="D4" s="81"/>
      <c r="E4" s="82"/>
      <c r="F4" s="83"/>
      <c r="G4" s="84">
        <f>G18</f>
        <v>19294000</v>
      </c>
      <c r="H4" s="307"/>
      <c r="I4" s="201"/>
      <c r="K4" s="387" t="str">
        <f>'참여기술자수 산출'!F4</f>
        <v>정선 청년농촌 보금자리 조성사업</v>
      </c>
      <c r="L4" s="387"/>
      <c r="M4" s="387"/>
      <c r="N4" s="387"/>
      <c r="O4" s="387"/>
      <c r="P4" s="387"/>
      <c r="Q4" s="387"/>
      <c r="R4" s="387"/>
      <c r="S4" s="387"/>
    </row>
    <row r="5" spans="2:19" ht="30" customHeight="1">
      <c r="B5" s="309" t="s">
        <v>10</v>
      </c>
      <c r="C5" s="85"/>
      <c r="D5" s="85" t="s">
        <v>36</v>
      </c>
      <c r="E5" s="86">
        <f>SUM(L5,O5,R5)</f>
        <v>19.03403853333333</v>
      </c>
      <c r="F5" s="87">
        <f>산출근거!E22</f>
        <v>310884</v>
      </c>
      <c r="G5" s="88">
        <f>SUM(M5,P5,S5)</f>
        <v>5917378.0353967994</v>
      </c>
      <c r="H5" s="310"/>
      <c r="I5" s="202"/>
      <c r="J5" s="197" t="s">
        <v>10</v>
      </c>
      <c r="K5" s="194" t="s">
        <v>36</v>
      </c>
      <c r="L5" s="302">
        <f>'참여기술자수 산출'!G22</f>
        <v>19.03403853333333</v>
      </c>
      <c r="M5" s="196">
        <f>F5*L5</f>
        <v>5917378.0353967994</v>
      </c>
      <c r="N5" s="194"/>
      <c r="O5" s="302"/>
      <c r="P5" s="196"/>
      <c r="Q5" s="194"/>
      <c r="R5" s="302"/>
      <c r="S5" s="196"/>
    </row>
    <row r="6" spans="2:19" ht="30" customHeight="1">
      <c r="B6" s="309" t="s">
        <v>11</v>
      </c>
      <c r="C6" s="85" t="str">
        <f>"직접인건비의 " &amp; 산출기준!AF11*100&amp; "%"</f>
        <v>직접인건비의 110%</v>
      </c>
      <c r="D6" s="85" t="s">
        <v>8</v>
      </c>
      <c r="E6" s="89">
        <v>1</v>
      </c>
      <c r="F6" s="87"/>
      <c r="G6" s="88">
        <f t="shared" ref="G6:G18" si="0">SUM(M6,P6,S6)</f>
        <v>6509115</v>
      </c>
      <c r="H6" s="310"/>
      <c r="I6" s="202"/>
      <c r="J6" s="197" t="s">
        <v>11</v>
      </c>
      <c r="K6" s="194" t="s">
        <v>8</v>
      </c>
      <c r="L6" s="192">
        <v>1</v>
      </c>
      <c r="M6" s="196">
        <f>ROUNDDOWN(M5*110%,0)</f>
        <v>6509115</v>
      </c>
      <c r="N6" s="194"/>
      <c r="O6" s="192"/>
      <c r="P6" s="196"/>
      <c r="Q6" s="194"/>
      <c r="R6" s="192"/>
      <c r="S6" s="196"/>
    </row>
    <row r="7" spans="2:19" ht="30" customHeight="1">
      <c r="B7" s="309" t="s">
        <v>12</v>
      </c>
      <c r="C7" s="85" t="str">
        <f>"(직접인건비+제경비)의 " &amp; 산출기준!AF16*100&amp; "%"</f>
        <v>(직접인건비+제경비)의 20%</v>
      </c>
      <c r="D7" s="85" t="s">
        <v>8</v>
      </c>
      <c r="E7" s="89">
        <v>1</v>
      </c>
      <c r="F7" s="87"/>
      <c r="G7" s="88">
        <f t="shared" si="0"/>
        <v>2485299</v>
      </c>
      <c r="H7" s="310"/>
      <c r="I7" s="202"/>
      <c r="J7" s="197" t="s">
        <v>12</v>
      </c>
      <c r="K7" s="194" t="s">
        <v>8</v>
      </c>
      <c r="L7" s="192">
        <v>1</v>
      </c>
      <c r="M7" s="196">
        <f>ROUND((M5+M6)*20%,0)</f>
        <v>2485299</v>
      </c>
      <c r="N7" s="194"/>
      <c r="O7" s="192"/>
      <c r="P7" s="196"/>
      <c r="Q7" s="194"/>
      <c r="R7" s="192"/>
      <c r="S7" s="196"/>
    </row>
    <row r="8" spans="2:19" ht="30" customHeight="1">
      <c r="B8" s="309" t="s">
        <v>13</v>
      </c>
      <c r="C8" s="85"/>
      <c r="D8" s="85" t="s">
        <v>8</v>
      </c>
      <c r="E8" s="89">
        <v>1</v>
      </c>
      <c r="F8" s="87"/>
      <c r="G8" s="88">
        <f t="shared" si="0"/>
        <v>2617512.5</v>
      </c>
      <c r="H8" s="310"/>
      <c r="I8" s="202"/>
      <c r="J8" s="197" t="s">
        <v>13</v>
      </c>
      <c r="K8" s="194" t="s">
        <v>8</v>
      </c>
      <c r="L8" s="192">
        <v>1</v>
      </c>
      <c r="M8" s="196">
        <f>M9+M10+M12+M11+M13</f>
        <v>2617512.5</v>
      </c>
      <c r="N8" s="194"/>
      <c r="O8" s="192"/>
      <c r="P8" s="196"/>
      <c r="Q8" s="194"/>
      <c r="R8" s="192"/>
      <c r="S8" s="196"/>
    </row>
    <row r="9" spans="2:19" ht="30" customHeight="1">
      <c r="B9" s="311" t="s">
        <v>297</v>
      </c>
      <c r="C9" s="85"/>
      <c r="D9" s="85" t="s">
        <v>33</v>
      </c>
      <c r="E9" s="89"/>
      <c r="F9" s="87"/>
      <c r="G9" s="88">
        <f t="shared" si="0"/>
        <v>1021512.5</v>
      </c>
      <c r="H9" s="310"/>
      <c r="I9" s="202"/>
      <c r="J9" s="198" t="s">
        <v>297</v>
      </c>
      <c r="K9" s="194" t="s">
        <v>33</v>
      </c>
      <c r="L9" s="192"/>
      <c r="M9" s="196">
        <f>'직접경비1(인쇄비)'!J7/2</f>
        <v>1021512.5</v>
      </c>
      <c r="N9" s="194"/>
      <c r="O9" s="192"/>
      <c r="P9" s="196"/>
      <c r="Q9" s="194"/>
      <c r="R9" s="192"/>
      <c r="S9" s="326"/>
    </row>
    <row r="10" spans="2:19" ht="30" customHeight="1">
      <c r="B10" s="311" t="s">
        <v>299</v>
      </c>
      <c r="C10" s="90"/>
      <c r="D10" s="85" t="str">
        <f>K10</f>
        <v>인*일</v>
      </c>
      <c r="E10" s="89"/>
      <c r="F10" s="87"/>
      <c r="G10" s="88">
        <f t="shared" si="0"/>
        <v>360000</v>
      </c>
      <c r="H10" s="310"/>
      <c r="I10" s="202"/>
      <c r="J10" s="198" t="s">
        <v>299</v>
      </c>
      <c r="K10" s="194" t="s">
        <v>301</v>
      </c>
      <c r="L10" s="192"/>
      <c r="M10" s="213">
        <f>'직접경비2(식대)'!E9</f>
        <v>360000</v>
      </c>
      <c r="N10" s="194"/>
      <c r="O10" s="192"/>
      <c r="P10" s="213"/>
      <c r="Q10" s="194"/>
      <c r="R10" s="192"/>
      <c r="S10" s="213"/>
    </row>
    <row r="11" spans="2:19" ht="30" customHeight="1">
      <c r="B11" s="311" t="s">
        <v>298</v>
      </c>
      <c r="C11" s="90"/>
      <c r="D11" s="85" t="s">
        <v>302</v>
      </c>
      <c r="E11" s="89"/>
      <c r="F11" s="87"/>
      <c r="G11" s="88">
        <f t="shared" si="0"/>
        <v>960000</v>
      </c>
      <c r="H11" s="310"/>
      <c r="I11" s="202"/>
      <c r="J11" s="198" t="s">
        <v>298</v>
      </c>
      <c r="K11" s="194" t="s">
        <v>259</v>
      </c>
      <c r="L11" s="192"/>
      <c r="M11" s="213">
        <f>'직접경비3(회의실)'!G8</f>
        <v>960000</v>
      </c>
      <c r="N11" s="194"/>
      <c r="O11" s="192"/>
      <c r="P11" s="213"/>
      <c r="Q11" s="194"/>
      <c r="R11" s="192"/>
      <c r="S11" s="213"/>
    </row>
    <row r="12" spans="2:19" ht="30" customHeight="1">
      <c r="B12" s="311" t="s">
        <v>300</v>
      </c>
      <c r="C12" s="90"/>
      <c r="D12" s="85" t="s">
        <v>259</v>
      </c>
      <c r="E12" s="89"/>
      <c r="F12" s="87"/>
      <c r="G12" s="88">
        <f t="shared" si="0"/>
        <v>276000</v>
      </c>
      <c r="H12" s="310"/>
      <c r="I12" s="202"/>
      <c r="J12" s="198" t="s">
        <v>300</v>
      </c>
      <c r="K12" s="194" t="s">
        <v>259</v>
      </c>
      <c r="L12" s="192"/>
      <c r="M12" s="213">
        <f>'직접경비4(렌트카)'!G8</f>
        <v>276000</v>
      </c>
      <c r="N12" s="194"/>
      <c r="O12" s="192"/>
      <c r="P12" s="213"/>
      <c r="Q12" s="194"/>
      <c r="R12" s="192"/>
      <c r="S12" s="213"/>
    </row>
    <row r="13" spans="2:19" ht="30" hidden="1" customHeight="1">
      <c r="B13" s="311" t="s">
        <v>319</v>
      </c>
      <c r="C13" s="90"/>
      <c r="D13" s="85" t="s">
        <v>135</v>
      </c>
      <c r="E13" s="89"/>
      <c r="F13" s="87"/>
      <c r="G13" s="88">
        <f>SUM(M13,P13,S13)</f>
        <v>0</v>
      </c>
      <c r="H13" s="310"/>
      <c r="I13" s="202"/>
      <c r="J13" s="198"/>
      <c r="K13" s="194"/>
      <c r="L13" s="192"/>
      <c r="M13" s="213"/>
      <c r="N13" s="194"/>
      <c r="O13" s="192"/>
      <c r="P13" s="213"/>
      <c r="Q13" s="194"/>
      <c r="R13" s="192"/>
      <c r="S13" s="213"/>
    </row>
    <row r="14" spans="2:19" ht="30" customHeight="1">
      <c r="B14" s="309" t="s">
        <v>175</v>
      </c>
      <c r="C14" s="90" t="s">
        <v>176</v>
      </c>
      <c r="D14" s="85"/>
      <c r="E14" s="89"/>
      <c r="F14" s="87"/>
      <c r="G14" s="88">
        <f t="shared" si="0"/>
        <v>17529304.535396799</v>
      </c>
      <c r="H14" s="310"/>
      <c r="I14" s="202"/>
      <c r="J14" s="197" t="s">
        <v>175</v>
      </c>
      <c r="K14" s="194"/>
      <c r="L14" s="192"/>
      <c r="M14" s="204">
        <f>SUM(M5:M8)</f>
        <v>17529304.535396799</v>
      </c>
      <c r="N14" s="194"/>
      <c r="O14" s="192"/>
      <c r="P14" s="204"/>
      <c r="Q14" s="194"/>
      <c r="R14" s="192"/>
      <c r="S14" s="204"/>
    </row>
    <row r="15" spans="2:19" ht="30" customHeight="1">
      <c r="B15" s="309" t="s">
        <v>29</v>
      </c>
      <c r="C15" s="91"/>
      <c r="D15" s="85" t="s">
        <v>30</v>
      </c>
      <c r="E15" s="92"/>
      <c r="F15" s="87"/>
      <c r="G15" s="88">
        <f t="shared" si="0"/>
        <v>11429.106557078712</v>
      </c>
      <c r="H15" s="310"/>
      <c r="I15" s="202"/>
      <c r="J15" s="197" t="s">
        <v>29</v>
      </c>
      <c r="K15" s="194" t="s">
        <v>30</v>
      </c>
      <c r="L15" s="192">
        <v>6.5199999999999994E-2</v>
      </c>
      <c r="M15" s="196">
        <f>M14*L15/100</f>
        <v>11429.106557078712</v>
      </c>
      <c r="N15" s="194"/>
      <c r="O15" s="192"/>
      <c r="P15" s="196"/>
      <c r="Q15" s="194"/>
      <c r="R15" s="192"/>
      <c r="S15" s="196"/>
    </row>
    <row r="16" spans="2:19" ht="30" customHeight="1">
      <c r="B16" s="309" t="s">
        <v>14</v>
      </c>
      <c r="C16" s="91"/>
      <c r="D16" s="85"/>
      <c r="E16" s="89"/>
      <c r="F16" s="87"/>
      <c r="G16" s="88">
        <f t="shared" si="0"/>
        <v>17540733.641953878</v>
      </c>
      <c r="H16" s="312"/>
      <c r="I16" s="203"/>
      <c r="J16" s="197" t="s">
        <v>14</v>
      </c>
      <c r="K16" s="194"/>
      <c r="L16" s="192"/>
      <c r="M16" s="196">
        <f>M14+M15</f>
        <v>17540733.641953878</v>
      </c>
      <c r="N16" s="194"/>
      <c r="O16" s="192"/>
      <c r="P16" s="196"/>
      <c r="Q16" s="194"/>
      <c r="R16" s="192"/>
      <c r="S16" s="196"/>
    </row>
    <row r="17" spans="2:19" ht="30" customHeight="1">
      <c r="B17" s="309" t="s">
        <v>15</v>
      </c>
      <c r="C17" s="93">
        <v>0.1</v>
      </c>
      <c r="D17" s="85" t="s">
        <v>8</v>
      </c>
      <c r="E17" s="89">
        <v>1</v>
      </c>
      <c r="F17" s="87"/>
      <c r="G17" s="88">
        <f t="shared" si="0"/>
        <v>1754073.3641953878</v>
      </c>
      <c r="H17" s="310"/>
      <c r="I17" s="202"/>
      <c r="J17" s="197" t="s">
        <v>15</v>
      </c>
      <c r="K17" s="194" t="s">
        <v>8</v>
      </c>
      <c r="L17" s="192"/>
      <c r="M17" s="196">
        <f>M16*10%</f>
        <v>1754073.3641953878</v>
      </c>
      <c r="N17" s="194"/>
      <c r="O17" s="192"/>
      <c r="P17" s="196"/>
      <c r="Q17" s="194"/>
      <c r="R17" s="192"/>
      <c r="S17" s="196"/>
    </row>
    <row r="18" spans="2:19" ht="30" customHeight="1" thickBot="1">
      <c r="B18" s="313" t="s">
        <v>177</v>
      </c>
      <c r="C18" s="314" t="s">
        <v>178</v>
      </c>
      <c r="D18" s="314" t="s">
        <v>8</v>
      </c>
      <c r="E18" s="315">
        <v>1</v>
      </c>
      <c r="F18" s="316"/>
      <c r="G18" s="317">
        <f t="shared" si="0"/>
        <v>19294000</v>
      </c>
      <c r="H18" s="318" t="s">
        <v>274</v>
      </c>
      <c r="I18" s="203"/>
      <c r="J18" s="199" t="s">
        <v>177</v>
      </c>
      <c r="K18" s="194" t="s">
        <v>8</v>
      </c>
      <c r="L18" s="192"/>
      <c r="M18" s="204">
        <f>ROUNDDOWN(M16+M17,-3)</f>
        <v>19294000</v>
      </c>
      <c r="N18" s="194"/>
      <c r="O18" s="192"/>
      <c r="P18" s="204"/>
      <c r="Q18" s="194"/>
      <c r="R18" s="192"/>
      <c r="S18" s="204"/>
    </row>
    <row r="19" spans="2:19" ht="24.95" customHeight="1">
      <c r="K19" s="121"/>
      <c r="L19" s="121"/>
      <c r="M19" s="121"/>
    </row>
    <row r="20" spans="2:19" ht="24.95" customHeight="1"/>
    <row r="21" spans="2:19" ht="24.95" customHeight="1"/>
    <row r="22" spans="2:19" ht="24.95" customHeight="1">
      <c r="G22" s="9"/>
    </row>
  </sheetData>
  <sheetProtection selectLockedCells="1" sort="0"/>
  <mergeCells count="3">
    <mergeCell ref="K4:M4"/>
    <mergeCell ref="N4:P4"/>
    <mergeCell ref="Q4:S4"/>
  </mergeCells>
  <phoneticPr fontId="4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8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>
    <tabColor rgb="FF00B0F0"/>
    <pageSetUpPr autoPageBreaks="0"/>
  </sheetPr>
  <dimension ref="B1:AF22"/>
  <sheetViews>
    <sheetView showGridLines="0" view="pageBreakPreview" topLeftCell="B1" zoomScale="130" zoomScaleNormal="100" zoomScaleSheetLayoutView="130" workbookViewId="0">
      <selection activeCell="AF10" sqref="AF10"/>
    </sheetView>
  </sheetViews>
  <sheetFormatPr defaultColWidth="8.88671875" defaultRowHeight="23.1" customHeight="1"/>
  <cols>
    <col min="1" max="1" width="1.77734375" style="3" customWidth="1"/>
    <col min="2" max="2" width="3.33203125" style="3" customWidth="1"/>
    <col min="3" max="3" width="3.77734375" style="3" customWidth="1"/>
    <col min="4" max="4" width="5.77734375" style="3" customWidth="1"/>
    <col min="5" max="6" width="8.77734375" style="3" customWidth="1"/>
    <col min="7" max="7" width="16.77734375" style="3" customWidth="1"/>
    <col min="8" max="31" width="2.77734375" style="3" customWidth="1"/>
    <col min="32" max="32" width="10.33203125" style="3" customWidth="1"/>
    <col min="33" max="16384" width="8.88671875" style="3"/>
  </cols>
  <sheetData>
    <row r="1" spans="2:32" ht="9.9499999999999993" customHeight="1"/>
    <row r="2" spans="2:32" ht="9.9499999999999993" customHeight="1">
      <c r="B2" s="49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2"/>
    </row>
    <row r="3" spans="2:32" ht="23.1" customHeight="1">
      <c r="B3" s="53"/>
      <c r="C3" s="54" t="s">
        <v>180</v>
      </c>
      <c r="D3" s="54"/>
      <c r="E3" s="55"/>
      <c r="F3" s="55"/>
      <c r="G3" s="56"/>
      <c r="H3" s="55"/>
      <c r="I3" s="55"/>
      <c r="J3" s="55"/>
      <c r="K3" s="55"/>
      <c r="L3" s="55"/>
      <c r="M3" s="55"/>
      <c r="N3" s="55"/>
      <c r="O3" s="56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8"/>
    </row>
    <row r="4" spans="2:32" ht="23.1" customHeight="1">
      <c r="B4" s="59"/>
      <c r="C4" s="56"/>
      <c r="D4" s="60" t="s">
        <v>18</v>
      </c>
      <c r="E4" s="60"/>
      <c r="F4" s="56"/>
      <c r="G4" s="56"/>
      <c r="H4" s="56"/>
      <c r="I4" s="56"/>
      <c r="J4" s="56"/>
      <c r="K4" s="56"/>
      <c r="L4" s="56"/>
      <c r="M4" s="56"/>
      <c r="N4" s="56"/>
      <c r="O4" s="56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8"/>
    </row>
    <row r="5" spans="2:32" ht="24.95" customHeight="1">
      <c r="B5" s="59"/>
      <c r="C5" s="56"/>
      <c r="D5" s="56"/>
      <c r="E5" s="390" t="s">
        <v>20</v>
      </c>
      <c r="F5" s="390"/>
      <c r="G5" s="327" t="s">
        <v>334</v>
      </c>
      <c r="H5" s="328"/>
      <c r="I5" s="328"/>
      <c r="J5" s="328"/>
      <c r="K5" s="328"/>
      <c r="L5" s="329"/>
      <c r="M5" s="330"/>
      <c r="N5" s="331"/>
      <c r="O5" s="331"/>
      <c r="P5" s="332"/>
      <c r="Q5" s="332"/>
      <c r="R5" s="332"/>
      <c r="S5" s="332"/>
      <c r="T5" s="332"/>
      <c r="U5" s="332"/>
      <c r="V5" s="332"/>
      <c r="W5" s="332"/>
      <c r="X5" s="332"/>
      <c r="Y5" s="332"/>
      <c r="Z5" s="332"/>
      <c r="AA5" s="332"/>
      <c r="AB5" s="333"/>
      <c r="AC5" s="57"/>
      <c r="AD5" s="58"/>
    </row>
    <row r="6" spans="2:32" ht="24.95" customHeight="1">
      <c r="B6" s="59"/>
      <c r="C6" s="56"/>
      <c r="D6" s="56"/>
      <c r="E6" s="391" t="s">
        <v>21</v>
      </c>
      <c r="F6" s="391"/>
      <c r="G6" s="327" t="s">
        <v>337</v>
      </c>
      <c r="H6" s="328"/>
      <c r="I6" s="328"/>
      <c r="J6" s="328"/>
      <c r="K6" s="328"/>
      <c r="L6" s="328"/>
      <c r="M6" s="328"/>
      <c r="N6" s="331"/>
      <c r="O6" s="331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2"/>
      <c r="AA6" s="332"/>
      <c r="AB6" s="333"/>
      <c r="AC6" s="57"/>
      <c r="AD6" s="58"/>
    </row>
    <row r="7" spans="2:32" ht="5.0999999999999996" customHeight="1">
      <c r="B7" s="59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8"/>
    </row>
    <row r="8" spans="2:32" ht="23.1" customHeight="1">
      <c r="B8" s="59"/>
      <c r="C8" s="56"/>
      <c r="D8" s="60" t="s">
        <v>19</v>
      </c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8"/>
    </row>
    <row r="9" spans="2:32" ht="24.95" customHeight="1" thickBot="1">
      <c r="B9" s="59"/>
      <c r="C9" s="56"/>
      <c r="D9" s="56"/>
      <c r="E9" s="392" t="s">
        <v>22</v>
      </c>
      <c r="F9" s="393"/>
      <c r="G9" s="327" t="s">
        <v>334</v>
      </c>
      <c r="H9" s="334"/>
      <c r="I9" s="334"/>
      <c r="J9" s="334"/>
      <c r="K9" s="334"/>
      <c r="L9" s="334"/>
      <c r="M9" s="335"/>
      <c r="N9" s="334"/>
      <c r="O9" s="334"/>
      <c r="P9" s="336"/>
      <c r="Q9" s="336"/>
      <c r="R9" s="336"/>
      <c r="S9" s="336"/>
      <c r="T9" s="336"/>
      <c r="U9" s="336"/>
      <c r="V9" s="336"/>
      <c r="W9" s="336"/>
      <c r="X9" s="336"/>
      <c r="Y9" s="336"/>
      <c r="Z9" s="336"/>
      <c r="AA9" s="336"/>
      <c r="AB9" s="337"/>
      <c r="AC9" s="57"/>
      <c r="AD9" s="58"/>
    </row>
    <row r="10" spans="2:32" ht="24.95" customHeight="1" thickBot="1">
      <c r="B10" s="59"/>
      <c r="C10" s="56"/>
      <c r="D10" s="56"/>
      <c r="E10" s="394"/>
      <c r="F10" s="395"/>
      <c r="G10" s="56" t="s">
        <v>25</v>
      </c>
      <c r="H10" s="56"/>
      <c r="I10" s="56"/>
      <c r="J10" s="56"/>
      <c r="K10" s="56"/>
      <c r="L10" s="56"/>
      <c r="M10" s="56"/>
      <c r="N10" s="56"/>
      <c r="O10" s="56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64"/>
      <c r="AC10" s="57"/>
      <c r="AD10" s="58"/>
      <c r="AF10" s="25" t="s">
        <v>183</v>
      </c>
    </row>
    <row r="11" spans="2:32" ht="24.95" customHeight="1" thickBot="1">
      <c r="B11" s="59"/>
      <c r="C11" s="56"/>
      <c r="D11" s="56"/>
      <c r="E11" s="396"/>
      <c r="F11" s="397"/>
      <c r="G11" s="65" t="str">
        <f>" ◦ 본 내역서에는 직접인건비의 " &amp; AF11*100&amp; "% 적용"</f>
        <v xml:space="preserve"> ◦ 본 내역서에는 직접인건비의 110% 적용</v>
      </c>
      <c r="H11" s="66"/>
      <c r="I11" s="66"/>
      <c r="J11" s="67"/>
      <c r="K11" s="66"/>
      <c r="L11" s="66"/>
      <c r="M11" s="68"/>
      <c r="N11" s="69"/>
      <c r="O11" s="66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1"/>
      <c r="AC11" s="57"/>
      <c r="AD11" s="58"/>
      <c r="AF11" s="22">
        <v>1.1000000000000001</v>
      </c>
    </row>
    <row r="12" spans="2:32" ht="5.0999999999999996" customHeight="1">
      <c r="B12" s="59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8"/>
      <c r="AF12" s="8"/>
    </row>
    <row r="13" spans="2:32" ht="23.1" customHeight="1">
      <c r="B13" s="59"/>
      <c r="C13" s="56"/>
      <c r="D13" s="60" t="s">
        <v>16</v>
      </c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8"/>
      <c r="AF13" s="8"/>
    </row>
    <row r="14" spans="2:32" ht="24.95" customHeight="1" thickBot="1">
      <c r="B14" s="59"/>
      <c r="C14" s="56"/>
      <c r="D14" s="56"/>
      <c r="E14" s="392" t="s">
        <v>23</v>
      </c>
      <c r="F14" s="393"/>
      <c r="G14" s="327" t="s">
        <v>334</v>
      </c>
      <c r="H14" s="334"/>
      <c r="I14" s="334"/>
      <c r="J14" s="334"/>
      <c r="K14" s="334"/>
      <c r="L14" s="334"/>
      <c r="M14" s="335"/>
      <c r="N14" s="334"/>
      <c r="O14" s="334"/>
      <c r="P14" s="336"/>
      <c r="Q14" s="336"/>
      <c r="R14" s="336"/>
      <c r="S14" s="336"/>
      <c r="T14" s="336"/>
      <c r="U14" s="336"/>
      <c r="V14" s="336"/>
      <c r="W14" s="336"/>
      <c r="X14" s="336"/>
      <c r="Y14" s="336"/>
      <c r="Z14" s="336"/>
      <c r="AA14" s="336"/>
      <c r="AB14" s="337"/>
      <c r="AC14" s="57"/>
      <c r="AD14" s="58"/>
      <c r="AF14" s="8"/>
    </row>
    <row r="15" spans="2:32" ht="24.95" customHeight="1" thickBot="1">
      <c r="B15" s="59"/>
      <c r="C15" s="56"/>
      <c r="D15" s="56"/>
      <c r="E15" s="394"/>
      <c r="F15" s="395"/>
      <c r="G15" s="56" t="s">
        <v>26</v>
      </c>
      <c r="H15" s="56"/>
      <c r="I15" s="56"/>
      <c r="J15" s="56"/>
      <c r="K15" s="56"/>
      <c r="L15" s="56"/>
      <c r="M15" s="72"/>
      <c r="N15" s="56"/>
      <c r="O15" s="56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64"/>
      <c r="AC15" s="57"/>
      <c r="AD15" s="58"/>
      <c r="AF15" s="25" t="s">
        <v>184</v>
      </c>
    </row>
    <row r="16" spans="2:32" ht="24.95" customHeight="1" thickBot="1">
      <c r="B16" s="59"/>
      <c r="C16" s="56"/>
      <c r="D16" s="56"/>
      <c r="E16" s="396"/>
      <c r="F16" s="397"/>
      <c r="G16" s="65" t="str">
        <f>" ◦ 본 내역서에는 직접인건비에 제경비를 합한 금액의 " &amp;AF16*100 &amp; "% 적용"</f>
        <v xml:space="preserve"> ◦ 본 내역서에는 직접인건비에 제경비를 합한 금액의 20% 적용</v>
      </c>
      <c r="H16" s="66"/>
      <c r="I16" s="66"/>
      <c r="J16" s="66"/>
      <c r="K16" s="66"/>
      <c r="L16" s="73"/>
      <c r="M16" s="74"/>
      <c r="N16" s="66"/>
      <c r="O16" s="66"/>
      <c r="P16" s="70"/>
      <c r="Q16" s="70"/>
      <c r="R16" s="75"/>
      <c r="S16" s="75"/>
      <c r="T16" s="70"/>
      <c r="U16" s="70"/>
      <c r="V16" s="70"/>
      <c r="W16" s="70"/>
      <c r="X16" s="70"/>
      <c r="Y16" s="70"/>
      <c r="Z16" s="70"/>
      <c r="AA16" s="70"/>
      <c r="AB16" s="71"/>
      <c r="AC16" s="57"/>
      <c r="AD16" s="58"/>
      <c r="AF16" s="22">
        <v>0.2</v>
      </c>
    </row>
    <row r="17" spans="2:32" ht="5.0999999999999996" customHeight="1">
      <c r="B17" s="59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8"/>
      <c r="AF17" s="8"/>
    </row>
    <row r="18" spans="2:32" ht="23.1" customHeight="1">
      <c r="B18" s="59"/>
      <c r="C18" s="56"/>
      <c r="D18" s="60" t="s">
        <v>17</v>
      </c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8"/>
      <c r="AF18" s="8"/>
    </row>
    <row r="19" spans="2:32" ht="24.95" customHeight="1">
      <c r="B19" s="59"/>
      <c r="C19" s="56"/>
      <c r="D19" s="56"/>
      <c r="E19" s="398" t="s">
        <v>28</v>
      </c>
      <c r="F19" s="399"/>
      <c r="G19" s="76" t="s">
        <v>34</v>
      </c>
      <c r="H19" s="61"/>
      <c r="I19" s="61"/>
      <c r="J19" s="61"/>
      <c r="K19" s="61"/>
      <c r="L19" s="61"/>
      <c r="M19" s="61"/>
      <c r="N19" s="61"/>
      <c r="O19" s="61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3"/>
      <c r="AC19" s="57"/>
      <c r="AD19" s="58"/>
      <c r="AF19" s="8"/>
    </row>
    <row r="20" spans="2:32" ht="24.95" customHeight="1">
      <c r="B20" s="59"/>
      <c r="C20" s="56"/>
      <c r="D20" s="60" t="s">
        <v>31</v>
      </c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8"/>
      <c r="AF20" s="8"/>
    </row>
    <row r="21" spans="2:32" ht="24.95" customHeight="1">
      <c r="B21" s="59"/>
      <c r="C21" s="56"/>
      <c r="D21" s="56"/>
      <c r="E21" s="388" t="s">
        <v>32</v>
      </c>
      <c r="F21" s="389"/>
      <c r="G21" s="342" t="s">
        <v>308</v>
      </c>
      <c r="H21" s="331"/>
      <c r="I21" s="331"/>
      <c r="J21" s="331"/>
      <c r="K21" s="331"/>
      <c r="L21" s="331"/>
      <c r="M21" s="331"/>
      <c r="N21" s="331"/>
      <c r="O21" s="331"/>
      <c r="P21" s="332"/>
      <c r="Q21" s="332"/>
      <c r="R21" s="332"/>
      <c r="S21" s="332"/>
      <c r="T21" s="332"/>
      <c r="U21" s="332"/>
      <c r="V21" s="332"/>
      <c r="W21" s="332"/>
      <c r="X21" s="332"/>
      <c r="Y21" s="332"/>
      <c r="Z21" s="332"/>
      <c r="AA21" s="332"/>
      <c r="AB21" s="333"/>
      <c r="AC21" s="57"/>
      <c r="AD21" s="58"/>
      <c r="AF21" s="7"/>
    </row>
    <row r="22" spans="2:32" ht="20.100000000000001" customHeight="1">
      <c r="B22" s="77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80"/>
    </row>
  </sheetData>
  <sheetProtection selectLockedCells="1" sort="0"/>
  <mergeCells count="6">
    <mergeCell ref="E21:F21"/>
    <mergeCell ref="E5:F5"/>
    <mergeCell ref="E6:F6"/>
    <mergeCell ref="E9:F11"/>
    <mergeCell ref="E14:F16"/>
    <mergeCell ref="E19:F19"/>
  </mergeCells>
  <phoneticPr fontId="4" type="noConversion"/>
  <printOptions horizontalCentered="1"/>
  <pageMargins left="0.74803149606299213" right="0.74803149606299213" top="0.98425196850393704" bottom="0.78740157480314965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00B0F0"/>
    <pageSetUpPr autoPageBreaks="0"/>
  </sheetPr>
  <dimension ref="C1:X28"/>
  <sheetViews>
    <sheetView view="pageBreakPreview" zoomScale="115" zoomScaleNormal="100" zoomScaleSheetLayoutView="115" workbookViewId="0">
      <selection activeCell="T10" sqref="T10"/>
    </sheetView>
  </sheetViews>
  <sheetFormatPr defaultColWidth="8.88671875" defaultRowHeight="24.95" customHeight="1"/>
  <cols>
    <col min="1" max="1" width="1.33203125" style="6" customWidth="1"/>
    <col min="2" max="2" width="1.77734375" style="6" customWidth="1"/>
    <col min="3" max="3" width="5.77734375" style="6" customWidth="1"/>
    <col min="4" max="4" width="10.109375" style="6" customWidth="1"/>
    <col min="5" max="9" width="7" style="6" customWidth="1"/>
    <col min="10" max="12" width="5.33203125" style="6" customWidth="1"/>
    <col min="13" max="15" width="10.44140625" style="6" customWidth="1"/>
    <col min="16" max="16" width="9.88671875" style="6" customWidth="1"/>
    <col min="17" max="17" width="1.77734375" style="6" customWidth="1"/>
    <col min="18" max="18" width="5.77734375" style="6" customWidth="1"/>
    <col min="19" max="19" width="18.6640625" style="6" bestFit="1" customWidth="1"/>
    <col min="20" max="21" width="11.109375" style="6" bestFit="1" customWidth="1"/>
    <col min="22" max="22" width="8.5546875" style="6" bestFit="1" customWidth="1"/>
    <col min="23" max="16384" width="8.88671875" style="6"/>
  </cols>
  <sheetData>
    <row r="1" spans="3:24" ht="9" customHeight="1"/>
    <row r="2" spans="3:24" ht="9.9499999999999993" customHeight="1">
      <c r="C2" s="27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X2" s="191"/>
    </row>
    <row r="3" spans="3:24" ht="9.9499999999999993" customHeight="1">
      <c r="C3" s="29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1"/>
      <c r="S3" s="1"/>
      <c r="T3" s="1"/>
      <c r="U3" s="1"/>
      <c r="V3" s="5"/>
    </row>
    <row r="4" spans="3:24" ht="24.95" customHeight="1">
      <c r="C4" s="31" t="s">
        <v>179</v>
      </c>
      <c r="D4" s="30"/>
      <c r="E4" s="30"/>
      <c r="F4" s="32" t="s">
        <v>343</v>
      </c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1"/>
      <c r="W4" s="5"/>
    </row>
    <row r="5" spans="3:24" ht="23.1" customHeight="1">
      <c r="C5" s="327" t="s">
        <v>334</v>
      </c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0"/>
      <c r="P5" s="30"/>
      <c r="Q5" s="30"/>
      <c r="R5" s="1"/>
      <c r="S5" s="222" t="s">
        <v>339</v>
      </c>
      <c r="T5" s="222">
        <v>6</v>
      </c>
      <c r="U5" s="223" t="s">
        <v>267</v>
      </c>
      <c r="V5" s="223">
        <v>3</v>
      </c>
      <c r="W5" s="5"/>
    </row>
    <row r="6" spans="3:24" ht="20.100000000000001" customHeight="1">
      <c r="C6" s="28"/>
      <c r="D6" s="32" t="s">
        <v>145</v>
      </c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1"/>
      <c r="S6" s="219"/>
      <c r="T6" s="219">
        <v>0</v>
      </c>
      <c r="U6" s="221" t="s">
        <v>268</v>
      </c>
      <c r="V6" s="221">
        <v>1</v>
      </c>
    </row>
    <row r="7" spans="3:24" ht="20.100000000000001" customHeight="1">
      <c r="C7" s="30"/>
      <c r="D7" s="33" t="s">
        <v>147</v>
      </c>
      <c r="E7" s="409">
        <v>132</v>
      </c>
      <c r="F7" s="410"/>
      <c r="G7" s="30" t="s">
        <v>146</v>
      </c>
      <c r="H7" s="400"/>
      <c r="I7" s="400"/>
      <c r="J7" s="400"/>
      <c r="K7" s="400"/>
      <c r="L7" s="400"/>
      <c r="M7" s="30"/>
      <c r="N7" s="30"/>
      <c r="O7" s="146"/>
      <c r="P7" s="30"/>
      <c r="Q7" s="30"/>
      <c r="R7" s="1"/>
      <c r="S7" s="220"/>
      <c r="T7" s="220"/>
      <c r="U7" s="215" t="s">
        <v>272</v>
      </c>
      <c r="V7" s="215">
        <v>2</v>
      </c>
    </row>
    <row r="8" spans="3:24" ht="20.100000000000001" customHeight="1">
      <c r="C8" s="30"/>
      <c r="D8" s="34" t="s">
        <v>148</v>
      </c>
      <c r="E8" s="411">
        <f>0.015*E7/10*(1-0.005*E7/10)</f>
        <v>0.18493199999999999</v>
      </c>
      <c r="F8" s="412"/>
      <c r="G8" s="30" t="s">
        <v>187</v>
      </c>
      <c r="H8" s="30"/>
      <c r="I8" s="30"/>
      <c r="J8" s="30"/>
      <c r="K8" s="30"/>
      <c r="L8" s="30"/>
      <c r="M8" s="30"/>
      <c r="N8" s="30"/>
      <c r="O8" s="30" t="s">
        <v>215</v>
      </c>
      <c r="P8" s="35"/>
      <c r="Q8" s="30"/>
      <c r="R8" s="1"/>
      <c r="S8" s="220"/>
      <c r="T8" s="220"/>
      <c r="U8" s="215" t="s">
        <v>269</v>
      </c>
      <c r="V8" s="215">
        <v>0</v>
      </c>
      <c r="W8" s="5"/>
    </row>
    <row r="9" spans="3:24" ht="20.100000000000001" customHeight="1">
      <c r="C9" s="30"/>
      <c r="D9" s="34" t="s">
        <v>148</v>
      </c>
      <c r="E9" s="413">
        <f>0.015*1000/10*(1-0.005*1000/10)+(((E7/10)-100)/500)</f>
        <v>0.57640000000000002</v>
      </c>
      <c r="F9" s="413"/>
      <c r="G9" s="36" t="s">
        <v>217</v>
      </c>
      <c r="H9" s="36"/>
      <c r="I9" s="36"/>
      <c r="J9" s="36"/>
      <c r="K9" s="36"/>
      <c r="L9" s="36"/>
      <c r="M9" s="36"/>
      <c r="N9" s="30"/>
      <c r="O9" s="30" t="s">
        <v>218</v>
      </c>
      <c r="P9" s="35"/>
      <c r="Q9" s="30"/>
      <c r="R9" s="1"/>
      <c r="S9" s="220"/>
      <c r="T9" s="220"/>
      <c r="U9" s="215"/>
      <c r="V9" s="215"/>
      <c r="W9" s="5"/>
    </row>
    <row r="10" spans="3:24" ht="20.100000000000001" customHeight="1">
      <c r="C10" s="36"/>
      <c r="D10" s="32" t="s">
        <v>149</v>
      </c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1"/>
      <c r="S10" s="220"/>
      <c r="T10" s="220"/>
      <c r="U10" s="217"/>
      <c r="V10" s="217"/>
      <c r="W10" s="5"/>
    </row>
    <row r="11" spans="3:24" ht="21.75" customHeight="1">
      <c r="C11" s="37"/>
      <c r="D11" s="404" t="s">
        <v>132</v>
      </c>
      <c r="E11" s="404"/>
      <c r="F11" s="404"/>
      <c r="G11" s="404"/>
      <c r="H11" s="404"/>
      <c r="I11" s="404"/>
      <c r="J11" s="403" t="s">
        <v>134</v>
      </c>
      <c r="K11" s="403" t="s">
        <v>143</v>
      </c>
      <c r="L11" s="404"/>
      <c r="M11" s="404" t="s">
        <v>138</v>
      </c>
      <c r="N11" s="404"/>
      <c r="O11" s="404"/>
      <c r="P11" s="403" t="s">
        <v>142</v>
      </c>
      <c r="Q11" s="30"/>
      <c r="R11" s="1"/>
      <c r="S11" s="220"/>
      <c r="T11" s="220"/>
      <c r="U11" s="217"/>
      <c r="V11" s="217"/>
    </row>
    <row r="12" spans="3:24" ht="21.75" customHeight="1">
      <c r="C12" s="30"/>
      <c r="D12" s="38" t="s">
        <v>123</v>
      </c>
      <c r="E12" s="404" t="s">
        <v>133</v>
      </c>
      <c r="F12" s="404"/>
      <c r="G12" s="404"/>
      <c r="H12" s="404"/>
      <c r="I12" s="404"/>
      <c r="J12" s="404"/>
      <c r="K12" s="404"/>
      <c r="L12" s="404"/>
      <c r="M12" s="39" t="s">
        <v>139</v>
      </c>
      <c r="N12" s="41" t="s">
        <v>140</v>
      </c>
      <c r="O12" s="40" t="s">
        <v>141</v>
      </c>
      <c r="P12" s="404"/>
      <c r="Q12" s="30"/>
      <c r="R12" s="1"/>
      <c r="S12" s="220"/>
      <c r="T12" s="220"/>
      <c r="U12" s="217"/>
      <c r="V12" s="217"/>
    </row>
    <row r="13" spans="3:24" ht="20.100000000000001" customHeight="1">
      <c r="C13" s="30"/>
      <c r="D13" s="404" t="s">
        <v>124</v>
      </c>
      <c r="E13" s="404" t="s">
        <v>125</v>
      </c>
      <c r="F13" s="404"/>
      <c r="G13" s="404"/>
      <c r="H13" s="404"/>
      <c r="I13" s="404"/>
      <c r="J13" s="38" t="s">
        <v>135</v>
      </c>
      <c r="K13" s="405">
        <v>7</v>
      </c>
      <c r="L13" s="405"/>
      <c r="M13" s="42">
        <f>K13</f>
        <v>7</v>
      </c>
      <c r="N13" s="44">
        <f>K13</f>
        <v>7</v>
      </c>
      <c r="O13" s="43">
        <f>K13</f>
        <v>7</v>
      </c>
      <c r="P13" s="38"/>
      <c r="Q13" s="30"/>
      <c r="R13" s="1"/>
      <c r="S13" s="215"/>
      <c r="T13" s="215"/>
      <c r="U13" s="217"/>
      <c r="V13" s="217"/>
    </row>
    <row r="14" spans="3:24" ht="20.100000000000001" customHeight="1">
      <c r="C14" s="30"/>
      <c r="D14" s="404"/>
      <c r="E14" s="404" t="s">
        <v>126</v>
      </c>
      <c r="F14" s="404"/>
      <c r="G14" s="404"/>
      <c r="H14" s="404" t="s">
        <v>127</v>
      </c>
      <c r="I14" s="404"/>
      <c r="J14" s="38" t="s">
        <v>136</v>
      </c>
      <c r="K14" s="405">
        <v>27.3</v>
      </c>
      <c r="L14" s="405"/>
      <c r="M14" s="42">
        <f>K14</f>
        <v>27.3</v>
      </c>
      <c r="N14" s="44">
        <f>K14</f>
        <v>27.3</v>
      </c>
      <c r="O14" s="43">
        <f>K14*2</f>
        <v>54.6</v>
      </c>
      <c r="P14" s="38"/>
      <c r="Q14" s="30"/>
      <c r="R14" s="1"/>
      <c r="S14" s="215"/>
      <c r="T14" s="215"/>
      <c r="U14" s="217"/>
      <c r="V14" s="217"/>
    </row>
    <row r="15" spans="3:24" ht="20.100000000000001" customHeight="1">
      <c r="C15" s="30"/>
      <c r="D15" s="38" t="s">
        <v>128</v>
      </c>
      <c r="E15" s="404" t="s">
        <v>130</v>
      </c>
      <c r="F15" s="404"/>
      <c r="G15" s="404"/>
      <c r="H15" s="404"/>
      <c r="I15" s="404"/>
      <c r="J15" s="38" t="s">
        <v>137</v>
      </c>
      <c r="K15" s="405">
        <v>90.6</v>
      </c>
      <c r="L15" s="405"/>
      <c r="M15" s="42">
        <f>K15</f>
        <v>90.6</v>
      </c>
      <c r="N15" s="44" t="s">
        <v>153</v>
      </c>
      <c r="O15" s="43">
        <f>K15</f>
        <v>90.6</v>
      </c>
      <c r="P15" s="45">
        <f>IF(E7&lt;1000,E8,E9)</f>
        <v>0.18493199999999999</v>
      </c>
      <c r="Q15" s="30"/>
      <c r="R15" s="1"/>
      <c r="S15" s="221"/>
      <c r="T15" s="221"/>
      <c r="U15" s="217"/>
      <c r="V15" s="217"/>
    </row>
    <row r="16" spans="3:24" ht="20.100000000000001" customHeight="1">
      <c r="C16" s="30"/>
      <c r="D16" s="38" t="s">
        <v>129</v>
      </c>
      <c r="E16" s="404" t="s">
        <v>131</v>
      </c>
      <c r="F16" s="404"/>
      <c r="G16" s="404"/>
      <c r="H16" s="404"/>
      <c r="I16" s="404"/>
      <c r="J16" s="38" t="s">
        <v>135</v>
      </c>
      <c r="K16" s="405">
        <v>123.3</v>
      </c>
      <c r="L16" s="405"/>
      <c r="M16" s="42" t="s">
        <v>153</v>
      </c>
      <c r="N16" s="44">
        <f>K16*P16</f>
        <v>22.802115599999997</v>
      </c>
      <c r="O16" s="43">
        <f>K16</f>
        <v>123.3</v>
      </c>
      <c r="P16" s="45">
        <f>P15</f>
        <v>0.18493199999999999</v>
      </c>
      <c r="Q16" s="30"/>
      <c r="R16" s="1"/>
      <c r="S16" s="221"/>
      <c r="T16" s="221"/>
    </row>
    <row r="17" spans="3:23" ht="20.100000000000001" customHeight="1">
      <c r="C17" s="30"/>
      <c r="D17" s="403" t="s">
        <v>144</v>
      </c>
      <c r="E17" s="403"/>
      <c r="F17" s="403"/>
      <c r="G17" s="403"/>
      <c r="H17" s="403"/>
      <c r="I17" s="403"/>
      <c r="J17" s="38" t="s">
        <v>135</v>
      </c>
      <c r="K17" s="404"/>
      <c r="L17" s="404"/>
      <c r="M17" s="42">
        <f>M13+M14+M15*$P$15</f>
        <v>51.054839199999996</v>
      </c>
      <c r="N17" s="44">
        <f>N13+N14+N16</f>
        <v>57.102115599999991</v>
      </c>
      <c r="O17" s="43">
        <f>O13+O14+O15*P15+O16*P16</f>
        <v>101.15695479999999</v>
      </c>
      <c r="P17" s="46"/>
      <c r="Q17" s="30"/>
      <c r="R17" s="1"/>
      <c r="S17" s="221"/>
      <c r="T17" s="221"/>
      <c r="U17" s="214"/>
      <c r="V17" s="214"/>
      <c r="W17" s="141"/>
    </row>
    <row r="18" spans="3:23" ht="20.100000000000001" customHeight="1">
      <c r="C18" s="37"/>
      <c r="D18" s="403" t="s">
        <v>150</v>
      </c>
      <c r="E18" s="403"/>
      <c r="F18" s="403"/>
      <c r="G18" s="403"/>
      <c r="H18" s="403"/>
      <c r="I18" s="403"/>
      <c r="J18" s="38"/>
      <c r="K18" s="404"/>
      <c r="L18" s="404"/>
      <c r="M18" s="42"/>
      <c r="N18" s="44" t="s">
        <v>186</v>
      </c>
      <c r="O18" s="43"/>
      <c r="P18" s="46"/>
      <c r="Q18" s="30"/>
      <c r="R18" s="1"/>
      <c r="S18" s="221"/>
      <c r="T18" s="221"/>
    </row>
    <row r="19" spans="3:23" ht="20.100000000000001" customHeight="1">
      <c r="C19" s="28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1"/>
    </row>
    <row r="20" spans="3:23" ht="20.100000000000001" customHeight="1">
      <c r="C20" s="30"/>
      <c r="D20" s="32" t="s">
        <v>151</v>
      </c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1"/>
      <c r="S20" s="190" t="s">
        <v>270</v>
      </c>
      <c r="T20" s="216">
        <f>V5/(T5+V5)</f>
        <v>0.33333333333333331</v>
      </c>
      <c r="U20" s="218"/>
      <c r="V20" s="218"/>
    </row>
    <row r="21" spans="3:23" ht="23.1" customHeight="1">
      <c r="C21" s="28"/>
      <c r="D21" s="47" t="s">
        <v>152</v>
      </c>
      <c r="E21" s="406" t="s">
        <v>181</v>
      </c>
      <c r="F21" s="406"/>
      <c r="G21" s="414" t="s">
        <v>154</v>
      </c>
      <c r="H21" s="414"/>
      <c r="I21" s="414"/>
      <c r="J21" s="406" t="s">
        <v>185</v>
      </c>
      <c r="K21" s="406"/>
      <c r="L21" s="406"/>
      <c r="M21" s="406"/>
      <c r="N21" s="406"/>
      <c r="O21" s="406"/>
      <c r="P21" s="406"/>
      <c r="Q21" s="28"/>
      <c r="S21" s="190"/>
      <c r="T21" s="190"/>
      <c r="U21" s="190"/>
      <c r="V21" s="190"/>
    </row>
    <row r="22" spans="3:23" ht="23.1" customHeight="1">
      <c r="C22" s="28"/>
      <c r="D22" s="48">
        <f>N17</f>
        <v>57.102115599999991</v>
      </c>
      <c r="E22" s="415">
        <f>T20</f>
        <v>0.33333333333333331</v>
      </c>
      <c r="F22" s="415"/>
      <c r="G22" s="416">
        <f>D22*E22</f>
        <v>19.03403853333333</v>
      </c>
      <c r="H22" s="416"/>
      <c r="I22" s="416"/>
      <c r="J22" s="407" t="s">
        <v>219</v>
      </c>
      <c r="K22" s="407"/>
      <c r="L22" s="407"/>
      <c r="M22" s="407"/>
      <c r="N22" s="407"/>
      <c r="O22" s="407"/>
      <c r="P22" s="407"/>
      <c r="Q22" s="28"/>
      <c r="S22" s="190"/>
      <c r="T22" s="190"/>
      <c r="U22" s="190"/>
      <c r="V22" s="190"/>
    </row>
    <row r="23" spans="3:23" ht="23.1" customHeight="1">
      <c r="C23" s="28"/>
      <c r="D23" s="408" t="s">
        <v>271</v>
      </c>
      <c r="E23" s="408"/>
      <c r="F23" s="408"/>
      <c r="G23" s="408"/>
      <c r="H23" s="408"/>
      <c r="I23" s="408"/>
      <c r="J23" s="408"/>
      <c r="K23" s="408"/>
      <c r="L23" s="408"/>
      <c r="M23" s="408"/>
      <c r="N23" s="408"/>
      <c r="O23" s="408"/>
      <c r="P23" s="408"/>
      <c r="Q23" s="28"/>
      <c r="S23" s="5"/>
      <c r="T23" s="5"/>
      <c r="U23" s="5"/>
      <c r="V23" s="5"/>
    </row>
    <row r="24" spans="3:23" ht="23.1" customHeight="1">
      <c r="D24" s="195">
        <f>G22</f>
        <v>19.03403853333333</v>
      </c>
    </row>
    <row r="25" spans="3:23" ht="23.1" customHeight="1">
      <c r="G25" s="401"/>
      <c r="H25" s="402"/>
      <c r="I25" s="402"/>
      <c r="W25" s="6">
        <f>145+17</f>
        <v>162</v>
      </c>
    </row>
    <row r="26" spans="3:23" ht="23.1" customHeight="1">
      <c r="C26" s="6" t="s">
        <v>306</v>
      </c>
    </row>
    <row r="27" spans="3:23" ht="23.1" customHeight="1"/>
    <row r="28" spans="3:23" ht="23.1" customHeight="1">
      <c r="S28" s="119"/>
    </row>
  </sheetData>
  <sheetProtection selectLockedCells="1" sort="0"/>
  <mergeCells count="32">
    <mergeCell ref="E22:F22"/>
    <mergeCell ref="G22:I22"/>
    <mergeCell ref="D17:I17"/>
    <mergeCell ref="E15:I15"/>
    <mergeCell ref="E16:I16"/>
    <mergeCell ref="E8:F8"/>
    <mergeCell ref="E9:F9"/>
    <mergeCell ref="G21:I21"/>
    <mergeCell ref="E21:F21"/>
    <mergeCell ref="D11:I11"/>
    <mergeCell ref="E12:I12"/>
    <mergeCell ref="J11:J12"/>
    <mergeCell ref="H14:I14"/>
    <mergeCell ref="E13:I13"/>
    <mergeCell ref="D13:D14"/>
    <mergeCell ref="E14:G14"/>
    <mergeCell ref="H7:L7"/>
    <mergeCell ref="G25:I25"/>
    <mergeCell ref="P11:P12"/>
    <mergeCell ref="K13:L13"/>
    <mergeCell ref="K14:L14"/>
    <mergeCell ref="K15:L15"/>
    <mergeCell ref="K16:L16"/>
    <mergeCell ref="M11:O11"/>
    <mergeCell ref="J21:P21"/>
    <mergeCell ref="J22:P22"/>
    <mergeCell ref="D23:P23"/>
    <mergeCell ref="E7:F7"/>
    <mergeCell ref="D18:I18"/>
    <mergeCell ref="K18:L18"/>
    <mergeCell ref="K11:L12"/>
    <mergeCell ref="K17:L17"/>
  </mergeCells>
  <phoneticPr fontId="4" type="noConversion"/>
  <printOptions horizontalCentered="1"/>
  <pageMargins left="0.25" right="0.25" top="0.75" bottom="0.75" header="0.3" footer="0.3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B1:O35"/>
  <sheetViews>
    <sheetView view="pageBreakPreview" zoomScaleNormal="100" zoomScaleSheetLayoutView="100" workbookViewId="0">
      <selection activeCell="E22" sqref="E22:H22"/>
    </sheetView>
  </sheetViews>
  <sheetFormatPr defaultColWidth="8.88671875" defaultRowHeight="16.5"/>
  <cols>
    <col min="1" max="1" width="1.109375" style="10" customWidth="1"/>
    <col min="2" max="2" width="12.33203125" style="10" customWidth="1"/>
    <col min="3" max="7" width="9" style="10" customWidth="1"/>
    <col min="8" max="9" width="11" style="10" customWidth="1"/>
    <col min="10" max="12" width="13.77734375" style="10" customWidth="1"/>
    <col min="13" max="13" width="11" style="10" customWidth="1"/>
    <col min="14" max="14" width="2" style="10" customWidth="1"/>
    <col min="15" max="15" width="5.44140625" style="10" customWidth="1"/>
    <col min="16" max="16" width="1" style="10" customWidth="1"/>
    <col min="17" max="16384" width="8.88671875" style="10"/>
  </cols>
  <sheetData>
    <row r="1" spans="2:15" ht="32.1" customHeight="1">
      <c r="B1" s="417" t="s">
        <v>122</v>
      </c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</row>
    <row r="2" spans="2:15" ht="17.25" customHeight="1">
      <c r="B2" s="362" t="s">
        <v>335</v>
      </c>
      <c r="C2" s="340"/>
      <c r="D2" s="340"/>
      <c r="E2" s="340"/>
      <c r="F2" s="340"/>
      <c r="G2" s="340"/>
      <c r="H2" s="340"/>
    </row>
    <row r="3" spans="2:15" ht="17.25" customHeight="1">
      <c r="B3" s="11"/>
    </row>
    <row r="4" spans="2:15" ht="17.25" customHeight="1">
      <c r="B4" s="11" t="s">
        <v>155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2:15" ht="24" customHeight="1">
      <c r="B5" s="418" t="s">
        <v>132</v>
      </c>
      <c r="C5" s="418"/>
      <c r="D5" s="418"/>
      <c r="E5" s="418"/>
      <c r="F5" s="418"/>
      <c r="G5" s="418"/>
      <c r="H5" s="419" t="s">
        <v>134</v>
      </c>
      <c r="I5" s="420" t="s">
        <v>143</v>
      </c>
      <c r="J5" s="420" t="s">
        <v>156</v>
      </c>
      <c r="K5" s="420"/>
      <c r="L5" s="420"/>
      <c r="M5" s="420" t="s">
        <v>142</v>
      </c>
      <c r="N5" s="18"/>
      <c r="O5" s="18"/>
    </row>
    <row r="6" spans="2:15" ht="24" customHeight="1">
      <c r="B6" s="19" t="s">
        <v>123</v>
      </c>
      <c r="C6" s="418" t="s">
        <v>133</v>
      </c>
      <c r="D6" s="418"/>
      <c r="E6" s="418"/>
      <c r="F6" s="418"/>
      <c r="G6" s="418"/>
      <c r="H6" s="418"/>
      <c r="I6" s="420"/>
      <c r="J6" s="20" t="s">
        <v>128</v>
      </c>
      <c r="K6" s="118" t="s">
        <v>129</v>
      </c>
      <c r="L6" s="117" t="s">
        <v>141</v>
      </c>
      <c r="M6" s="420"/>
      <c r="N6" s="18"/>
      <c r="O6" s="18"/>
    </row>
    <row r="7" spans="2:15" ht="17.25" customHeight="1">
      <c r="B7" s="418" t="s">
        <v>124</v>
      </c>
      <c r="C7" s="418" t="s">
        <v>125</v>
      </c>
      <c r="D7" s="418"/>
      <c r="E7" s="418"/>
      <c r="F7" s="418"/>
      <c r="G7" s="418"/>
      <c r="H7" s="19" t="s">
        <v>135</v>
      </c>
      <c r="I7" s="21">
        <v>7</v>
      </c>
      <c r="J7" s="21" t="s">
        <v>27</v>
      </c>
      <c r="K7" s="23" t="s">
        <v>27</v>
      </c>
      <c r="L7" s="26" t="s">
        <v>27</v>
      </c>
      <c r="M7" s="21" t="s">
        <v>157</v>
      </c>
      <c r="N7" s="18"/>
      <c r="O7" s="18"/>
    </row>
    <row r="8" spans="2:15" ht="17.25" customHeight="1">
      <c r="B8" s="418"/>
      <c r="C8" s="418" t="s">
        <v>126</v>
      </c>
      <c r="D8" s="418"/>
      <c r="E8" s="418"/>
      <c r="F8" s="418" t="s">
        <v>127</v>
      </c>
      <c r="G8" s="418"/>
      <c r="H8" s="19" t="s">
        <v>136</v>
      </c>
      <c r="I8" s="21">
        <v>27.3</v>
      </c>
      <c r="J8" s="21" t="s">
        <v>27</v>
      </c>
      <c r="K8" s="23" t="s">
        <v>27</v>
      </c>
      <c r="L8" s="26" t="s">
        <v>27</v>
      </c>
      <c r="M8" s="21" t="s">
        <v>157</v>
      </c>
      <c r="N8" s="18"/>
      <c r="O8" s="18"/>
    </row>
    <row r="9" spans="2:15" ht="17.25" customHeight="1">
      <c r="B9" s="19" t="s">
        <v>128</v>
      </c>
      <c r="C9" s="418" t="s">
        <v>130</v>
      </c>
      <c r="D9" s="418"/>
      <c r="E9" s="418"/>
      <c r="F9" s="418"/>
      <c r="G9" s="418"/>
      <c r="H9" s="19" t="s">
        <v>137</v>
      </c>
      <c r="I9" s="21">
        <v>90.6</v>
      </c>
      <c r="J9" s="21" t="s">
        <v>27</v>
      </c>
      <c r="K9" s="23" t="s">
        <v>157</v>
      </c>
      <c r="L9" s="26" t="s">
        <v>27</v>
      </c>
      <c r="M9" s="21" t="s">
        <v>27</v>
      </c>
      <c r="N9" s="18"/>
      <c r="O9" s="18"/>
    </row>
    <row r="10" spans="2:15" ht="17.25" customHeight="1">
      <c r="B10" s="19" t="s">
        <v>129</v>
      </c>
      <c r="C10" s="418" t="s">
        <v>131</v>
      </c>
      <c r="D10" s="418"/>
      <c r="E10" s="418"/>
      <c r="F10" s="418"/>
      <c r="G10" s="418"/>
      <c r="H10" s="19" t="s">
        <v>135</v>
      </c>
      <c r="I10" s="21">
        <v>123.3</v>
      </c>
      <c r="J10" s="21" t="s">
        <v>157</v>
      </c>
      <c r="K10" s="23" t="s">
        <v>27</v>
      </c>
      <c r="L10" s="26" t="s">
        <v>27</v>
      </c>
      <c r="M10" s="21" t="s">
        <v>27</v>
      </c>
      <c r="N10" s="18"/>
      <c r="O10" s="18"/>
    </row>
    <row r="11" spans="2:15" ht="100.15" customHeight="1">
      <c r="B11" s="20" t="s">
        <v>158</v>
      </c>
      <c r="C11" s="423" t="s">
        <v>322</v>
      </c>
      <c r="D11" s="422"/>
      <c r="E11" s="422"/>
      <c r="F11" s="422"/>
      <c r="G11" s="422"/>
      <c r="H11" s="422"/>
      <c r="I11" s="422"/>
      <c r="J11" s="422"/>
      <c r="K11" s="422"/>
      <c r="L11" s="422"/>
      <c r="M11" s="422"/>
      <c r="N11" s="18"/>
      <c r="O11" s="18"/>
    </row>
    <row r="12" spans="2:15" ht="17.25" customHeight="1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2:15" ht="17.25" customHeight="1">
      <c r="B13" s="11" t="s">
        <v>159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2:15" ht="17.25" customHeight="1">
      <c r="B14" s="420" t="s">
        <v>160</v>
      </c>
      <c r="C14" s="420"/>
      <c r="D14" s="420"/>
      <c r="E14" s="420" t="s">
        <v>164</v>
      </c>
      <c r="F14" s="420"/>
      <c r="G14" s="420"/>
      <c r="H14" s="420"/>
      <c r="I14" s="420"/>
      <c r="J14" s="420"/>
      <c r="K14" s="420"/>
      <c r="L14" s="420"/>
      <c r="M14" s="420"/>
      <c r="N14" s="18"/>
      <c r="O14" s="18"/>
    </row>
    <row r="15" spans="2:15" ht="17.25" customHeight="1">
      <c r="B15" s="420" t="s">
        <v>161</v>
      </c>
      <c r="C15" s="420"/>
      <c r="D15" s="420"/>
      <c r="E15" s="422" t="s">
        <v>165</v>
      </c>
      <c r="F15" s="422"/>
      <c r="G15" s="422"/>
      <c r="H15" s="422"/>
      <c r="I15" s="422"/>
      <c r="J15" s="422"/>
      <c r="K15" s="422"/>
      <c r="L15" s="422"/>
      <c r="M15" s="422"/>
      <c r="N15" s="18"/>
      <c r="O15" s="18"/>
    </row>
    <row r="16" spans="2:15" ht="17.25" customHeight="1">
      <c r="B16" s="420" t="s">
        <v>162</v>
      </c>
      <c r="C16" s="420"/>
      <c r="D16" s="420"/>
      <c r="E16" s="421" t="s">
        <v>216</v>
      </c>
      <c r="F16" s="422"/>
      <c r="G16" s="422"/>
      <c r="H16" s="422"/>
      <c r="I16" s="422"/>
      <c r="J16" s="422"/>
      <c r="K16" s="422"/>
      <c r="L16" s="422"/>
      <c r="M16" s="422"/>
      <c r="N16" s="18"/>
      <c r="O16" s="18"/>
    </row>
    <row r="17" spans="2:15" ht="17.25" customHeight="1">
      <c r="B17" s="420" t="s">
        <v>163</v>
      </c>
      <c r="C17" s="420"/>
      <c r="D17" s="420"/>
      <c r="E17" s="422" t="s">
        <v>166</v>
      </c>
      <c r="F17" s="422"/>
      <c r="G17" s="422"/>
      <c r="H17" s="422"/>
      <c r="I17" s="422"/>
      <c r="J17" s="422"/>
      <c r="K17" s="422"/>
      <c r="L17" s="422"/>
      <c r="M17" s="422"/>
      <c r="N17" s="18"/>
      <c r="O17" s="18"/>
    </row>
    <row r="18" spans="2:15" ht="17.25" customHeight="1"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2:15" ht="17.25" customHeight="1">
      <c r="B19" s="339" t="s">
        <v>340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2:15" ht="17.25" customHeight="1">
      <c r="B20" s="420" t="s">
        <v>160</v>
      </c>
      <c r="C20" s="420"/>
      <c r="D20" s="420"/>
      <c r="E20" s="420" t="s">
        <v>171</v>
      </c>
      <c r="F20" s="420"/>
      <c r="G20" s="420"/>
      <c r="H20" s="420"/>
      <c r="I20" s="420" t="s">
        <v>172</v>
      </c>
      <c r="J20" s="420"/>
      <c r="K20" s="420" t="s">
        <v>173</v>
      </c>
      <c r="L20" s="420"/>
      <c r="M20" s="420"/>
      <c r="N20" s="18"/>
      <c r="O20" s="18"/>
    </row>
    <row r="21" spans="2:15" ht="17.25" customHeight="1">
      <c r="B21" s="420" t="s">
        <v>167</v>
      </c>
      <c r="C21" s="420"/>
      <c r="D21" s="420"/>
      <c r="E21" s="424">
        <v>373353</v>
      </c>
      <c r="F21" s="424"/>
      <c r="G21" s="424"/>
      <c r="H21" s="424"/>
      <c r="I21" s="425">
        <f>E21/$E$22</f>
        <v>1.2009399004130157</v>
      </c>
      <c r="J21" s="425"/>
      <c r="K21" s="420"/>
      <c r="L21" s="420"/>
      <c r="M21" s="420"/>
      <c r="N21" s="18"/>
      <c r="O21" s="18"/>
    </row>
    <row r="22" spans="2:15" ht="17.25" customHeight="1">
      <c r="B22" s="426" t="s">
        <v>168</v>
      </c>
      <c r="C22" s="426"/>
      <c r="D22" s="426"/>
      <c r="E22" s="427">
        <v>310884</v>
      </c>
      <c r="F22" s="427"/>
      <c r="G22" s="427"/>
      <c r="H22" s="427"/>
      <c r="I22" s="428">
        <f t="shared" ref="I22:I24" si="0">E22/$E$22</f>
        <v>1</v>
      </c>
      <c r="J22" s="428"/>
      <c r="K22" s="426" t="s">
        <v>174</v>
      </c>
      <c r="L22" s="426"/>
      <c r="M22" s="426"/>
      <c r="N22" s="18"/>
      <c r="O22" s="18"/>
    </row>
    <row r="23" spans="2:15" ht="17.25" customHeight="1">
      <c r="B23" s="420" t="s">
        <v>169</v>
      </c>
      <c r="C23" s="420"/>
      <c r="D23" s="420"/>
      <c r="E23" s="424">
        <v>295138</v>
      </c>
      <c r="F23" s="424"/>
      <c r="G23" s="424"/>
      <c r="H23" s="424"/>
      <c r="I23" s="425">
        <f t="shared" si="0"/>
        <v>0.94935088328765715</v>
      </c>
      <c r="J23" s="425"/>
      <c r="K23" s="420"/>
      <c r="L23" s="420"/>
      <c r="M23" s="420"/>
      <c r="N23" s="18"/>
      <c r="O23" s="18"/>
    </row>
    <row r="24" spans="2:15" ht="17.25" customHeight="1">
      <c r="B24" s="420" t="s">
        <v>170</v>
      </c>
      <c r="C24" s="420"/>
      <c r="D24" s="420"/>
      <c r="E24" s="424">
        <v>235459</v>
      </c>
      <c r="F24" s="424"/>
      <c r="G24" s="424"/>
      <c r="H24" s="424"/>
      <c r="I24" s="425">
        <f t="shared" si="0"/>
        <v>0.75738539133567506</v>
      </c>
      <c r="J24" s="425"/>
      <c r="K24" s="420"/>
      <c r="L24" s="420"/>
      <c r="M24" s="420"/>
      <c r="N24" s="18"/>
      <c r="O24" s="18"/>
    </row>
    <row r="25" spans="2:15" ht="17.25" customHeight="1">
      <c r="B25" s="341" t="s">
        <v>338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2:15" ht="24" customHeight="1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pans="2:15" ht="24" customHeight="1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2:15" ht="24" customHeight="1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2:15" ht="24" customHeight="1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2:15" ht="24" customHeight="1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2:15" ht="24" customHeight="1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2:15" ht="24" customHeight="1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 spans="2:15" ht="24" customHeight="1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 spans="2:15" ht="24" customHeight="1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2:15" ht="92.25" customHeight="1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</sheetData>
  <mergeCells count="42">
    <mergeCell ref="B23:D23"/>
    <mergeCell ref="E23:H23"/>
    <mergeCell ref="I23:J23"/>
    <mergeCell ref="K23:M23"/>
    <mergeCell ref="B24:D24"/>
    <mergeCell ref="E24:H24"/>
    <mergeCell ref="I24:J24"/>
    <mergeCell ref="K24:M24"/>
    <mergeCell ref="B21:D21"/>
    <mergeCell ref="E21:H21"/>
    <mergeCell ref="I21:J21"/>
    <mergeCell ref="K21:M21"/>
    <mergeCell ref="B22:D22"/>
    <mergeCell ref="E22:H22"/>
    <mergeCell ref="I22:J22"/>
    <mergeCell ref="K22:M22"/>
    <mergeCell ref="B17:D17"/>
    <mergeCell ref="E17:M17"/>
    <mergeCell ref="B20:D20"/>
    <mergeCell ref="E20:H20"/>
    <mergeCell ref="I20:J20"/>
    <mergeCell ref="K20:M20"/>
    <mergeCell ref="B16:D16"/>
    <mergeCell ref="E16:M16"/>
    <mergeCell ref="B7:B8"/>
    <mergeCell ref="C7:G7"/>
    <mergeCell ref="C8:E8"/>
    <mergeCell ref="F8:G8"/>
    <mergeCell ref="C9:G9"/>
    <mergeCell ref="C10:G10"/>
    <mergeCell ref="C11:M11"/>
    <mergeCell ref="B14:D14"/>
    <mergeCell ref="E14:M14"/>
    <mergeCell ref="B15:D15"/>
    <mergeCell ref="E15:M15"/>
    <mergeCell ref="B1:O1"/>
    <mergeCell ref="B5:G5"/>
    <mergeCell ref="H5:H6"/>
    <mergeCell ref="I5:I6"/>
    <mergeCell ref="J5:L5"/>
    <mergeCell ref="M5:M6"/>
    <mergeCell ref="C6:G6"/>
  </mergeCells>
  <phoneticPr fontId="4" type="noConversion"/>
  <pageMargins left="0.7" right="0.7" top="0.75" bottom="0.75" header="0.3" footer="0.3"/>
  <pageSetup paperSize="9" scale="8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B1:N66"/>
  <sheetViews>
    <sheetView view="pageBreakPreview" zoomScaleNormal="100" zoomScaleSheetLayoutView="100" workbookViewId="0">
      <selection activeCell="C65" sqref="C65"/>
    </sheetView>
  </sheetViews>
  <sheetFormatPr defaultColWidth="8.88671875" defaultRowHeight="16.5"/>
  <cols>
    <col min="1" max="1" width="0.77734375" style="12" customWidth="1"/>
    <col min="2" max="2" width="12.33203125" style="12" customWidth="1"/>
    <col min="3" max="3" width="18.33203125" style="12" customWidth="1"/>
    <col min="4" max="13" width="10.6640625" style="12" customWidth="1"/>
    <col min="14" max="14" width="10.5546875" style="12" customWidth="1"/>
    <col min="15" max="15" width="0.77734375" style="12" customWidth="1"/>
    <col min="16" max="16384" width="8.88671875" style="12"/>
  </cols>
  <sheetData>
    <row r="1" spans="2:14" s="10" customFormat="1" ht="32.1" customHeight="1">
      <c r="B1" s="417" t="s">
        <v>38</v>
      </c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</row>
    <row r="2" spans="2:14" ht="33.75" customHeight="1">
      <c r="B2" s="429" t="s">
        <v>273</v>
      </c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</row>
    <row r="3" spans="2:14" ht="72.75" customHeight="1">
      <c r="B3" s="430" t="s">
        <v>39</v>
      </c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</row>
    <row r="5" spans="2:14" ht="27.75" customHeight="1">
      <c r="B5" s="13" t="s">
        <v>40</v>
      </c>
    </row>
    <row r="6" spans="2:14">
      <c r="B6" s="431" t="s">
        <v>41</v>
      </c>
      <c r="C6" s="431"/>
      <c r="D6" s="431" t="s">
        <v>42</v>
      </c>
      <c r="E6" s="431"/>
      <c r="F6" s="431"/>
      <c r="G6" s="431"/>
      <c r="H6" s="431"/>
      <c r="I6" s="431"/>
      <c r="J6" s="431"/>
      <c r="K6" s="431"/>
      <c r="L6" s="431"/>
      <c r="M6" s="431"/>
      <c r="N6" s="432" t="s">
        <v>43</v>
      </c>
    </row>
    <row r="7" spans="2:14" ht="33" customHeight="1">
      <c r="B7" s="431"/>
      <c r="C7" s="431"/>
      <c r="D7" s="431" t="s">
        <v>44</v>
      </c>
      <c r="E7" s="431"/>
      <c r="F7" s="432" t="s">
        <v>45</v>
      </c>
      <c r="G7" s="431"/>
      <c r="H7" s="432" t="s">
        <v>46</v>
      </c>
      <c r="I7" s="431"/>
      <c r="J7" s="432" t="s">
        <v>47</v>
      </c>
      <c r="K7" s="431"/>
      <c r="L7" s="432" t="s">
        <v>48</v>
      </c>
      <c r="M7" s="431"/>
      <c r="N7" s="431"/>
    </row>
    <row r="8" spans="2:14">
      <c r="B8" s="431"/>
      <c r="C8" s="431"/>
      <c r="D8" s="24" t="s">
        <v>49</v>
      </c>
      <c r="E8" s="24" t="s">
        <v>50</v>
      </c>
      <c r="F8" s="24" t="s">
        <v>49</v>
      </c>
      <c r="G8" s="24" t="s">
        <v>50</v>
      </c>
      <c r="H8" s="24" t="s">
        <v>49</v>
      </c>
      <c r="I8" s="24" t="s">
        <v>50</v>
      </c>
      <c r="J8" s="24" t="s">
        <v>49</v>
      </c>
      <c r="K8" s="24" t="s">
        <v>50</v>
      </c>
      <c r="L8" s="24" t="s">
        <v>49</v>
      </c>
      <c r="M8" s="24" t="s">
        <v>50</v>
      </c>
      <c r="N8" s="24"/>
    </row>
    <row r="9" spans="2:14" ht="15.95" hidden="1" customHeight="1">
      <c r="B9" s="433" t="s">
        <v>51</v>
      </c>
      <c r="C9" s="14" t="s">
        <v>52</v>
      </c>
      <c r="D9" s="15">
        <v>0.50600000000000001</v>
      </c>
      <c r="E9" s="15">
        <v>8.2000000000000003E-2</v>
      </c>
      <c r="F9" s="15">
        <v>0.49099999999999999</v>
      </c>
      <c r="G9" s="15">
        <v>7.8E-2</v>
      </c>
      <c r="H9" s="15">
        <v>0.47599999999999998</v>
      </c>
      <c r="I9" s="15">
        <v>7.5999999999999998E-2</v>
      </c>
      <c r="J9" s="15">
        <v>0.46100000000000002</v>
      </c>
      <c r="K9" s="15">
        <v>7.2999999999999995E-2</v>
      </c>
      <c r="L9" s="15">
        <v>0.44600000000000001</v>
      </c>
      <c r="M9" s="15">
        <v>7.1999999999999995E-2</v>
      </c>
      <c r="N9" s="15">
        <v>2</v>
      </c>
    </row>
    <row r="10" spans="2:14" ht="15.95" hidden="1" customHeight="1">
      <c r="B10" s="433"/>
      <c r="C10" s="14" t="s">
        <v>53</v>
      </c>
      <c r="D10" s="15">
        <v>0.54800000000000004</v>
      </c>
      <c r="E10" s="15">
        <v>8.7999999999999995E-2</v>
      </c>
      <c r="F10" s="15">
        <v>0.53100000000000003</v>
      </c>
      <c r="G10" s="15">
        <v>8.5000000000000006E-2</v>
      </c>
      <c r="H10" s="15">
        <v>0.51600000000000001</v>
      </c>
      <c r="I10" s="15">
        <v>8.2000000000000003E-2</v>
      </c>
      <c r="J10" s="15">
        <v>0.5</v>
      </c>
      <c r="K10" s="15">
        <v>8.1000000000000003E-2</v>
      </c>
      <c r="L10" s="15">
        <v>0.48399999999999999</v>
      </c>
      <c r="M10" s="15">
        <v>7.8E-2</v>
      </c>
      <c r="N10" s="15">
        <v>2</v>
      </c>
    </row>
    <row r="11" spans="2:14" ht="15.95" hidden="1" customHeight="1">
      <c r="B11" s="433"/>
      <c r="C11" s="14" t="s">
        <v>54</v>
      </c>
      <c r="D11" s="15">
        <v>0.51800000000000002</v>
      </c>
      <c r="E11" s="15">
        <v>8.4000000000000005E-2</v>
      </c>
      <c r="F11" s="15">
        <v>0.503</v>
      </c>
      <c r="G11" s="15">
        <v>8.1000000000000003E-2</v>
      </c>
      <c r="H11" s="15">
        <v>0.48799999999999999</v>
      </c>
      <c r="I11" s="15">
        <v>7.8E-2</v>
      </c>
      <c r="J11" s="15">
        <v>0.47199999999999998</v>
      </c>
      <c r="K11" s="15">
        <v>7.5999999999999998E-2</v>
      </c>
      <c r="L11" s="15">
        <v>0.45700000000000002</v>
      </c>
      <c r="M11" s="15">
        <v>7.2999999999999995E-2</v>
      </c>
      <c r="N11" s="15">
        <v>3</v>
      </c>
    </row>
    <row r="12" spans="2:14" ht="15.95" hidden="1" customHeight="1">
      <c r="B12" s="433"/>
      <c r="C12" s="14" t="s">
        <v>55</v>
      </c>
      <c r="D12" s="15">
        <v>0.378</v>
      </c>
      <c r="E12" s="15">
        <v>6.0999999999999999E-2</v>
      </c>
      <c r="F12" s="15">
        <v>0.36599999999999999</v>
      </c>
      <c r="G12" s="15">
        <v>0.06</v>
      </c>
      <c r="H12" s="15">
        <v>0.35499999999999998</v>
      </c>
      <c r="I12" s="15">
        <v>5.8000000000000003E-2</v>
      </c>
      <c r="J12" s="15">
        <v>0.34300000000000003</v>
      </c>
      <c r="K12" s="15">
        <v>5.5E-2</v>
      </c>
      <c r="L12" s="15">
        <v>0.33100000000000002</v>
      </c>
      <c r="M12" s="15">
        <v>5.3999999999999999E-2</v>
      </c>
      <c r="N12" s="15">
        <v>3</v>
      </c>
    </row>
    <row r="13" spans="2:14" ht="15.95" hidden="1" customHeight="1">
      <c r="B13" s="15" t="s">
        <v>56</v>
      </c>
      <c r="C13" s="14" t="s">
        <v>57</v>
      </c>
      <c r="D13" s="15">
        <v>0.70699999999999996</v>
      </c>
      <c r="E13" s="15">
        <v>0.113</v>
      </c>
      <c r="F13" s="15">
        <v>0.68500000000000005</v>
      </c>
      <c r="G13" s="15">
        <v>0.11</v>
      </c>
      <c r="H13" s="15">
        <v>0.66400000000000003</v>
      </c>
      <c r="I13" s="15">
        <v>0.106</v>
      </c>
      <c r="J13" s="15">
        <v>0.64300000000000002</v>
      </c>
      <c r="K13" s="15">
        <v>0.104</v>
      </c>
      <c r="L13" s="15">
        <v>0.622</v>
      </c>
      <c r="M13" s="15">
        <v>0.1</v>
      </c>
      <c r="N13" s="15">
        <v>2</v>
      </c>
    </row>
    <row r="14" spans="2:14" ht="15.95" hidden="1" customHeight="1">
      <c r="B14" s="15" t="s">
        <v>58</v>
      </c>
      <c r="C14" s="14" t="s">
        <v>59</v>
      </c>
      <c r="D14" s="15">
        <v>0.86</v>
      </c>
      <c r="E14" s="15">
        <v>0.13700000000000001</v>
      </c>
      <c r="F14" s="15">
        <v>0.83399999999999996</v>
      </c>
      <c r="G14" s="15">
        <v>0.13400000000000001</v>
      </c>
      <c r="H14" s="15">
        <v>0.80700000000000005</v>
      </c>
      <c r="I14" s="15">
        <v>0.13</v>
      </c>
      <c r="J14" s="15">
        <v>0.78200000000000003</v>
      </c>
      <c r="K14" s="15">
        <v>0.125</v>
      </c>
      <c r="L14" s="15">
        <v>0.755</v>
      </c>
      <c r="M14" s="15">
        <v>0.121</v>
      </c>
      <c r="N14" s="15">
        <v>2</v>
      </c>
    </row>
    <row r="15" spans="2:14" ht="15.95" hidden="1" customHeight="1">
      <c r="B15" s="15" t="s">
        <v>60</v>
      </c>
      <c r="C15" s="14" t="s">
        <v>61</v>
      </c>
      <c r="D15" s="15">
        <v>0.51800000000000002</v>
      </c>
      <c r="E15" s="15">
        <v>8.4000000000000005E-2</v>
      </c>
      <c r="F15" s="15">
        <v>0.503</v>
      </c>
      <c r="G15" s="15">
        <v>8.1000000000000003E-2</v>
      </c>
      <c r="H15" s="15">
        <v>0.48799999999999999</v>
      </c>
      <c r="I15" s="15">
        <v>7.8E-2</v>
      </c>
      <c r="J15" s="15">
        <v>0.47199999999999998</v>
      </c>
      <c r="K15" s="15">
        <v>7.5999999999999998E-2</v>
      </c>
      <c r="L15" s="15">
        <v>0.45700000000000002</v>
      </c>
      <c r="M15" s="15">
        <v>7.2999999999999995E-2</v>
      </c>
      <c r="N15" s="15">
        <v>3</v>
      </c>
    </row>
    <row r="16" spans="2:14" ht="15.95" hidden="1" customHeight="1">
      <c r="B16" s="433" t="s">
        <v>62</v>
      </c>
      <c r="C16" s="14" t="s">
        <v>63</v>
      </c>
      <c r="D16" s="15">
        <v>0.41599999999999998</v>
      </c>
      <c r="E16" s="15">
        <v>6.7000000000000004E-2</v>
      </c>
      <c r="F16" s="15">
        <v>0.40400000000000003</v>
      </c>
      <c r="G16" s="15">
        <v>6.6000000000000003E-2</v>
      </c>
      <c r="H16" s="15">
        <v>0.39100000000000001</v>
      </c>
      <c r="I16" s="15">
        <v>6.3E-2</v>
      </c>
      <c r="J16" s="15">
        <v>0.379</v>
      </c>
      <c r="K16" s="15">
        <v>6.0999999999999999E-2</v>
      </c>
      <c r="L16" s="15">
        <v>0.36599999999999999</v>
      </c>
      <c r="M16" s="15">
        <v>0.06</v>
      </c>
      <c r="N16" s="15">
        <v>2</v>
      </c>
    </row>
    <row r="17" spans="2:14" ht="15.95" hidden="1" customHeight="1">
      <c r="B17" s="433"/>
      <c r="C17" s="14" t="s">
        <v>64</v>
      </c>
      <c r="D17" s="15">
        <v>0.51800000000000002</v>
      </c>
      <c r="E17" s="15">
        <v>8.4000000000000005E-2</v>
      </c>
      <c r="F17" s="15">
        <v>0.503</v>
      </c>
      <c r="G17" s="15">
        <v>8.1000000000000003E-2</v>
      </c>
      <c r="H17" s="15">
        <v>0.48799999999999999</v>
      </c>
      <c r="I17" s="15">
        <v>7.8E-2</v>
      </c>
      <c r="J17" s="15">
        <v>0.47199999999999998</v>
      </c>
      <c r="K17" s="15">
        <v>7.5999999999999998E-2</v>
      </c>
      <c r="L17" s="15">
        <v>0.45700000000000002</v>
      </c>
      <c r="M17" s="15">
        <v>7.2999999999999995E-2</v>
      </c>
      <c r="N17" s="15">
        <v>2</v>
      </c>
    </row>
    <row r="18" spans="2:14" ht="15.95" hidden="1" customHeight="1">
      <c r="B18" s="433" t="s">
        <v>65</v>
      </c>
      <c r="C18" s="14" t="s">
        <v>66</v>
      </c>
      <c r="D18" s="15">
        <v>0.45500000000000002</v>
      </c>
      <c r="E18" s="15">
        <v>7.2999999999999995E-2</v>
      </c>
      <c r="F18" s="15">
        <v>0.442</v>
      </c>
      <c r="G18" s="15">
        <v>7.0000000000000007E-2</v>
      </c>
      <c r="H18" s="15">
        <v>0.42799999999999999</v>
      </c>
      <c r="I18" s="15">
        <v>6.9000000000000006E-2</v>
      </c>
      <c r="J18" s="15">
        <v>0.41299999999999998</v>
      </c>
      <c r="K18" s="15">
        <v>6.7000000000000004E-2</v>
      </c>
      <c r="L18" s="15">
        <v>0.4</v>
      </c>
      <c r="M18" s="15">
        <v>6.4000000000000001E-2</v>
      </c>
      <c r="N18" s="15">
        <v>2</v>
      </c>
    </row>
    <row r="19" spans="2:14" ht="15.95" hidden="1" customHeight="1">
      <c r="B19" s="433"/>
      <c r="C19" s="14" t="s">
        <v>67</v>
      </c>
      <c r="D19" s="15">
        <v>0.45500000000000002</v>
      </c>
      <c r="E19" s="15">
        <v>7.2999999999999995E-2</v>
      </c>
      <c r="F19" s="15">
        <v>0.442</v>
      </c>
      <c r="G19" s="15">
        <v>7.0000000000000007E-2</v>
      </c>
      <c r="H19" s="15">
        <v>0.42799999999999999</v>
      </c>
      <c r="I19" s="15">
        <v>6.9000000000000006E-2</v>
      </c>
      <c r="J19" s="15">
        <v>0.41299999999999998</v>
      </c>
      <c r="K19" s="15">
        <v>6.7000000000000004E-2</v>
      </c>
      <c r="L19" s="15">
        <v>0.4</v>
      </c>
      <c r="M19" s="15">
        <v>6.4000000000000001E-2</v>
      </c>
      <c r="N19" s="15">
        <v>2</v>
      </c>
    </row>
    <row r="20" spans="2:14" ht="15.95" hidden="1" customHeight="1">
      <c r="B20" s="433"/>
      <c r="C20" s="14" t="s">
        <v>68</v>
      </c>
      <c r="D20" s="15">
        <v>0.86</v>
      </c>
      <c r="E20" s="15">
        <v>0.13700000000000001</v>
      </c>
      <c r="F20" s="15">
        <v>0.83399999999999996</v>
      </c>
      <c r="G20" s="15">
        <v>0.13400000000000001</v>
      </c>
      <c r="H20" s="15">
        <v>0.80700000000000005</v>
      </c>
      <c r="I20" s="15">
        <v>0.13</v>
      </c>
      <c r="J20" s="15">
        <v>0.78200000000000003</v>
      </c>
      <c r="K20" s="15">
        <v>0.125</v>
      </c>
      <c r="L20" s="15">
        <v>0.755</v>
      </c>
      <c r="M20" s="15">
        <v>0.121</v>
      </c>
      <c r="N20" s="15">
        <v>2</v>
      </c>
    </row>
    <row r="21" spans="2:14" ht="15.95" hidden="1" customHeight="1">
      <c r="B21" s="15" t="s">
        <v>69</v>
      </c>
      <c r="C21" s="14" t="s">
        <v>70</v>
      </c>
      <c r="D21" s="15">
        <v>0.26100000000000001</v>
      </c>
      <c r="E21" s="15">
        <v>4.2000000000000003E-2</v>
      </c>
      <c r="F21" s="15">
        <v>0.254</v>
      </c>
      <c r="G21" s="15">
        <v>0.04</v>
      </c>
      <c r="H21" s="15">
        <v>0.246</v>
      </c>
      <c r="I21" s="15">
        <v>0.04</v>
      </c>
      <c r="J21" s="15">
        <v>0.23899999999999999</v>
      </c>
      <c r="K21" s="15">
        <v>3.6999999999999998E-2</v>
      </c>
      <c r="L21" s="15">
        <v>0.23</v>
      </c>
      <c r="M21" s="15">
        <v>3.6999999999999998E-2</v>
      </c>
      <c r="N21" s="15">
        <v>3</v>
      </c>
    </row>
    <row r="22" spans="2:14" ht="15.95" hidden="1" customHeight="1">
      <c r="B22" s="433" t="s">
        <v>71</v>
      </c>
      <c r="C22" s="14" t="s">
        <v>72</v>
      </c>
      <c r="D22" s="15">
        <v>0.88400000000000001</v>
      </c>
      <c r="E22" s="15">
        <v>0.14199999999999999</v>
      </c>
      <c r="F22" s="15">
        <v>0.85799999999999998</v>
      </c>
      <c r="G22" s="15">
        <v>0.13700000000000001</v>
      </c>
      <c r="H22" s="15">
        <v>0.83</v>
      </c>
      <c r="I22" s="15">
        <v>0.13400000000000001</v>
      </c>
      <c r="J22" s="15">
        <v>0.80400000000000005</v>
      </c>
      <c r="K22" s="15">
        <v>0.128</v>
      </c>
      <c r="L22" s="15">
        <v>0.77800000000000002</v>
      </c>
      <c r="M22" s="15">
        <v>0.125</v>
      </c>
      <c r="N22" s="15">
        <v>2</v>
      </c>
    </row>
    <row r="23" spans="2:14" ht="15.95" hidden="1" customHeight="1">
      <c r="B23" s="433"/>
      <c r="C23" s="14" t="s">
        <v>73</v>
      </c>
      <c r="D23" s="15">
        <v>0.88400000000000001</v>
      </c>
      <c r="E23" s="15">
        <v>0.14199999999999999</v>
      </c>
      <c r="F23" s="15">
        <v>0.85799999999999998</v>
      </c>
      <c r="G23" s="15">
        <v>0.13700000000000001</v>
      </c>
      <c r="H23" s="15">
        <v>0.83</v>
      </c>
      <c r="I23" s="15">
        <v>0.13400000000000001</v>
      </c>
      <c r="J23" s="15">
        <v>0.80400000000000005</v>
      </c>
      <c r="K23" s="15">
        <v>0.128</v>
      </c>
      <c r="L23" s="15">
        <v>0.77800000000000002</v>
      </c>
      <c r="M23" s="15">
        <v>0.125</v>
      </c>
      <c r="N23" s="15">
        <v>2</v>
      </c>
    </row>
    <row r="24" spans="2:14" ht="15.95" hidden="1" customHeight="1">
      <c r="B24" s="15" t="s">
        <v>74</v>
      </c>
      <c r="C24" s="14" t="s">
        <v>75</v>
      </c>
      <c r="D24" s="15">
        <v>0.50600000000000001</v>
      </c>
      <c r="E24" s="15">
        <v>8.2000000000000003E-2</v>
      </c>
      <c r="F24" s="15">
        <v>0.49099999999999999</v>
      </c>
      <c r="G24" s="15">
        <v>7.8E-2</v>
      </c>
      <c r="H24" s="15">
        <v>0.47599999999999998</v>
      </c>
      <c r="I24" s="15">
        <v>7.5999999999999998E-2</v>
      </c>
      <c r="J24" s="15">
        <v>0.46100000000000002</v>
      </c>
      <c r="K24" s="15">
        <v>7.2999999999999995E-2</v>
      </c>
      <c r="L24" s="15">
        <v>0.44600000000000001</v>
      </c>
      <c r="M24" s="15">
        <v>7.1999999999999995E-2</v>
      </c>
      <c r="N24" s="15">
        <v>2</v>
      </c>
    </row>
    <row r="25" spans="2:14" ht="15.95" hidden="1" customHeight="1">
      <c r="B25" s="433" t="s">
        <v>76</v>
      </c>
      <c r="C25" s="14" t="s">
        <v>77</v>
      </c>
      <c r="D25" s="15">
        <v>0.59899999999999998</v>
      </c>
      <c r="E25" s="15">
        <v>9.6000000000000002E-2</v>
      </c>
      <c r="F25" s="15">
        <v>0.57899999999999996</v>
      </c>
      <c r="G25" s="15">
        <v>9.2999999999999999E-2</v>
      </c>
      <c r="H25" s="15">
        <v>0.56100000000000005</v>
      </c>
      <c r="I25" s="15">
        <v>0.09</v>
      </c>
      <c r="J25" s="15">
        <v>0.54300000000000004</v>
      </c>
      <c r="K25" s="15">
        <v>8.7999999999999995E-2</v>
      </c>
      <c r="L25" s="15">
        <v>0.52500000000000002</v>
      </c>
      <c r="M25" s="15">
        <v>8.4000000000000005E-2</v>
      </c>
      <c r="N25" s="15">
        <v>3</v>
      </c>
    </row>
    <row r="26" spans="2:14" ht="15.95" hidden="1" customHeight="1">
      <c r="B26" s="433"/>
      <c r="C26" s="14" t="s">
        <v>78</v>
      </c>
      <c r="D26" s="15">
        <v>0.60699999999999998</v>
      </c>
      <c r="E26" s="15">
        <v>0.161</v>
      </c>
      <c r="F26" s="15">
        <v>0.59</v>
      </c>
      <c r="G26" s="15">
        <v>0.157</v>
      </c>
      <c r="H26" s="15">
        <v>0.57199999999999995</v>
      </c>
      <c r="I26" s="15">
        <v>0.152</v>
      </c>
      <c r="J26" s="15">
        <v>0.55400000000000005</v>
      </c>
      <c r="K26" s="15">
        <v>0.14799999999999999</v>
      </c>
      <c r="L26" s="15">
        <v>0.53600000000000003</v>
      </c>
      <c r="M26" s="15">
        <v>0.14199999999999999</v>
      </c>
      <c r="N26" s="15">
        <v>2</v>
      </c>
    </row>
    <row r="27" spans="2:14" ht="15.95" hidden="1" customHeight="1">
      <c r="B27" s="433"/>
      <c r="C27" s="14" t="s">
        <v>79</v>
      </c>
      <c r="D27" s="15">
        <v>0.66</v>
      </c>
      <c r="E27" s="15">
        <v>0.106</v>
      </c>
      <c r="F27" s="15">
        <v>0.64</v>
      </c>
      <c r="G27" s="15">
        <v>0.10299999999999999</v>
      </c>
      <c r="H27" s="15">
        <v>0.61899999999999999</v>
      </c>
      <c r="I27" s="15">
        <v>0.1</v>
      </c>
      <c r="J27" s="15">
        <v>0.6</v>
      </c>
      <c r="K27" s="15">
        <v>9.6000000000000002E-2</v>
      </c>
      <c r="L27" s="15">
        <v>0.58099999999999996</v>
      </c>
      <c r="M27" s="15">
        <v>9.2999999999999999E-2</v>
      </c>
      <c r="N27" s="15">
        <v>3</v>
      </c>
    </row>
    <row r="28" spans="2:14" ht="15.95" hidden="1" customHeight="1">
      <c r="B28" s="433"/>
      <c r="C28" s="14" t="s">
        <v>80</v>
      </c>
      <c r="D28" s="15">
        <v>0.77200000000000002</v>
      </c>
      <c r="E28" s="15">
        <v>0.124</v>
      </c>
      <c r="F28" s="15">
        <v>0.749</v>
      </c>
      <c r="G28" s="15">
        <v>0.11899999999999999</v>
      </c>
      <c r="H28" s="15">
        <v>0.72499999999999998</v>
      </c>
      <c r="I28" s="15">
        <v>0.11600000000000001</v>
      </c>
      <c r="J28" s="15">
        <v>0.70299999999999996</v>
      </c>
      <c r="K28" s="15">
        <v>0.112</v>
      </c>
      <c r="L28" s="15">
        <v>0.67900000000000005</v>
      </c>
      <c r="M28" s="15">
        <v>0.11</v>
      </c>
      <c r="N28" s="15">
        <v>5</v>
      </c>
    </row>
    <row r="29" spans="2:14" ht="15.95" hidden="1" customHeight="1">
      <c r="B29" s="433"/>
      <c r="C29" s="14" t="s">
        <v>81</v>
      </c>
      <c r="D29" s="15">
        <v>0.66</v>
      </c>
      <c r="E29" s="15">
        <v>0.106</v>
      </c>
      <c r="F29" s="15">
        <v>0.64</v>
      </c>
      <c r="G29" s="15">
        <v>0.10299999999999999</v>
      </c>
      <c r="H29" s="15">
        <v>0.61899999999999999</v>
      </c>
      <c r="I29" s="15">
        <v>0.1</v>
      </c>
      <c r="J29" s="15">
        <v>0.6</v>
      </c>
      <c r="K29" s="15">
        <v>9.6000000000000002E-2</v>
      </c>
      <c r="L29" s="15">
        <v>0.58099999999999996</v>
      </c>
      <c r="M29" s="15">
        <v>9.2999999999999999E-2</v>
      </c>
      <c r="N29" s="15">
        <v>3</v>
      </c>
    </row>
    <row r="30" spans="2:14" ht="15.95" hidden="1" customHeight="1">
      <c r="B30" s="433" t="s">
        <v>82</v>
      </c>
      <c r="C30" s="14" t="s">
        <v>83</v>
      </c>
      <c r="D30" s="15">
        <v>0.40899999999999997</v>
      </c>
      <c r="E30" s="15">
        <v>6.6000000000000003E-2</v>
      </c>
      <c r="F30" s="15">
        <v>0.39600000000000002</v>
      </c>
      <c r="G30" s="15">
        <v>6.4000000000000001E-2</v>
      </c>
      <c r="H30" s="15">
        <v>0.38400000000000001</v>
      </c>
      <c r="I30" s="15">
        <v>6.0999999999999999E-2</v>
      </c>
      <c r="J30" s="15">
        <v>0.372</v>
      </c>
      <c r="K30" s="15">
        <v>0.06</v>
      </c>
      <c r="L30" s="15">
        <v>0.36</v>
      </c>
      <c r="M30" s="15">
        <v>5.8000000000000003E-2</v>
      </c>
      <c r="N30" s="15">
        <v>2</v>
      </c>
    </row>
    <row r="31" spans="2:14" ht="15.95" hidden="1" customHeight="1">
      <c r="B31" s="433"/>
      <c r="C31" s="14" t="s">
        <v>84</v>
      </c>
      <c r="D31" s="15">
        <v>0.81599999999999995</v>
      </c>
      <c r="E31" s="15">
        <v>0.13</v>
      </c>
      <c r="F31" s="15">
        <v>0.79300000000000004</v>
      </c>
      <c r="G31" s="15">
        <v>0.127</v>
      </c>
      <c r="H31" s="15">
        <v>0.76700000000000002</v>
      </c>
      <c r="I31" s="15">
        <v>0.122</v>
      </c>
      <c r="J31" s="15">
        <v>0.74299999999999999</v>
      </c>
      <c r="K31" s="15">
        <v>0.11899999999999999</v>
      </c>
      <c r="L31" s="15">
        <v>0.71799999999999997</v>
      </c>
      <c r="M31" s="15">
        <v>0.115</v>
      </c>
      <c r="N31" s="15">
        <v>2</v>
      </c>
    </row>
    <row r="32" spans="2:14" ht="15.95" hidden="1" customHeight="1">
      <c r="B32" s="15" t="s">
        <v>85</v>
      </c>
      <c r="C32" s="14" t="s">
        <v>86</v>
      </c>
      <c r="D32" s="15">
        <v>0.81599999999999995</v>
      </c>
      <c r="E32" s="15">
        <v>0.13</v>
      </c>
      <c r="F32" s="15">
        <v>0.79300000000000004</v>
      </c>
      <c r="G32" s="15">
        <v>0.127</v>
      </c>
      <c r="H32" s="15">
        <v>0.76700000000000002</v>
      </c>
      <c r="I32" s="15">
        <v>0.122</v>
      </c>
      <c r="J32" s="15">
        <v>0.74299999999999999</v>
      </c>
      <c r="K32" s="15">
        <v>0.11899999999999999</v>
      </c>
      <c r="L32" s="15">
        <v>0.71799999999999997</v>
      </c>
      <c r="M32" s="15">
        <v>0.115</v>
      </c>
      <c r="N32" s="15">
        <v>2</v>
      </c>
    </row>
    <row r="33" spans="2:14" ht="15.95" hidden="1" customHeight="1">
      <c r="B33" s="433" t="s">
        <v>87</v>
      </c>
      <c r="C33" s="14" t="s">
        <v>88</v>
      </c>
      <c r="D33" s="15">
        <v>0.51800000000000002</v>
      </c>
      <c r="E33" s="15">
        <v>8.4000000000000005E-2</v>
      </c>
      <c r="F33" s="15">
        <v>0.503</v>
      </c>
      <c r="G33" s="15">
        <v>8.1000000000000003E-2</v>
      </c>
      <c r="H33" s="15">
        <v>0.48799999999999999</v>
      </c>
      <c r="I33" s="15">
        <v>7.8E-2</v>
      </c>
      <c r="J33" s="15">
        <v>0.47199999999999998</v>
      </c>
      <c r="K33" s="15">
        <v>7.5999999999999998E-2</v>
      </c>
      <c r="L33" s="15">
        <v>0.45700000000000002</v>
      </c>
      <c r="M33" s="15">
        <v>7.2999999999999995E-2</v>
      </c>
      <c r="N33" s="15">
        <v>3</v>
      </c>
    </row>
    <row r="34" spans="2:14" ht="15.95" hidden="1" customHeight="1">
      <c r="B34" s="433"/>
      <c r="C34" s="14" t="s">
        <v>89</v>
      </c>
      <c r="D34" s="15">
        <v>0.51800000000000002</v>
      </c>
      <c r="E34" s="15">
        <v>8.4000000000000005E-2</v>
      </c>
      <c r="F34" s="15">
        <v>0.503</v>
      </c>
      <c r="G34" s="15">
        <v>8.1000000000000003E-2</v>
      </c>
      <c r="H34" s="15">
        <v>0.48799999999999999</v>
      </c>
      <c r="I34" s="15">
        <v>7.8E-2</v>
      </c>
      <c r="J34" s="15">
        <v>0.47199999999999998</v>
      </c>
      <c r="K34" s="15">
        <v>7.5999999999999998E-2</v>
      </c>
      <c r="L34" s="15">
        <v>0.45700000000000002</v>
      </c>
      <c r="M34" s="15">
        <v>7.2999999999999995E-2</v>
      </c>
      <c r="N34" s="15">
        <v>3</v>
      </c>
    </row>
    <row r="35" spans="2:14" ht="15.95" hidden="1" customHeight="1">
      <c r="B35" s="433"/>
      <c r="C35" s="14" t="s">
        <v>90</v>
      </c>
      <c r="D35" s="15">
        <v>0.51800000000000002</v>
      </c>
      <c r="E35" s="15">
        <v>8.4000000000000005E-2</v>
      </c>
      <c r="F35" s="15">
        <v>0.503</v>
      </c>
      <c r="G35" s="15">
        <v>8.1000000000000003E-2</v>
      </c>
      <c r="H35" s="15">
        <v>0.48799999999999999</v>
      </c>
      <c r="I35" s="15">
        <v>7.8E-2</v>
      </c>
      <c r="J35" s="15">
        <v>0.47199999999999998</v>
      </c>
      <c r="K35" s="15">
        <v>7.5999999999999998E-2</v>
      </c>
      <c r="L35" s="15">
        <v>0.45700000000000002</v>
      </c>
      <c r="M35" s="15">
        <v>7.2999999999999995E-2</v>
      </c>
      <c r="N35" s="15">
        <v>3</v>
      </c>
    </row>
    <row r="36" spans="2:14" ht="15.95" hidden="1" customHeight="1">
      <c r="B36" s="433"/>
      <c r="C36" s="14" t="s">
        <v>91</v>
      </c>
      <c r="D36" s="15">
        <v>0.50600000000000001</v>
      </c>
      <c r="E36" s="15">
        <v>8.2000000000000003E-2</v>
      </c>
      <c r="F36" s="15">
        <v>0.49099999999999999</v>
      </c>
      <c r="G36" s="15">
        <v>7.8E-2</v>
      </c>
      <c r="H36" s="15">
        <v>0.47599999999999998</v>
      </c>
      <c r="I36" s="15">
        <v>7.5999999999999998E-2</v>
      </c>
      <c r="J36" s="15">
        <v>0.46100000000000002</v>
      </c>
      <c r="K36" s="15">
        <v>7.2999999999999995E-2</v>
      </c>
      <c r="L36" s="15">
        <v>0.44600000000000001</v>
      </c>
      <c r="M36" s="15">
        <v>7.1999999999999995E-2</v>
      </c>
      <c r="N36" s="15">
        <v>2</v>
      </c>
    </row>
    <row r="37" spans="2:14" ht="15.95" hidden="1" customHeight="1">
      <c r="B37" s="433"/>
      <c r="C37" s="14" t="s">
        <v>92</v>
      </c>
      <c r="D37" s="15">
        <v>0.50600000000000001</v>
      </c>
      <c r="E37" s="15">
        <v>8.2000000000000003E-2</v>
      </c>
      <c r="F37" s="15">
        <v>0.49099999999999999</v>
      </c>
      <c r="G37" s="15">
        <v>7.8E-2</v>
      </c>
      <c r="H37" s="15">
        <v>0.47599999999999998</v>
      </c>
      <c r="I37" s="15">
        <v>7.5999999999999998E-2</v>
      </c>
      <c r="J37" s="15">
        <v>0.46100000000000002</v>
      </c>
      <c r="K37" s="15">
        <v>7.2999999999999995E-2</v>
      </c>
      <c r="L37" s="15">
        <v>0.44600000000000001</v>
      </c>
      <c r="M37" s="15">
        <v>7.1999999999999995E-2</v>
      </c>
      <c r="N37" s="15">
        <v>2</v>
      </c>
    </row>
    <row r="38" spans="2:14" ht="15.95" hidden="1" customHeight="1">
      <c r="B38" s="433"/>
      <c r="C38" s="14" t="s">
        <v>93</v>
      </c>
      <c r="D38" s="15">
        <v>0.41299999999999998</v>
      </c>
      <c r="E38" s="15">
        <v>6.7000000000000004E-2</v>
      </c>
      <c r="F38" s="15">
        <v>0.40100000000000002</v>
      </c>
      <c r="G38" s="15">
        <v>6.6000000000000003E-2</v>
      </c>
      <c r="H38" s="15">
        <v>0.39</v>
      </c>
      <c r="I38" s="15">
        <v>6.3E-2</v>
      </c>
      <c r="J38" s="15">
        <v>0.376</v>
      </c>
      <c r="K38" s="15">
        <v>0.06</v>
      </c>
      <c r="L38" s="15">
        <v>0.36599999999999999</v>
      </c>
      <c r="M38" s="15">
        <v>5.8000000000000003E-2</v>
      </c>
      <c r="N38" s="15">
        <v>2.5</v>
      </c>
    </row>
    <row r="39" spans="2:14" ht="15.95" hidden="1" customHeight="1">
      <c r="B39" s="433"/>
      <c r="C39" s="14" t="s">
        <v>94</v>
      </c>
      <c r="D39" s="15">
        <v>0.51800000000000002</v>
      </c>
      <c r="E39" s="15">
        <v>8.4000000000000005E-2</v>
      </c>
      <c r="F39" s="15">
        <v>0.503</v>
      </c>
      <c r="G39" s="15">
        <v>8.1000000000000003E-2</v>
      </c>
      <c r="H39" s="15">
        <v>0.48799999999999999</v>
      </c>
      <c r="I39" s="15">
        <v>7.8E-2</v>
      </c>
      <c r="J39" s="15">
        <v>0.47199999999999998</v>
      </c>
      <c r="K39" s="15">
        <v>7.5999999999999998E-2</v>
      </c>
      <c r="L39" s="15">
        <v>0.45700000000000002</v>
      </c>
      <c r="M39" s="15">
        <v>7.2999999999999995E-2</v>
      </c>
      <c r="N39" s="15">
        <v>3</v>
      </c>
    </row>
    <row r="40" spans="2:14" ht="15.95" hidden="1" customHeight="1">
      <c r="B40" s="433"/>
      <c r="C40" s="14" t="s">
        <v>95</v>
      </c>
      <c r="D40" s="15">
        <v>0.51800000000000002</v>
      </c>
      <c r="E40" s="15">
        <v>8.4000000000000005E-2</v>
      </c>
      <c r="F40" s="15">
        <v>0.503</v>
      </c>
      <c r="G40" s="15">
        <v>8.1000000000000003E-2</v>
      </c>
      <c r="H40" s="15">
        <v>0.48799999999999999</v>
      </c>
      <c r="I40" s="15">
        <v>7.8E-2</v>
      </c>
      <c r="J40" s="15">
        <v>0.47199999999999998</v>
      </c>
      <c r="K40" s="15">
        <v>7.5999999999999998E-2</v>
      </c>
      <c r="L40" s="15">
        <v>0.45700000000000002</v>
      </c>
      <c r="M40" s="15">
        <v>7.2999999999999995E-2</v>
      </c>
      <c r="N40" s="15">
        <v>3</v>
      </c>
    </row>
    <row r="41" spans="2:14" ht="15.95" hidden="1" customHeight="1">
      <c r="B41" s="433"/>
      <c r="C41" s="14" t="s">
        <v>96</v>
      </c>
      <c r="D41" s="15">
        <v>0.51800000000000002</v>
      </c>
      <c r="E41" s="15">
        <v>8.4000000000000005E-2</v>
      </c>
      <c r="F41" s="15">
        <v>0.503</v>
      </c>
      <c r="G41" s="15">
        <v>8.1000000000000003E-2</v>
      </c>
      <c r="H41" s="15">
        <v>0.48799999999999999</v>
      </c>
      <c r="I41" s="15">
        <v>7.8E-2</v>
      </c>
      <c r="J41" s="15">
        <v>0.47199999999999998</v>
      </c>
      <c r="K41" s="15">
        <v>7.5999999999999998E-2</v>
      </c>
      <c r="L41" s="15">
        <v>0.45700000000000002</v>
      </c>
      <c r="M41" s="15">
        <v>7.2999999999999995E-2</v>
      </c>
      <c r="N41" s="15">
        <v>3</v>
      </c>
    </row>
    <row r="42" spans="2:14" ht="15.95" hidden="1" customHeight="1">
      <c r="B42" s="433" t="s">
        <v>97</v>
      </c>
      <c r="C42" s="14" t="s">
        <v>98</v>
      </c>
      <c r="D42" s="15">
        <v>0.40300000000000002</v>
      </c>
      <c r="E42" s="15">
        <v>6.6000000000000003E-2</v>
      </c>
      <c r="F42" s="15">
        <v>0.39</v>
      </c>
      <c r="G42" s="15">
        <v>6.3E-2</v>
      </c>
      <c r="H42" s="15">
        <v>0.379</v>
      </c>
      <c r="I42" s="15">
        <v>6.0999999999999999E-2</v>
      </c>
      <c r="J42" s="15">
        <v>0.36599999999999999</v>
      </c>
      <c r="K42" s="15">
        <v>0.06</v>
      </c>
      <c r="L42" s="15">
        <v>0.35399999999999998</v>
      </c>
      <c r="M42" s="15">
        <v>5.8000000000000003E-2</v>
      </c>
      <c r="N42" s="15">
        <v>2</v>
      </c>
    </row>
    <row r="43" spans="2:14" ht="15.95" hidden="1" customHeight="1">
      <c r="B43" s="433"/>
      <c r="C43" s="14" t="s">
        <v>99</v>
      </c>
      <c r="D43" s="15">
        <v>0.40300000000000002</v>
      </c>
      <c r="E43" s="15">
        <v>6.6000000000000003E-2</v>
      </c>
      <c r="F43" s="15">
        <v>0.39</v>
      </c>
      <c r="G43" s="15">
        <v>6.3E-2</v>
      </c>
      <c r="H43" s="15">
        <v>0.379</v>
      </c>
      <c r="I43" s="15">
        <v>6.0999999999999999E-2</v>
      </c>
      <c r="J43" s="15">
        <v>0.36599999999999999</v>
      </c>
      <c r="K43" s="15">
        <v>0.06</v>
      </c>
      <c r="L43" s="15">
        <v>0.35399999999999998</v>
      </c>
      <c r="M43" s="15">
        <v>5.8000000000000003E-2</v>
      </c>
      <c r="N43" s="15">
        <v>2</v>
      </c>
    </row>
    <row r="44" spans="2:14" ht="15.95" customHeight="1">
      <c r="B44" s="433" t="s">
        <v>100</v>
      </c>
      <c r="C44" s="14" t="s">
        <v>101</v>
      </c>
      <c r="D44" s="15">
        <v>0.55800000000000005</v>
      </c>
      <c r="E44" s="15">
        <v>0.09</v>
      </c>
      <c r="F44" s="15">
        <v>0.54</v>
      </c>
      <c r="G44" s="15">
        <v>8.6999999999999994E-2</v>
      </c>
      <c r="H44" s="15">
        <v>0.52400000000000002</v>
      </c>
      <c r="I44" s="15">
        <v>8.4000000000000005E-2</v>
      </c>
      <c r="J44" s="15">
        <v>0.50700000000000001</v>
      </c>
      <c r="K44" s="15">
        <v>8.2000000000000003E-2</v>
      </c>
      <c r="L44" s="15">
        <v>0.49099999999999999</v>
      </c>
      <c r="M44" s="15">
        <v>7.8E-2</v>
      </c>
      <c r="N44" s="15">
        <v>3</v>
      </c>
    </row>
    <row r="45" spans="2:14" ht="15.95" customHeight="1">
      <c r="B45" s="433"/>
      <c r="C45" s="14" t="s">
        <v>102</v>
      </c>
      <c r="D45" s="15">
        <v>0.63100000000000001</v>
      </c>
      <c r="E45" s="15">
        <v>0.1</v>
      </c>
      <c r="F45" s="15">
        <v>0.61299999999999999</v>
      </c>
      <c r="G45" s="15">
        <v>9.9000000000000005E-2</v>
      </c>
      <c r="H45" s="15">
        <v>0.59399999999999997</v>
      </c>
      <c r="I45" s="15">
        <v>9.6000000000000002E-2</v>
      </c>
      <c r="J45" s="15">
        <v>0.57499999999999996</v>
      </c>
      <c r="K45" s="15">
        <v>9.2999999999999999E-2</v>
      </c>
      <c r="L45" s="15">
        <v>0.55500000000000005</v>
      </c>
      <c r="M45" s="15">
        <v>0.09</v>
      </c>
      <c r="N45" s="15">
        <v>5</v>
      </c>
    </row>
    <row r="46" spans="2:14" ht="15.95" customHeight="1">
      <c r="B46" s="433"/>
      <c r="C46" s="16" t="s">
        <v>103</v>
      </c>
      <c r="D46" s="301">
        <v>0.69699999999999995</v>
      </c>
      <c r="E46" s="301">
        <v>0.112</v>
      </c>
      <c r="F46" s="17">
        <v>0.67800000000000005</v>
      </c>
      <c r="G46" s="17">
        <v>0.107</v>
      </c>
      <c r="H46" s="17">
        <v>0.65500000000000003</v>
      </c>
      <c r="I46" s="17">
        <v>0.106</v>
      </c>
      <c r="J46" s="17">
        <v>0.63600000000000001</v>
      </c>
      <c r="K46" s="17">
        <v>0.10100000000000001</v>
      </c>
      <c r="L46" s="17">
        <v>0.61299999999999999</v>
      </c>
      <c r="M46" s="17">
        <v>9.9000000000000005E-2</v>
      </c>
      <c r="N46" s="17">
        <v>5</v>
      </c>
    </row>
    <row r="47" spans="2:14" ht="15.95" customHeight="1">
      <c r="B47" s="433"/>
      <c r="C47" s="16" t="s">
        <v>104</v>
      </c>
      <c r="D47" s="17">
        <v>0.501</v>
      </c>
      <c r="E47" s="17">
        <v>8.1000000000000003E-2</v>
      </c>
      <c r="F47" s="15">
        <v>0.48699999999999999</v>
      </c>
      <c r="G47" s="15">
        <v>7.8E-2</v>
      </c>
      <c r="H47" s="15">
        <v>0.47199999999999998</v>
      </c>
      <c r="I47" s="15">
        <v>7.5999999999999998E-2</v>
      </c>
      <c r="J47" s="15">
        <v>0.45700000000000002</v>
      </c>
      <c r="K47" s="15">
        <v>7.2999999999999995E-2</v>
      </c>
      <c r="L47" s="15">
        <v>0.442</v>
      </c>
      <c r="M47" s="15">
        <v>7.0000000000000007E-2</v>
      </c>
      <c r="N47" s="15">
        <v>3</v>
      </c>
    </row>
    <row r="48" spans="2:14" ht="15.95" customHeight="1">
      <c r="B48" s="433"/>
      <c r="C48" s="14" t="s">
        <v>105</v>
      </c>
      <c r="D48" s="15">
        <v>0.501</v>
      </c>
      <c r="E48" s="15">
        <v>8.1000000000000003E-2</v>
      </c>
      <c r="F48" s="15">
        <v>0.48699999999999999</v>
      </c>
      <c r="G48" s="15">
        <v>7.8E-2</v>
      </c>
      <c r="H48" s="15">
        <v>0.47199999999999998</v>
      </c>
      <c r="I48" s="15">
        <v>7.5999999999999998E-2</v>
      </c>
      <c r="J48" s="15">
        <v>0.45700000000000002</v>
      </c>
      <c r="K48" s="15">
        <v>7.2999999999999995E-2</v>
      </c>
      <c r="L48" s="15">
        <v>0.442</v>
      </c>
      <c r="M48" s="15">
        <v>7.0000000000000007E-2</v>
      </c>
      <c r="N48" s="15">
        <v>3</v>
      </c>
    </row>
    <row r="49" spans="2:14" ht="15.95" customHeight="1">
      <c r="B49" s="433"/>
      <c r="C49" s="14" t="s">
        <v>106</v>
      </c>
      <c r="D49" s="325">
        <v>0.56899999999999995</v>
      </c>
      <c r="E49" s="325">
        <v>9.0999999999999998E-2</v>
      </c>
      <c r="F49" s="325">
        <v>0.55200000000000005</v>
      </c>
      <c r="G49" s="325">
        <v>8.7999999999999995E-2</v>
      </c>
      <c r="H49" s="325">
        <v>0.53400000000000003</v>
      </c>
      <c r="I49" s="325">
        <v>8.5000000000000006E-2</v>
      </c>
      <c r="J49" s="325">
        <v>0.51800000000000002</v>
      </c>
      <c r="K49" s="325">
        <v>8.4000000000000005E-2</v>
      </c>
      <c r="L49" s="325">
        <v>0.5</v>
      </c>
      <c r="M49" s="325">
        <v>8.1000000000000003E-2</v>
      </c>
      <c r="N49" s="325">
        <v>5</v>
      </c>
    </row>
    <row r="50" spans="2:14" ht="15.95" customHeight="1">
      <c r="B50" s="433"/>
      <c r="C50" s="16" t="s">
        <v>107</v>
      </c>
      <c r="D50" s="17">
        <v>0.56899999999999995</v>
      </c>
      <c r="E50" s="17">
        <v>9.0999999999999998E-2</v>
      </c>
      <c r="F50" s="17">
        <v>0.55200000000000005</v>
      </c>
      <c r="G50" s="17">
        <v>8.7999999999999995E-2</v>
      </c>
      <c r="H50" s="17">
        <v>0.53400000000000003</v>
      </c>
      <c r="I50" s="17">
        <v>8.5000000000000006E-2</v>
      </c>
      <c r="J50" s="17">
        <v>0.51800000000000002</v>
      </c>
      <c r="K50" s="17">
        <v>8.4000000000000005E-2</v>
      </c>
      <c r="L50" s="17">
        <v>0.5</v>
      </c>
      <c r="M50" s="17">
        <v>8.1000000000000003E-2</v>
      </c>
      <c r="N50" s="17">
        <v>5</v>
      </c>
    </row>
    <row r="51" spans="2:14" ht="15.95" customHeight="1">
      <c r="B51" s="433"/>
      <c r="C51" s="14" t="s">
        <v>108</v>
      </c>
      <c r="D51" s="15">
        <v>0.44600000000000001</v>
      </c>
      <c r="E51" s="15">
        <v>7.1999999999999995E-2</v>
      </c>
      <c r="F51" s="15">
        <v>0.433</v>
      </c>
      <c r="G51" s="15">
        <v>6.9000000000000006E-2</v>
      </c>
      <c r="H51" s="15">
        <v>0.41899999999999998</v>
      </c>
      <c r="I51" s="15">
        <v>6.7000000000000004E-2</v>
      </c>
      <c r="J51" s="15">
        <v>0.40600000000000003</v>
      </c>
      <c r="K51" s="15">
        <v>6.6000000000000003E-2</v>
      </c>
      <c r="L51" s="15">
        <v>0.39300000000000002</v>
      </c>
      <c r="M51" s="15">
        <v>6.3E-2</v>
      </c>
      <c r="N51" s="15">
        <v>3</v>
      </c>
    </row>
    <row r="52" spans="2:14" ht="15.95" customHeight="1">
      <c r="B52" s="433"/>
      <c r="C52" s="14" t="s">
        <v>109</v>
      </c>
      <c r="D52" s="15">
        <v>0.69699999999999995</v>
      </c>
      <c r="E52" s="15">
        <v>0.112</v>
      </c>
      <c r="F52" s="15">
        <v>0.67800000000000005</v>
      </c>
      <c r="G52" s="15">
        <v>0.107</v>
      </c>
      <c r="H52" s="15">
        <v>0.65500000000000003</v>
      </c>
      <c r="I52" s="15">
        <v>0.106</v>
      </c>
      <c r="J52" s="15">
        <v>0.63600000000000001</v>
      </c>
      <c r="K52" s="15">
        <v>0.10100000000000001</v>
      </c>
      <c r="L52" s="15">
        <v>0.61299999999999999</v>
      </c>
      <c r="M52" s="15">
        <v>9.9000000000000005E-2</v>
      </c>
      <c r="N52" s="15">
        <v>4</v>
      </c>
    </row>
    <row r="53" spans="2:14" ht="15.95" customHeight="1">
      <c r="B53" s="433"/>
      <c r="C53" s="14" t="s">
        <v>110</v>
      </c>
      <c r="D53" s="15">
        <v>0.69699999999999995</v>
      </c>
      <c r="E53" s="15">
        <v>0.112</v>
      </c>
      <c r="F53" s="15">
        <v>0.67800000000000005</v>
      </c>
      <c r="G53" s="15">
        <v>0.107</v>
      </c>
      <c r="H53" s="15">
        <v>0.65500000000000003</v>
      </c>
      <c r="I53" s="15">
        <v>0.106</v>
      </c>
      <c r="J53" s="15">
        <v>0.63600000000000001</v>
      </c>
      <c r="K53" s="15">
        <v>0.10100000000000001</v>
      </c>
      <c r="L53" s="15">
        <v>0.61299999999999999</v>
      </c>
      <c r="M53" s="15">
        <v>9.9000000000000005E-2</v>
      </c>
      <c r="N53" s="15">
        <v>4</v>
      </c>
    </row>
    <row r="54" spans="2:14" ht="15.95" customHeight="1">
      <c r="B54" s="433"/>
      <c r="C54" s="14" t="s">
        <v>111</v>
      </c>
      <c r="D54" s="15">
        <v>0.59599999999999997</v>
      </c>
      <c r="E54" s="15">
        <v>9.6000000000000002E-2</v>
      </c>
      <c r="F54" s="15">
        <v>0.57599999999999996</v>
      </c>
      <c r="G54" s="15">
        <v>9.2999999999999999E-2</v>
      </c>
      <c r="H54" s="15">
        <v>0.56000000000000005</v>
      </c>
      <c r="I54" s="15">
        <v>0.09</v>
      </c>
      <c r="J54" s="15">
        <v>0.54</v>
      </c>
      <c r="K54" s="15">
        <v>8.6999999999999994E-2</v>
      </c>
      <c r="L54" s="15">
        <v>0.52400000000000002</v>
      </c>
      <c r="M54" s="15">
        <v>8.4000000000000005E-2</v>
      </c>
      <c r="N54" s="15">
        <v>3</v>
      </c>
    </row>
    <row r="55" spans="2:14" ht="15.95" customHeight="1">
      <c r="B55" s="433"/>
      <c r="C55" s="14" t="s">
        <v>112</v>
      </c>
      <c r="D55" s="15">
        <v>0.77200000000000002</v>
      </c>
      <c r="E55" s="15">
        <v>0.124</v>
      </c>
      <c r="F55" s="15">
        <v>0.749</v>
      </c>
      <c r="G55" s="15">
        <v>0.11899999999999999</v>
      </c>
      <c r="H55" s="15">
        <v>0.72499999999999998</v>
      </c>
      <c r="I55" s="15">
        <v>0.11600000000000001</v>
      </c>
      <c r="J55" s="15">
        <v>0.70299999999999996</v>
      </c>
      <c r="K55" s="15">
        <v>0.112</v>
      </c>
      <c r="L55" s="15">
        <v>0.67900000000000005</v>
      </c>
      <c r="M55" s="15">
        <v>0.107</v>
      </c>
      <c r="N55" s="15">
        <v>2</v>
      </c>
    </row>
    <row r="56" spans="2:14" ht="15.95" customHeight="1">
      <c r="B56" s="433"/>
      <c r="C56" s="14" t="s">
        <v>113</v>
      </c>
      <c r="D56" s="15">
        <v>0.60699999999999998</v>
      </c>
      <c r="E56" s="15">
        <v>9.7000000000000003E-2</v>
      </c>
      <c r="F56" s="15">
        <v>0.59</v>
      </c>
      <c r="G56" s="15">
        <v>9.4E-2</v>
      </c>
      <c r="H56" s="15">
        <v>0.57199999999999995</v>
      </c>
      <c r="I56" s="15">
        <v>9.2999999999999999E-2</v>
      </c>
      <c r="J56" s="15">
        <v>0.55400000000000005</v>
      </c>
      <c r="K56" s="15">
        <v>8.7999999999999995E-2</v>
      </c>
      <c r="L56" s="15">
        <v>0.53600000000000003</v>
      </c>
      <c r="M56" s="15">
        <v>8.5000000000000006E-2</v>
      </c>
      <c r="N56" s="15">
        <v>2</v>
      </c>
    </row>
    <row r="57" spans="2:14" ht="15.95" customHeight="1">
      <c r="B57" s="433"/>
      <c r="C57" s="14" t="s">
        <v>114</v>
      </c>
      <c r="D57" s="15">
        <v>0.60699999999999998</v>
      </c>
      <c r="E57" s="15">
        <v>9.7000000000000003E-2</v>
      </c>
      <c r="F57" s="15">
        <v>0.59</v>
      </c>
      <c r="G57" s="15">
        <v>9.4E-2</v>
      </c>
      <c r="H57" s="15">
        <v>0.57199999999999995</v>
      </c>
      <c r="I57" s="15">
        <v>9.2999999999999999E-2</v>
      </c>
      <c r="J57" s="15">
        <v>0.55400000000000005</v>
      </c>
      <c r="K57" s="15">
        <v>8.7999999999999995E-2</v>
      </c>
      <c r="L57" s="15">
        <v>0.53600000000000003</v>
      </c>
      <c r="M57" s="15">
        <v>8.5000000000000006E-2</v>
      </c>
      <c r="N57" s="15">
        <v>2</v>
      </c>
    </row>
    <row r="58" spans="2:14" s="365" customFormat="1" ht="15.95" customHeight="1">
      <c r="B58" s="433"/>
      <c r="C58" s="324" t="s">
        <v>115</v>
      </c>
      <c r="D58" s="301">
        <v>0.65200000000000002</v>
      </c>
      <c r="E58" s="301">
        <v>0.104</v>
      </c>
      <c r="F58" s="301">
        <v>0.63300000000000001</v>
      </c>
      <c r="G58" s="301">
        <v>0.1</v>
      </c>
      <c r="H58" s="301">
        <v>0.61299999999999999</v>
      </c>
      <c r="I58" s="301">
        <v>9.9000000000000005E-2</v>
      </c>
      <c r="J58" s="301">
        <v>0.59399999999999997</v>
      </c>
      <c r="K58" s="301">
        <v>9.6000000000000002E-2</v>
      </c>
      <c r="L58" s="301">
        <v>0.57299999999999995</v>
      </c>
      <c r="M58" s="301">
        <v>9.2999999999999999E-2</v>
      </c>
      <c r="N58" s="301">
        <v>3</v>
      </c>
    </row>
    <row r="59" spans="2:14" ht="15.95" customHeight="1">
      <c r="B59" s="433"/>
      <c r="C59" s="324" t="s">
        <v>116</v>
      </c>
      <c r="D59" s="301">
        <v>0.60699999999999998</v>
      </c>
      <c r="E59" s="301">
        <v>9.7000000000000003E-2</v>
      </c>
      <c r="F59" s="301">
        <v>0.59</v>
      </c>
      <c r="G59" s="301">
        <v>9.4E-2</v>
      </c>
      <c r="H59" s="301">
        <v>0.57199999999999995</v>
      </c>
      <c r="I59" s="301">
        <v>9.2999999999999999E-2</v>
      </c>
      <c r="J59" s="301">
        <v>0.55400000000000005</v>
      </c>
      <c r="K59" s="301">
        <v>8.7999999999999995E-2</v>
      </c>
      <c r="L59" s="301">
        <v>0.53600000000000003</v>
      </c>
      <c r="M59" s="301">
        <v>8.5000000000000006E-2</v>
      </c>
      <c r="N59" s="301">
        <v>2</v>
      </c>
    </row>
    <row r="60" spans="2:14" ht="15.95" customHeight="1">
      <c r="B60" s="433"/>
      <c r="C60" s="16" t="s">
        <v>117</v>
      </c>
      <c r="D60" s="301">
        <v>0.33600000000000002</v>
      </c>
      <c r="E60" s="301">
        <v>5.3999999999999999E-2</v>
      </c>
      <c r="F60" s="17">
        <v>0.32400000000000001</v>
      </c>
      <c r="G60" s="17">
        <v>5.1999999999999998E-2</v>
      </c>
      <c r="H60" s="17">
        <v>0.315</v>
      </c>
      <c r="I60" s="17">
        <v>5.0999999999999997E-2</v>
      </c>
      <c r="J60" s="17">
        <v>0.30599999999999999</v>
      </c>
      <c r="K60" s="17">
        <v>4.8000000000000001E-2</v>
      </c>
      <c r="L60" s="17">
        <v>0.29399999999999998</v>
      </c>
      <c r="M60" s="17">
        <v>4.8000000000000001E-2</v>
      </c>
      <c r="N60" s="17">
        <v>3</v>
      </c>
    </row>
    <row r="61" spans="2:14" ht="15.95" customHeight="1">
      <c r="B61" s="433"/>
      <c r="C61" s="16" t="s">
        <v>118</v>
      </c>
      <c r="D61" s="145">
        <v>0.33600000000000002</v>
      </c>
      <c r="E61" s="17">
        <v>5.3999999999999999E-2</v>
      </c>
      <c r="F61" s="17">
        <v>0.32400000000000001</v>
      </c>
      <c r="G61" s="17">
        <v>5.1999999999999998E-2</v>
      </c>
      <c r="H61" s="17">
        <v>0.315</v>
      </c>
      <c r="I61" s="17">
        <v>5.0999999999999997E-2</v>
      </c>
      <c r="J61" s="17">
        <v>0.30599999999999999</v>
      </c>
      <c r="K61" s="17">
        <v>4.8000000000000001E-2</v>
      </c>
      <c r="L61" s="17">
        <v>0.29399999999999998</v>
      </c>
      <c r="M61" s="17">
        <v>4.8000000000000001E-2</v>
      </c>
      <c r="N61" s="17">
        <v>2</v>
      </c>
    </row>
    <row r="62" spans="2:14" s="365" customFormat="1" ht="15.95" customHeight="1">
      <c r="B62" s="433"/>
      <c r="C62" s="16" t="s">
        <v>119</v>
      </c>
      <c r="D62" s="301">
        <v>0.40100000000000002</v>
      </c>
      <c r="E62" s="301">
        <v>6.4000000000000001E-2</v>
      </c>
      <c r="F62" s="17">
        <v>0.39</v>
      </c>
      <c r="G62" s="17">
        <v>6.0999999999999999E-2</v>
      </c>
      <c r="H62" s="17">
        <v>0.378</v>
      </c>
      <c r="I62" s="17">
        <v>0.06</v>
      </c>
      <c r="J62" s="17">
        <v>0.36599999999999999</v>
      </c>
      <c r="K62" s="17">
        <v>0.06</v>
      </c>
      <c r="L62" s="17">
        <v>0.35399999999999998</v>
      </c>
      <c r="M62" s="17">
        <v>5.8000000000000003E-2</v>
      </c>
      <c r="N62" s="17">
        <v>3</v>
      </c>
    </row>
    <row r="63" spans="2:14" ht="15.95" customHeight="1">
      <c r="B63" s="433"/>
      <c r="C63" s="14" t="s">
        <v>120</v>
      </c>
      <c r="D63" s="358">
        <v>0.41599999999999998</v>
      </c>
      <c r="E63" s="358">
        <v>6.7000000000000004E-2</v>
      </c>
      <c r="F63" s="15">
        <v>0.40400000000000003</v>
      </c>
      <c r="G63" s="15">
        <v>6.6000000000000003E-2</v>
      </c>
      <c r="H63" s="15">
        <v>0.39100000000000001</v>
      </c>
      <c r="I63" s="15">
        <v>6.3E-2</v>
      </c>
      <c r="J63" s="15">
        <v>0.379</v>
      </c>
      <c r="K63" s="15">
        <v>0.06</v>
      </c>
      <c r="L63" s="15">
        <v>0.36599999999999999</v>
      </c>
      <c r="M63" s="15">
        <v>0.06</v>
      </c>
      <c r="N63" s="15">
        <v>2</v>
      </c>
    </row>
    <row r="64" spans="2:14" ht="15.95" customHeight="1">
      <c r="B64" s="433"/>
      <c r="C64" s="14" t="s">
        <v>121</v>
      </c>
      <c r="D64" s="15">
        <v>0.41599999999999998</v>
      </c>
      <c r="E64" s="15">
        <v>6.7000000000000004E-2</v>
      </c>
      <c r="F64" s="15">
        <v>0.40400000000000003</v>
      </c>
      <c r="G64" s="15">
        <v>6.6000000000000003E-2</v>
      </c>
      <c r="H64" s="15">
        <v>0.39100000000000001</v>
      </c>
      <c r="I64" s="15">
        <v>6.3E-2</v>
      </c>
      <c r="J64" s="15">
        <v>0.379</v>
      </c>
      <c r="K64" s="15">
        <v>0.06</v>
      </c>
      <c r="L64" s="15">
        <v>0.36599999999999999</v>
      </c>
      <c r="M64" s="15">
        <v>0.06</v>
      </c>
      <c r="N64" s="15">
        <v>2</v>
      </c>
    </row>
    <row r="65" spans="2:14" s="364" customFormat="1" ht="15.95" customHeight="1">
      <c r="B65" s="433"/>
      <c r="C65" s="366" t="s">
        <v>346</v>
      </c>
      <c r="D65" s="363">
        <v>0.43099999999999999</v>
      </c>
      <c r="E65" s="363">
        <v>6.9000000000000006E-2</v>
      </c>
      <c r="F65" s="363">
        <v>0.41799999999999998</v>
      </c>
      <c r="G65" s="363">
        <v>6.7000000000000004E-2</v>
      </c>
      <c r="H65" s="363">
        <v>0.40600000000000003</v>
      </c>
      <c r="I65" s="363">
        <v>6.6000000000000003E-2</v>
      </c>
      <c r="J65" s="363">
        <v>0.39300000000000002</v>
      </c>
      <c r="K65" s="363">
        <v>6.3E-2</v>
      </c>
      <c r="L65" s="363">
        <v>0.379</v>
      </c>
      <c r="M65" s="363">
        <v>0.06</v>
      </c>
      <c r="N65" s="363">
        <v>3</v>
      </c>
    </row>
    <row r="66" spans="2:14" ht="6.75" customHeight="1"/>
  </sheetData>
  <mergeCells count="20">
    <mergeCell ref="B30:B31"/>
    <mergeCell ref="B33:B41"/>
    <mergeCell ref="B42:B43"/>
    <mergeCell ref="B44:B65"/>
    <mergeCell ref="L7:M7"/>
    <mergeCell ref="B9:B12"/>
    <mergeCell ref="B16:B17"/>
    <mergeCell ref="B18:B20"/>
    <mergeCell ref="B22:B23"/>
    <mergeCell ref="B25:B29"/>
    <mergeCell ref="B1:N1"/>
    <mergeCell ref="B2:N2"/>
    <mergeCell ref="B3:N3"/>
    <mergeCell ref="B6:C8"/>
    <mergeCell ref="D6:M6"/>
    <mergeCell ref="N6:N7"/>
    <mergeCell ref="D7:E7"/>
    <mergeCell ref="F7:G7"/>
    <mergeCell ref="H7:I7"/>
    <mergeCell ref="J7:K7"/>
  </mergeCells>
  <phoneticPr fontId="4" type="noConversion"/>
  <pageMargins left="0.7" right="0.7" top="0.75" bottom="0.75" header="0.3" footer="0.3"/>
  <pageSetup paperSize="9" scale="7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79998168889431442"/>
  </sheetPr>
  <dimension ref="A1:U32"/>
  <sheetViews>
    <sheetView showGridLines="0" view="pageBreakPreview" zoomScaleNormal="100" zoomScaleSheetLayoutView="100" workbookViewId="0">
      <selection activeCell="J15" sqref="J15"/>
    </sheetView>
  </sheetViews>
  <sheetFormatPr defaultColWidth="8.88671875" defaultRowHeight="16.5"/>
  <cols>
    <col min="1" max="1" width="12.5546875" style="147" customWidth="1"/>
    <col min="2" max="2" width="5.33203125" style="147" customWidth="1"/>
    <col min="3" max="4" width="6.88671875" style="147" customWidth="1"/>
    <col min="5" max="5" width="5.109375" style="147" customWidth="1"/>
    <col min="6" max="6" width="3.77734375" style="147" customWidth="1"/>
    <col min="7" max="9" width="9.21875" style="147" customWidth="1"/>
    <col min="10" max="10" width="12.5546875" style="147" customWidth="1"/>
    <col min="11" max="16384" width="8.88671875" style="147"/>
  </cols>
  <sheetData>
    <row r="1" spans="1:21" ht="20.100000000000001" customHeight="1"/>
    <row r="2" spans="1:21" s="150" customFormat="1" ht="20.100000000000001" customHeight="1">
      <c r="A2" s="148" t="s">
        <v>258</v>
      </c>
      <c r="B2" s="149"/>
      <c r="C2" s="149"/>
      <c r="D2" s="149"/>
      <c r="E2" s="149"/>
      <c r="F2" s="149"/>
      <c r="G2" s="149"/>
      <c r="H2" s="149"/>
      <c r="I2" s="149"/>
      <c r="J2" s="149"/>
    </row>
    <row r="3" spans="1:21" s="150" customFormat="1" ht="20.100000000000001" customHeight="1">
      <c r="A3" s="148"/>
      <c r="B3" s="149"/>
      <c r="C3" s="149"/>
      <c r="D3" s="149"/>
      <c r="E3" s="149"/>
      <c r="F3" s="149"/>
      <c r="G3" s="149"/>
      <c r="H3" s="149"/>
      <c r="I3" s="149"/>
      <c r="J3" s="149"/>
    </row>
    <row r="4" spans="1:21" s="150" customFormat="1" ht="20.100000000000001" customHeight="1">
      <c r="A4" s="151" t="s">
        <v>296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21" s="150" customFormat="1" ht="20.100000000000001" customHeight="1">
      <c r="A5" s="152" t="s">
        <v>220</v>
      </c>
      <c r="B5" s="149"/>
      <c r="C5" s="149"/>
      <c r="D5" s="149"/>
      <c r="E5" s="149"/>
      <c r="F5" s="149"/>
      <c r="G5" s="149"/>
      <c r="H5" s="149"/>
      <c r="I5" s="149"/>
      <c r="J5" s="153" t="s">
        <v>221</v>
      </c>
      <c r="L5" s="147"/>
      <c r="M5" s="147"/>
      <c r="N5" s="147"/>
      <c r="O5" s="147"/>
      <c r="P5" s="147"/>
      <c r="Q5" s="147"/>
      <c r="R5" s="147"/>
      <c r="S5" s="147"/>
    </row>
    <row r="6" spans="1:21" s="150" customFormat="1" ht="20.100000000000001" customHeight="1">
      <c r="A6" s="441" t="s">
        <v>222</v>
      </c>
      <c r="B6" s="442"/>
      <c r="C6" s="442"/>
      <c r="D6" s="442"/>
      <c r="E6" s="442"/>
      <c r="F6" s="442"/>
      <c r="G6" s="443" t="s">
        <v>223</v>
      </c>
      <c r="H6" s="442"/>
      <c r="I6" s="444"/>
      <c r="J6" s="283" t="s">
        <v>224</v>
      </c>
      <c r="K6" s="154"/>
      <c r="L6" s="147"/>
      <c r="M6" s="167" t="s">
        <v>228</v>
      </c>
      <c r="N6"/>
      <c r="O6"/>
      <c r="P6"/>
      <c r="Q6"/>
      <c r="R6" s="147"/>
      <c r="S6" s="147"/>
    </row>
    <row r="7" spans="1:21" s="150" customFormat="1" ht="17.25">
      <c r="A7" s="445" t="s">
        <v>225</v>
      </c>
      <c r="B7" s="446"/>
      <c r="C7" s="446"/>
      <c r="D7" s="446"/>
      <c r="E7" s="446"/>
      <c r="F7" s="446"/>
      <c r="G7" s="453" t="s">
        <v>343</v>
      </c>
      <c r="H7" s="454"/>
      <c r="I7" s="455"/>
      <c r="J7" s="155">
        <f>J8+J9</f>
        <v>2043025</v>
      </c>
      <c r="K7" s="156"/>
      <c r="L7" s="147"/>
      <c r="M7"/>
      <c r="N7"/>
      <c r="O7"/>
      <c r="P7"/>
      <c r="Q7"/>
      <c r="R7" s="147"/>
      <c r="S7" s="147"/>
    </row>
    <row r="8" spans="1:21" s="150" customFormat="1" ht="17.25" hidden="1">
      <c r="A8" s="447" t="s">
        <v>309</v>
      </c>
      <c r="B8" s="448"/>
      <c r="C8" s="448"/>
      <c r="D8" s="448"/>
      <c r="E8" s="448"/>
      <c r="F8" s="449"/>
      <c r="G8" s="279"/>
      <c r="H8" s="279"/>
      <c r="I8" s="279"/>
      <c r="J8" s="280"/>
      <c r="K8" s="156"/>
      <c r="L8" s="147"/>
      <c r="M8"/>
      <c r="N8"/>
      <c r="O8"/>
      <c r="P8"/>
      <c r="Q8"/>
      <c r="R8" s="147"/>
      <c r="S8" s="147"/>
      <c r="T8" s="147"/>
    </row>
    <row r="9" spans="1:21" s="150" customFormat="1" ht="20.100000000000001" customHeight="1">
      <c r="A9" s="450" t="s">
        <v>326</v>
      </c>
      <c r="B9" s="451"/>
      <c r="C9" s="451"/>
      <c r="D9" s="451"/>
      <c r="E9" s="451"/>
      <c r="F9" s="452"/>
      <c r="G9" s="157" t="s">
        <v>226</v>
      </c>
      <c r="H9" s="157"/>
      <c r="I9" s="157"/>
      <c r="J9" s="158">
        <f>J14</f>
        <v>2043025</v>
      </c>
      <c r="K9" s="159"/>
      <c r="L9" s="147"/>
      <c r="M9" s="147" t="s">
        <v>238</v>
      </c>
      <c r="N9"/>
      <c r="O9"/>
      <c r="P9"/>
      <c r="Q9"/>
      <c r="R9" s="147"/>
      <c r="S9" s="147"/>
      <c r="T9" s="147"/>
    </row>
    <row r="10" spans="1:21" s="150" customFormat="1" ht="20.100000000000001" customHeight="1">
      <c r="A10" s="160"/>
      <c r="B10" s="160"/>
      <c r="C10" s="160"/>
      <c r="D10" s="160"/>
      <c r="E10" s="160"/>
      <c r="F10" s="160"/>
      <c r="G10" s="161"/>
      <c r="H10" s="161"/>
      <c r="I10" s="161"/>
      <c r="J10" s="162"/>
      <c r="L10" s="147"/>
      <c r="M10" s="173" t="s">
        <v>242</v>
      </c>
      <c r="N10" s="173" t="s">
        <v>243</v>
      </c>
      <c r="O10" s="173" t="s">
        <v>244</v>
      </c>
      <c r="P10" s="173" t="s">
        <v>245</v>
      </c>
      <c r="Q10" s="173" t="s">
        <v>246</v>
      </c>
      <c r="R10" s="147"/>
      <c r="S10" s="147"/>
      <c r="T10" s="147"/>
    </row>
    <row r="11" spans="1:21" s="150" customFormat="1" ht="20.100000000000001" customHeight="1">
      <c r="A11" s="163" t="s">
        <v>227</v>
      </c>
      <c r="B11" s="160"/>
      <c r="C11" s="160"/>
      <c r="D11" s="160"/>
      <c r="E11" s="160"/>
      <c r="F11" s="160"/>
      <c r="G11" s="161"/>
      <c r="H11" s="161"/>
      <c r="I11" s="161"/>
      <c r="J11" s="162"/>
      <c r="L11" s="147"/>
      <c r="M11" s="207" t="s">
        <v>247</v>
      </c>
      <c r="N11" s="173" t="s">
        <v>248</v>
      </c>
      <c r="O11" s="178">
        <v>11960</v>
      </c>
      <c r="P11" s="178">
        <v>122</v>
      </c>
      <c r="Q11" s="208">
        <v>5150</v>
      </c>
      <c r="R11" s="147"/>
      <c r="S11" s="147"/>
      <c r="T11" s="147"/>
      <c r="U11" s="147"/>
    </row>
    <row r="12" spans="1:21" ht="20.100000000000001" customHeight="1">
      <c r="A12" s="164" t="s">
        <v>327</v>
      </c>
      <c r="B12" s="165"/>
      <c r="C12" s="165"/>
      <c r="D12" s="165"/>
      <c r="E12" s="165"/>
      <c r="F12" s="165"/>
      <c r="G12" s="165"/>
      <c r="H12" s="165"/>
      <c r="I12" s="165"/>
      <c r="J12" s="166" t="s">
        <v>221</v>
      </c>
      <c r="M12" s="209"/>
      <c r="N12" s="173" t="s">
        <v>249</v>
      </c>
      <c r="O12" s="181">
        <v>12040</v>
      </c>
      <c r="P12" s="181">
        <v>140</v>
      </c>
      <c r="Q12" s="210"/>
    </row>
    <row r="13" spans="1:21" ht="20.100000000000001" customHeight="1">
      <c r="A13" s="354" t="s">
        <v>222</v>
      </c>
      <c r="B13" s="354" t="s">
        <v>229</v>
      </c>
      <c r="C13" s="354" t="s">
        <v>230</v>
      </c>
      <c r="D13" s="354" t="s">
        <v>231</v>
      </c>
      <c r="E13" s="354" t="s">
        <v>232</v>
      </c>
      <c r="F13" s="438" t="s">
        <v>233</v>
      </c>
      <c r="G13" s="439"/>
      <c r="H13" s="439"/>
      <c r="I13" s="440"/>
      <c r="J13" s="354" t="s">
        <v>234</v>
      </c>
      <c r="M13" s="211"/>
      <c r="N13" s="173" t="s">
        <v>250</v>
      </c>
      <c r="O13" s="178">
        <v>12150</v>
      </c>
      <c r="P13" s="178">
        <v>157</v>
      </c>
      <c r="Q13" s="212"/>
    </row>
    <row r="14" spans="1:21" ht="20.100000000000001" customHeight="1">
      <c r="A14" s="436" t="s">
        <v>225</v>
      </c>
      <c r="B14" s="436"/>
      <c r="C14" s="436"/>
      <c r="D14" s="436"/>
      <c r="E14" s="436"/>
      <c r="F14" s="436"/>
      <c r="G14" s="436"/>
      <c r="H14" s="436"/>
      <c r="I14" s="436"/>
      <c r="J14" s="169">
        <f>J15+J16</f>
        <v>2043025</v>
      </c>
      <c r="M14" s="185" t="s">
        <v>251</v>
      </c>
      <c r="N14"/>
      <c r="O14"/>
      <c r="P14"/>
      <c r="Q14"/>
    </row>
    <row r="15" spans="1:21" ht="20.100000000000001" customHeight="1">
      <c r="A15" s="170" t="s">
        <v>235</v>
      </c>
      <c r="B15" s="170" t="s">
        <v>236</v>
      </c>
      <c r="C15" s="170" t="s">
        <v>237</v>
      </c>
      <c r="D15" s="171">
        <v>10</v>
      </c>
      <c r="E15" s="171">
        <v>1</v>
      </c>
      <c r="F15" s="437" t="s">
        <v>323</v>
      </c>
      <c r="G15" s="437"/>
      <c r="H15" s="437"/>
      <c r="I15" s="437"/>
      <c r="J15" s="172">
        <f>ROUNDDOWN((5+7.5)*(12150+157*(10-50)/10),0)</f>
        <v>144025</v>
      </c>
      <c r="M15"/>
      <c r="N15"/>
      <c r="O15"/>
      <c r="P15"/>
      <c r="Q15"/>
    </row>
    <row r="16" spans="1:21">
      <c r="A16" s="170" t="s">
        <v>239</v>
      </c>
      <c r="B16" s="170" t="s">
        <v>240</v>
      </c>
      <c r="C16" s="170" t="s">
        <v>241</v>
      </c>
      <c r="D16" s="171">
        <v>10</v>
      </c>
      <c r="E16" s="171">
        <v>300</v>
      </c>
      <c r="F16" s="437" t="s">
        <v>324</v>
      </c>
      <c r="G16" s="437"/>
      <c r="H16" s="437"/>
      <c r="I16" s="437"/>
      <c r="J16" s="172">
        <f>ROUNDDOWN(300*(12040-5150+140*(10-50)/10),0)</f>
        <v>1899000</v>
      </c>
      <c r="M16" s="147" t="s">
        <v>252</v>
      </c>
      <c r="N16"/>
      <c r="O16"/>
      <c r="P16"/>
      <c r="Q16"/>
    </row>
    <row r="17" spans="1:17">
      <c r="A17" s="281"/>
      <c r="B17" s="281"/>
      <c r="C17" s="281"/>
      <c r="D17" s="281"/>
      <c r="E17" s="281"/>
      <c r="F17" s="281"/>
      <c r="G17" s="281"/>
      <c r="H17" s="281"/>
      <c r="I17" s="281"/>
      <c r="J17" s="282"/>
      <c r="M17" s="185" t="s">
        <v>253</v>
      </c>
      <c r="N17"/>
      <c r="O17"/>
      <c r="P17"/>
      <c r="Q17"/>
    </row>
    <row r="18" spans="1:17" ht="20.100000000000001" customHeight="1">
      <c r="A18" s="164"/>
      <c r="B18" s="165"/>
      <c r="C18" s="165"/>
      <c r="D18" s="165"/>
      <c r="E18" s="165"/>
      <c r="F18" s="165"/>
      <c r="G18" s="165"/>
      <c r="H18" s="165"/>
      <c r="I18" s="165"/>
      <c r="J18" s="166"/>
      <c r="M18" s="185" t="s">
        <v>254</v>
      </c>
      <c r="N18"/>
      <c r="O18"/>
      <c r="P18"/>
      <c r="Q18"/>
    </row>
    <row r="19" spans="1:17" ht="20.100000000000001" customHeight="1">
      <c r="A19" s="356"/>
      <c r="B19" s="356"/>
      <c r="C19" s="356"/>
      <c r="D19" s="356"/>
      <c r="E19" s="356"/>
      <c r="F19" s="434"/>
      <c r="G19" s="434"/>
      <c r="H19" s="434"/>
      <c r="I19" s="434"/>
      <c r="J19" s="356"/>
      <c r="M19" s="185" t="s">
        <v>255</v>
      </c>
      <c r="N19"/>
      <c r="O19"/>
      <c r="P19"/>
      <c r="Q19"/>
    </row>
    <row r="20" spans="1:17" ht="20.100000000000001" customHeight="1">
      <c r="A20" s="434"/>
      <c r="B20" s="434"/>
      <c r="C20" s="434"/>
      <c r="D20" s="434"/>
      <c r="E20" s="434"/>
      <c r="F20" s="434"/>
      <c r="G20" s="434"/>
      <c r="H20" s="434"/>
      <c r="I20" s="434"/>
      <c r="J20" s="176"/>
      <c r="M20" s="185" t="s">
        <v>256</v>
      </c>
      <c r="N20"/>
      <c r="O20"/>
      <c r="P20"/>
      <c r="Q20"/>
    </row>
    <row r="21" spans="1:17" ht="20.100000000000001" customHeight="1">
      <c r="A21" s="355"/>
      <c r="B21" s="355"/>
      <c r="C21" s="355"/>
      <c r="D21" s="357"/>
      <c r="E21" s="357"/>
      <c r="F21" s="435"/>
      <c r="G21" s="435"/>
      <c r="H21" s="435"/>
      <c r="I21" s="435"/>
      <c r="J21" s="187"/>
      <c r="M21" s="185" t="s">
        <v>257</v>
      </c>
      <c r="N21"/>
      <c r="O21"/>
      <c r="P21"/>
      <c r="Q21"/>
    </row>
    <row r="22" spans="1:17" ht="20.100000000000001" customHeight="1">
      <c r="A22" s="355"/>
      <c r="B22" s="355"/>
      <c r="C22" s="355"/>
      <c r="D22" s="357"/>
      <c r="E22" s="357"/>
      <c r="F22" s="435"/>
      <c r="G22" s="435"/>
      <c r="H22" s="435"/>
      <c r="I22" s="435"/>
      <c r="J22" s="187"/>
    </row>
    <row r="23" spans="1:17" ht="20.100000000000001" customHeight="1">
      <c r="M23" s="147" t="s">
        <v>310</v>
      </c>
    </row>
    <row r="24" spans="1:17">
      <c r="M24" s="147" t="s">
        <v>311</v>
      </c>
    </row>
    <row r="27" spans="1:17" ht="20.100000000000001" customHeight="1"/>
    <row r="28" spans="1:17" ht="20.100000000000001" customHeight="1"/>
    <row r="29" spans="1:17" ht="20.100000000000001" customHeight="1"/>
    <row r="30" spans="1:17" ht="20.100000000000001" customHeight="1"/>
    <row r="31" spans="1:17" ht="20.100000000000001" customHeight="1"/>
    <row r="32" spans="1:17" ht="20.100000000000001" customHeight="1"/>
  </sheetData>
  <mergeCells count="14">
    <mergeCell ref="F13:I13"/>
    <mergeCell ref="A6:F6"/>
    <mergeCell ref="G6:I6"/>
    <mergeCell ref="A7:F7"/>
    <mergeCell ref="A8:F8"/>
    <mergeCell ref="A9:F9"/>
    <mergeCell ref="G7:I7"/>
    <mergeCell ref="F19:I19"/>
    <mergeCell ref="A20:I20"/>
    <mergeCell ref="F21:I21"/>
    <mergeCell ref="F22:I22"/>
    <mergeCell ref="A14:I14"/>
    <mergeCell ref="F15:I15"/>
    <mergeCell ref="F16:I16"/>
  </mergeCells>
  <phoneticPr fontId="4" type="noConversion"/>
  <printOptions horizontalCentered="1" verticalCentered="1"/>
  <pageMargins left="0.70866141732283472" right="0.70866141732283472" top="0.98425196850393704" bottom="0.98425196850393704" header="0.51181102362204722" footer="0.51181102362204722"/>
  <pageSetup paperSize="9" scale="8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0.79998168889431442"/>
  </sheetPr>
  <dimension ref="A1:L48"/>
  <sheetViews>
    <sheetView showGridLines="0" view="pageBreakPreview" zoomScaleNormal="100" zoomScaleSheetLayoutView="100" workbookViewId="0">
      <selection activeCell="E38" sqref="E38"/>
    </sheetView>
  </sheetViews>
  <sheetFormatPr defaultColWidth="8.88671875" defaultRowHeight="16.5"/>
  <cols>
    <col min="1" max="1" width="29.109375" style="147" bestFit="1" customWidth="1"/>
    <col min="2" max="2" width="12.6640625" style="147" customWidth="1"/>
    <col min="3" max="4" width="12.21875" style="147" customWidth="1"/>
    <col min="5" max="7" width="12.5546875" style="147" customWidth="1"/>
    <col min="8" max="8" width="4.6640625" style="147" bestFit="1" customWidth="1"/>
    <col min="9" max="9" width="9.5546875" style="147" customWidth="1"/>
    <col min="10" max="10" width="13.33203125" style="147" bestFit="1" customWidth="1"/>
    <col min="11" max="11" width="13.33203125" style="147" customWidth="1"/>
    <col min="12" max="12" width="12.77734375" style="147" customWidth="1"/>
    <col min="13" max="16384" width="8.88671875" style="147"/>
  </cols>
  <sheetData>
    <row r="1" spans="1:12" ht="20.100000000000001" customHeight="1"/>
    <row r="2" spans="1:12" ht="20.100000000000001" customHeight="1">
      <c r="A2" s="151" t="s">
        <v>275</v>
      </c>
      <c r="B2" s="228"/>
      <c r="C2" s="228"/>
      <c r="D2" s="228"/>
      <c r="E2" s="228"/>
      <c r="F2" s="228"/>
      <c r="G2" s="228"/>
    </row>
    <row r="3" spans="1:12" ht="20.100000000000001" customHeight="1">
      <c r="A3" s="151"/>
      <c r="B3" s="228"/>
      <c r="C3" s="228"/>
      <c r="D3" s="228"/>
      <c r="E3" s="228"/>
      <c r="F3" s="228"/>
      <c r="G3" s="228"/>
    </row>
    <row r="4" spans="1:12" ht="20.100000000000001" customHeight="1">
      <c r="A4" s="151" t="s">
        <v>276</v>
      </c>
      <c r="B4" s="228"/>
      <c r="C4" s="228"/>
      <c r="D4" s="228"/>
      <c r="E4" s="228"/>
      <c r="F4" s="228"/>
      <c r="G4" s="228"/>
    </row>
    <row r="5" spans="1:12" ht="18" customHeight="1">
      <c r="A5" s="229" t="s">
        <v>220</v>
      </c>
      <c r="B5" s="228"/>
      <c r="C5" s="228"/>
      <c r="D5" s="228"/>
      <c r="E5" s="228"/>
      <c r="F5" s="230" t="s">
        <v>221</v>
      </c>
      <c r="G5" s="230"/>
    </row>
    <row r="6" spans="1:12" ht="18" customHeight="1">
      <c r="A6" s="457" t="s">
        <v>277</v>
      </c>
      <c r="B6" s="458"/>
      <c r="C6" s="227" t="s">
        <v>278</v>
      </c>
      <c r="D6" s="231" t="s">
        <v>279</v>
      </c>
      <c r="E6" s="459" t="s">
        <v>225</v>
      </c>
      <c r="F6" s="460"/>
      <c r="G6" s="232"/>
      <c r="H6" s="233"/>
      <c r="I6" s="234"/>
      <c r="J6" s="233"/>
      <c r="K6" s="233"/>
      <c r="L6" s="233"/>
    </row>
    <row r="7" spans="1:12" ht="18" customHeight="1">
      <c r="A7" s="461" t="s">
        <v>280</v>
      </c>
      <c r="B7" s="462"/>
      <c r="C7" s="235" t="s">
        <v>153</v>
      </c>
      <c r="D7" s="236" t="s">
        <v>153</v>
      </c>
      <c r="E7" s="463">
        <f>E9</f>
        <v>360000</v>
      </c>
      <c r="F7" s="464"/>
      <c r="G7" s="237"/>
      <c r="H7" s="233"/>
      <c r="I7" s="234"/>
      <c r="J7" s="234"/>
      <c r="K7" s="234"/>
      <c r="L7" s="234"/>
    </row>
    <row r="8" spans="1:12" ht="18" customHeight="1">
      <c r="A8" s="465" t="s">
        <v>281</v>
      </c>
      <c r="B8" s="466"/>
      <c r="C8" s="238" t="s">
        <v>282</v>
      </c>
      <c r="D8" s="239" t="str">
        <f>C8</f>
        <v>심의료 지급</v>
      </c>
      <c r="E8" s="467" t="str">
        <f>D8</f>
        <v>심의료 지급</v>
      </c>
      <c r="F8" s="468"/>
      <c r="G8" s="225"/>
      <c r="H8" s="233"/>
      <c r="I8" s="234"/>
      <c r="J8" s="234"/>
      <c r="K8" s="234"/>
      <c r="L8" s="234"/>
    </row>
    <row r="9" spans="1:12" ht="18" customHeight="1">
      <c r="A9" s="469" t="s">
        <v>283</v>
      </c>
      <c r="B9" s="470"/>
      <c r="C9" s="240">
        <f>E31</f>
        <v>120000</v>
      </c>
      <c r="D9" s="241">
        <f>E38</f>
        <v>240000</v>
      </c>
      <c r="E9" s="471">
        <f>C9+D9</f>
        <v>360000</v>
      </c>
      <c r="F9" s="472"/>
      <c r="G9" s="242"/>
      <c r="H9" s="233"/>
      <c r="I9" s="234"/>
      <c r="J9" s="234"/>
      <c r="K9" s="234"/>
      <c r="L9" s="234"/>
    </row>
    <row r="10" spans="1:12" ht="18" customHeight="1">
      <c r="A10" s="243"/>
      <c r="B10" s="160"/>
      <c r="C10" s="160"/>
      <c r="D10" s="160"/>
      <c r="E10" s="244"/>
      <c r="F10" s="244"/>
      <c r="G10" s="244"/>
      <c r="H10" s="245"/>
      <c r="I10" s="245"/>
      <c r="J10" s="245"/>
      <c r="K10" s="245"/>
      <c r="L10" s="245"/>
    </row>
    <row r="11" spans="1:12" ht="15.95" customHeight="1">
      <c r="A11" s="229" t="s">
        <v>227</v>
      </c>
      <c r="B11" s="228"/>
      <c r="C11" s="228"/>
      <c r="D11" s="228"/>
      <c r="E11" s="228"/>
      <c r="F11" s="246"/>
      <c r="G11" s="246"/>
    </row>
    <row r="12" spans="1:12" ht="15.75" customHeight="1">
      <c r="A12" s="247" t="s">
        <v>284</v>
      </c>
      <c r="B12" s="228"/>
      <c r="C12" s="228"/>
      <c r="D12" s="228"/>
      <c r="E12" s="228"/>
      <c r="F12" s="246"/>
      <c r="G12" s="246"/>
    </row>
    <row r="13" spans="1:12" ht="15.95" customHeight="1">
      <c r="A13" s="248" t="s">
        <v>285</v>
      </c>
      <c r="B13" s="249"/>
      <c r="C13" s="249"/>
      <c r="D13" s="249"/>
      <c r="E13" s="249"/>
      <c r="F13" s="250" t="s">
        <v>221</v>
      </c>
      <c r="G13" s="250"/>
    </row>
    <row r="14" spans="1:12" ht="15.95" customHeight="1">
      <c r="A14" s="251" t="s">
        <v>286</v>
      </c>
      <c r="B14" s="252" t="s">
        <v>287</v>
      </c>
      <c r="C14" s="253" t="s">
        <v>288</v>
      </c>
      <c r="D14" s="253" t="s">
        <v>289</v>
      </c>
      <c r="E14" s="253" t="s">
        <v>234</v>
      </c>
      <c r="F14" s="254" t="s">
        <v>290</v>
      </c>
      <c r="G14" s="255"/>
    </row>
    <row r="15" spans="1:12" ht="15.95" customHeight="1">
      <c r="A15" s="284" t="s">
        <v>225</v>
      </c>
      <c r="B15" s="473" t="s">
        <v>282</v>
      </c>
      <c r="C15" s="474"/>
      <c r="D15" s="474"/>
      <c r="E15" s="474"/>
      <c r="F15" s="475"/>
      <c r="G15" s="257"/>
    </row>
    <row r="16" spans="1:12" ht="15.95" customHeight="1">
      <c r="A16" s="289" t="str">
        <f>'참여기술자수 산출'!F4</f>
        <v>정선 청년농촌 보금자리 조성사업</v>
      </c>
      <c r="B16" s="476"/>
      <c r="C16" s="477"/>
      <c r="D16" s="477"/>
      <c r="E16" s="477"/>
      <c r="F16" s="478"/>
      <c r="G16" s="257"/>
    </row>
    <row r="17" spans="1:7" ht="15.95" customHeight="1">
      <c r="A17" s="295" t="e">
        <f>#REF!</f>
        <v>#REF!</v>
      </c>
      <c r="B17" s="476"/>
      <c r="C17" s="477"/>
      <c r="D17" s="477"/>
      <c r="E17" s="477"/>
      <c r="F17" s="478"/>
      <c r="G17" s="257"/>
    </row>
    <row r="18" spans="1:7" ht="15.95" customHeight="1">
      <c r="A18" s="294"/>
      <c r="B18" s="479"/>
      <c r="C18" s="480"/>
      <c r="D18" s="480"/>
      <c r="E18" s="480"/>
      <c r="F18" s="481"/>
      <c r="G18" s="258"/>
    </row>
    <row r="19" spans="1:7" ht="15.95" customHeight="1">
      <c r="A19" s="255"/>
      <c r="B19" s="260"/>
      <c r="C19" s="261"/>
      <c r="D19" s="255"/>
      <c r="E19" s="255"/>
      <c r="F19" s="258"/>
      <c r="G19" s="258"/>
    </row>
    <row r="20" spans="1:7" ht="15.95" customHeight="1">
      <c r="A20" s="248" t="s">
        <v>291</v>
      </c>
      <c r="B20" s="249"/>
      <c r="C20" s="249"/>
      <c r="D20" s="249"/>
      <c r="E20" s="249"/>
      <c r="F20" s="250" t="s">
        <v>221</v>
      </c>
      <c r="G20" s="250"/>
    </row>
    <row r="21" spans="1:7" ht="15.95" customHeight="1">
      <c r="A21" s="251" t="s">
        <v>286</v>
      </c>
      <c r="B21" s="252" t="s">
        <v>287</v>
      </c>
      <c r="C21" s="253" t="s">
        <v>288</v>
      </c>
      <c r="D21" s="253" t="s">
        <v>289</v>
      </c>
      <c r="E21" s="253" t="s">
        <v>234</v>
      </c>
      <c r="F21" s="254" t="s">
        <v>290</v>
      </c>
      <c r="G21" s="255"/>
    </row>
    <row r="22" spans="1:7" ht="15.95" customHeight="1">
      <c r="A22" s="284" t="s">
        <v>225</v>
      </c>
      <c r="B22" s="473" t="s">
        <v>282</v>
      </c>
      <c r="C22" s="474"/>
      <c r="D22" s="474"/>
      <c r="E22" s="474"/>
      <c r="F22" s="475"/>
      <c r="G22" s="257"/>
    </row>
    <row r="23" spans="1:7" ht="15.95" customHeight="1">
      <c r="A23" s="289" t="str">
        <f>A16</f>
        <v>정선 청년농촌 보금자리 조성사업</v>
      </c>
      <c r="B23" s="476"/>
      <c r="C23" s="477"/>
      <c r="D23" s="477"/>
      <c r="E23" s="477"/>
      <c r="F23" s="478"/>
      <c r="G23" s="257"/>
    </row>
    <row r="24" spans="1:7" ht="15.95" customHeight="1">
      <c r="A24" s="295" t="e">
        <f>A17</f>
        <v>#REF!</v>
      </c>
      <c r="B24" s="476"/>
      <c r="C24" s="477"/>
      <c r="D24" s="477"/>
      <c r="E24" s="477"/>
      <c r="F24" s="478"/>
      <c r="G24" s="257"/>
    </row>
    <row r="25" spans="1:7" ht="15.95" customHeight="1">
      <c r="A25" s="259"/>
      <c r="B25" s="479"/>
      <c r="C25" s="480"/>
      <c r="D25" s="480"/>
      <c r="E25" s="480"/>
      <c r="F25" s="481"/>
      <c r="G25" s="258"/>
    </row>
    <row r="26" spans="1:7" ht="15.95" customHeight="1">
      <c r="A26" s="262"/>
      <c r="B26" s="260"/>
      <c r="C26" s="261"/>
      <c r="D26" s="255"/>
      <c r="E26" s="255"/>
      <c r="F26" s="258"/>
      <c r="G26" s="258"/>
    </row>
    <row r="27" spans="1:7" ht="15.95" customHeight="1">
      <c r="A27" s="247" t="s">
        <v>292</v>
      </c>
      <c r="B27" s="263"/>
      <c r="C27" s="264"/>
      <c r="D27" s="264"/>
      <c r="E27" s="263"/>
      <c r="F27" s="263"/>
      <c r="G27" s="263"/>
    </row>
    <row r="28" spans="1:7" ht="15.95" customHeight="1">
      <c r="A28" s="456" t="s">
        <v>293</v>
      </c>
      <c r="B28" s="456"/>
      <c r="C28" s="456"/>
      <c r="D28" s="456"/>
      <c r="E28" s="456"/>
      <c r="F28" s="250" t="s">
        <v>294</v>
      </c>
      <c r="G28" s="250"/>
    </row>
    <row r="29" spans="1:7" ht="15.95" customHeight="1">
      <c r="A29" s="251" t="s">
        <v>286</v>
      </c>
      <c r="B29" s="252" t="s">
        <v>287</v>
      </c>
      <c r="C29" s="253" t="s">
        <v>288</v>
      </c>
      <c r="D29" s="253" t="s">
        <v>289</v>
      </c>
      <c r="E29" s="253" t="s">
        <v>234</v>
      </c>
      <c r="F29" s="254" t="s">
        <v>290</v>
      </c>
      <c r="G29" s="255"/>
    </row>
    <row r="30" spans="1:7" ht="15.95" customHeight="1">
      <c r="A30" s="256" t="s">
        <v>225</v>
      </c>
      <c r="B30" s="265"/>
      <c r="C30" s="265"/>
      <c r="D30" s="266" t="s">
        <v>153</v>
      </c>
      <c r="E30" s="267">
        <f>SUM(E31:E33)</f>
        <v>120000</v>
      </c>
      <c r="F30" s="268"/>
      <c r="G30" s="257"/>
    </row>
    <row r="31" spans="1:7" ht="15.95" customHeight="1">
      <c r="A31" s="295" t="s">
        <v>342</v>
      </c>
      <c r="B31" s="296">
        <v>1</v>
      </c>
      <c r="C31" s="359">
        <v>6</v>
      </c>
      <c r="D31" s="297">
        <v>20000</v>
      </c>
      <c r="E31" s="298">
        <f>B31*C31*D31</f>
        <v>120000</v>
      </c>
      <c r="F31" s="299"/>
      <c r="G31" s="257"/>
    </row>
    <row r="32" spans="1:7" ht="15.95" customHeight="1">
      <c r="A32" s="344"/>
      <c r="B32" s="290"/>
      <c r="C32" s="360"/>
      <c r="D32" s="297"/>
      <c r="E32" s="298"/>
      <c r="F32" s="291"/>
      <c r="G32" s="257"/>
    </row>
    <row r="33" spans="1:7" ht="15.95" customHeight="1">
      <c r="A33" s="343">
        <f>A25</f>
        <v>0</v>
      </c>
      <c r="B33" s="269"/>
      <c r="C33" s="270"/>
      <c r="D33" s="270"/>
      <c r="E33" s="275"/>
      <c r="F33" s="277"/>
      <c r="G33" s="258"/>
    </row>
    <row r="34" spans="1:7" ht="15.95" customHeight="1">
      <c r="A34" s="255"/>
      <c r="B34" s="260"/>
      <c r="C34" s="261"/>
      <c r="D34" s="255"/>
      <c r="E34" s="255"/>
      <c r="F34" s="258"/>
      <c r="G34" s="258"/>
    </row>
    <row r="35" spans="1:7" ht="15.95" customHeight="1">
      <c r="A35" s="456" t="s">
        <v>295</v>
      </c>
      <c r="B35" s="456"/>
      <c r="C35" s="456"/>
      <c r="D35" s="456"/>
      <c r="E35" s="456"/>
      <c r="F35" s="250" t="s">
        <v>294</v>
      </c>
      <c r="G35" s="250"/>
    </row>
    <row r="36" spans="1:7" ht="15.95" customHeight="1">
      <c r="A36" s="251" t="s">
        <v>286</v>
      </c>
      <c r="B36" s="252" t="s">
        <v>287</v>
      </c>
      <c r="C36" s="253" t="s">
        <v>288</v>
      </c>
      <c r="D36" s="253" t="s">
        <v>289</v>
      </c>
      <c r="E36" s="253" t="s">
        <v>234</v>
      </c>
      <c r="F36" s="254" t="s">
        <v>290</v>
      </c>
      <c r="G36" s="255"/>
    </row>
    <row r="37" spans="1:7" ht="15.95" customHeight="1">
      <c r="A37" s="256" t="s">
        <v>225</v>
      </c>
      <c r="B37" s="271"/>
      <c r="C37" s="271"/>
      <c r="D37" s="271" t="s">
        <v>153</v>
      </c>
      <c r="E37" s="272">
        <f>SUM(E38:E40)</f>
        <v>240000</v>
      </c>
      <c r="F37" s="273"/>
      <c r="G37" s="257"/>
    </row>
    <row r="38" spans="1:7" ht="15.95" customHeight="1">
      <c r="A38" s="295" t="s">
        <v>342</v>
      </c>
      <c r="B38" s="298">
        <v>2</v>
      </c>
      <c r="C38" s="359">
        <v>6</v>
      </c>
      <c r="D38" s="298">
        <v>20000</v>
      </c>
      <c r="E38" s="298">
        <f>B38*C38*D38</f>
        <v>240000</v>
      </c>
      <c r="F38" s="300"/>
      <c r="G38" s="257"/>
    </row>
    <row r="39" spans="1:7" ht="15.95" customHeight="1">
      <c r="A39" s="289"/>
      <c r="B39" s="292"/>
      <c r="C39" s="360"/>
      <c r="D39" s="298"/>
      <c r="E39" s="298"/>
      <c r="F39" s="293"/>
      <c r="G39" s="257"/>
    </row>
    <row r="40" spans="1:7" ht="15.95" customHeight="1">
      <c r="A40" s="259"/>
      <c r="B40" s="274"/>
      <c r="C40" s="270"/>
      <c r="D40" s="275"/>
      <c r="E40" s="275"/>
      <c r="F40" s="278"/>
      <c r="G40" s="258"/>
    </row>
    <row r="41" spans="1:7" ht="15.95" customHeight="1">
      <c r="A41" s="262"/>
      <c r="B41" s="276"/>
      <c r="C41" s="276"/>
      <c r="D41" s="276"/>
      <c r="E41" s="276"/>
      <c r="F41" s="276"/>
      <c r="G41" s="276"/>
    </row>
    <row r="42" spans="1:7" ht="15.95" customHeight="1">
      <c r="A42" s="262"/>
      <c r="B42" s="276"/>
      <c r="C42" s="276"/>
      <c r="D42" s="276"/>
      <c r="E42" s="276"/>
      <c r="F42" s="276"/>
      <c r="G42" s="276"/>
    </row>
    <row r="43" spans="1:7" ht="15.95" customHeight="1">
      <c r="A43" s="262"/>
      <c r="B43" s="276"/>
      <c r="C43" s="276"/>
      <c r="D43" s="276"/>
      <c r="E43" s="276"/>
      <c r="F43" s="276"/>
      <c r="G43" s="276"/>
    </row>
    <row r="44" spans="1:7" ht="15" customHeight="1"/>
    <row r="45" spans="1:7" ht="15" customHeight="1"/>
    <row r="46" spans="1:7" ht="15" customHeight="1"/>
    <row r="47" spans="1:7" ht="15" customHeight="1"/>
    <row r="48" spans="1:7" ht="15" customHeight="1"/>
  </sheetData>
  <mergeCells count="12">
    <mergeCell ref="A35:E35"/>
    <mergeCell ref="A6:B6"/>
    <mergeCell ref="E6:F6"/>
    <mergeCell ref="A7:B7"/>
    <mergeCell ref="E7:F7"/>
    <mergeCell ref="A8:B8"/>
    <mergeCell ref="E8:F8"/>
    <mergeCell ref="A9:B9"/>
    <mergeCell ref="E9:F9"/>
    <mergeCell ref="B15:F18"/>
    <mergeCell ref="B22:F25"/>
    <mergeCell ref="A28:E28"/>
  </mergeCells>
  <phoneticPr fontId="4" type="noConversion"/>
  <printOptions horizontalCentered="1" verticalCentered="1"/>
  <pageMargins left="0.70866141732283472" right="0.70866141732283472" top="0.98425196850393704" bottom="0.98425196850393704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7" tint="0.79998168889431442"/>
  </sheetPr>
  <dimension ref="A1:O26"/>
  <sheetViews>
    <sheetView showGridLines="0" view="pageBreakPreview" topLeftCell="A3" zoomScaleNormal="100" zoomScaleSheetLayoutView="100" workbookViewId="0">
      <selection activeCell="G8" sqref="G8"/>
    </sheetView>
  </sheetViews>
  <sheetFormatPr defaultColWidth="8.88671875" defaultRowHeight="16.5"/>
  <cols>
    <col min="1" max="1" width="6.33203125" style="147" customWidth="1"/>
    <col min="2" max="2" width="5.33203125" style="147" customWidth="1"/>
    <col min="3" max="4" width="6.88671875" style="147" customWidth="1"/>
    <col min="5" max="5" width="6.109375" style="147" customWidth="1"/>
    <col min="6" max="6" width="1.6640625" style="147" customWidth="1"/>
    <col min="7" max="7" width="11.88671875" style="147" bestFit="1" customWidth="1"/>
    <col min="8" max="8" width="12.77734375" style="147" bestFit="1" customWidth="1"/>
    <col min="9" max="9" width="11.21875" style="147" bestFit="1" customWidth="1"/>
    <col min="10" max="10" width="12.5546875" style="147" customWidth="1"/>
    <col min="11" max="16384" width="8.88671875" style="147"/>
  </cols>
  <sheetData>
    <row r="1" spans="1:15" ht="20.100000000000001" customHeight="1"/>
    <row r="2" spans="1:15" s="150" customFormat="1" ht="20.100000000000001" customHeight="1">
      <c r="A2" s="148" t="s">
        <v>263</v>
      </c>
      <c r="B2" s="149"/>
      <c r="C2" s="149"/>
      <c r="D2" s="149"/>
      <c r="E2" s="149"/>
      <c r="F2" s="149"/>
      <c r="G2" s="149"/>
      <c r="H2" s="149"/>
      <c r="I2" s="149"/>
      <c r="J2" s="149"/>
    </row>
    <row r="3" spans="1:15" s="150" customFormat="1" ht="20.100000000000001" customHeight="1">
      <c r="A3" s="148"/>
      <c r="B3" s="149"/>
      <c r="C3" s="149"/>
      <c r="D3" s="149"/>
      <c r="E3" s="149"/>
      <c r="F3" s="149"/>
      <c r="G3" s="149"/>
      <c r="H3" s="149"/>
      <c r="I3" s="149"/>
      <c r="J3" s="149"/>
    </row>
    <row r="4" spans="1:15" s="150" customFormat="1" ht="20.100000000000001" customHeight="1">
      <c r="A4" s="151" t="s">
        <v>260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15" s="150" customFormat="1" ht="20.100000000000001" customHeight="1" thickBot="1">
      <c r="A5" s="152" t="s">
        <v>220</v>
      </c>
      <c r="B5" s="149"/>
      <c r="C5" s="149"/>
      <c r="D5" s="149"/>
      <c r="E5" s="149"/>
      <c r="F5" s="149"/>
      <c r="G5" s="149"/>
      <c r="H5" s="149"/>
      <c r="I5" s="149"/>
      <c r="J5" s="153" t="s">
        <v>221</v>
      </c>
    </row>
    <row r="6" spans="1:15" s="150" customFormat="1" ht="20.100000000000001" customHeight="1">
      <c r="A6" s="482" t="s">
        <v>222</v>
      </c>
      <c r="B6" s="483"/>
      <c r="C6" s="483"/>
      <c r="D6" s="483"/>
      <c r="E6" s="483"/>
      <c r="F6" s="483"/>
      <c r="G6" s="484" t="s">
        <v>262</v>
      </c>
      <c r="H6" s="483"/>
      <c r="I6" s="485"/>
      <c r="J6" s="319" t="s">
        <v>224</v>
      </c>
      <c r="K6" s="154"/>
    </row>
    <row r="7" spans="1:15" s="150" customFormat="1" ht="20.100000000000001" customHeight="1">
      <c r="A7" s="486" t="s">
        <v>225</v>
      </c>
      <c r="B7" s="446"/>
      <c r="C7" s="446"/>
      <c r="D7" s="446"/>
      <c r="E7" s="446"/>
      <c r="F7" s="446"/>
      <c r="G7" s="205" t="s">
        <v>344</v>
      </c>
      <c r="H7" s="206"/>
      <c r="I7" s="206"/>
      <c r="J7" s="320">
        <f>J8</f>
        <v>960000</v>
      </c>
      <c r="K7" s="156"/>
    </row>
    <row r="8" spans="1:15" s="150" customFormat="1" ht="20.100000000000001" customHeight="1" thickBot="1">
      <c r="A8" s="489" t="s">
        <v>305</v>
      </c>
      <c r="B8" s="490"/>
      <c r="C8" s="490"/>
      <c r="D8" s="490"/>
      <c r="E8" s="490"/>
      <c r="F8" s="490"/>
      <c r="G8" s="321">
        <f>O16*2</f>
        <v>960000</v>
      </c>
      <c r="H8" s="321"/>
      <c r="I8" s="321"/>
      <c r="J8" s="322">
        <f>SUM(G8:I8)</f>
        <v>960000</v>
      </c>
      <c r="K8" s="156"/>
    </row>
    <row r="9" spans="1:15" s="150" customFormat="1" ht="20.100000000000001" customHeight="1">
      <c r="K9" s="159"/>
    </row>
    <row r="10" spans="1:15" s="150" customFormat="1" ht="20.100000000000001" customHeight="1">
      <c r="C10" s="224"/>
      <c r="D10" s="224"/>
      <c r="E10" s="285"/>
      <c r="F10" s="224"/>
      <c r="G10" s="225"/>
      <c r="H10" s="225"/>
      <c r="I10" s="225"/>
      <c r="J10" s="226"/>
      <c r="K10" s="159"/>
    </row>
    <row r="11" spans="1:15" s="150" customFormat="1" ht="20.100000000000001" customHeight="1">
      <c r="A11" s="160"/>
      <c r="B11" s="160"/>
      <c r="C11" s="160"/>
      <c r="D11" s="160"/>
      <c r="E11" s="160"/>
      <c r="F11" s="160"/>
      <c r="G11" s="161"/>
      <c r="H11" s="161"/>
      <c r="I11" s="161"/>
      <c r="J11" s="162"/>
      <c r="O11" s="150" t="s">
        <v>328</v>
      </c>
    </row>
    <row r="12" spans="1:15" ht="20.100000000000001" customHeight="1">
      <c r="A12" s="174"/>
      <c r="B12" s="175"/>
      <c r="C12" s="175"/>
      <c r="D12" s="175"/>
      <c r="E12" s="176"/>
      <c r="F12" s="176"/>
      <c r="G12" s="176"/>
      <c r="H12" s="176"/>
      <c r="I12" s="176"/>
      <c r="J12" s="177"/>
    </row>
    <row r="13" spans="1:15" ht="20.100000000000001" customHeight="1">
      <c r="A13" s="164"/>
      <c r="B13" s="179"/>
      <c r="C13" s="179"/>
      <c r="D13" s="179"/>
      <c r="E13" s="179"/>
      <c r="F13" s="179"/>
      <c r="G13" s="179"/>
      <c r="H13" s="179"/>
      <c r="I13" s="179"/>
      <c r="J13" s="180"/>
      <c r="L13" s="286"/>
      <c r="M13" s="215"/>
      <c r="N13" s="215"/>
      <c r="O13" s="215" t="s">
        <v>303</v>
      </c>
    </row>
    <row r="14" spans="1:15" ht="20.100000000000001" customHeight="1">
      <c r="A14" s="182"/>
      <c r="B14" s="182"/>
      <c r="C14" s="182"/>
      <c r="D14" s="182"/>
      <c r="E14" s="182"/>
      <c r="F14" s="183"/>
      <c r="G14" s="487"/>
      <c r="H14" s="487"/>
      <c r="I14" s="487"/>
      <c r="J14" s="182"/>
      <c r="L14" s="491" t="s">
        <v>332</v>
      </c>
      <c r="M14" s="491"/>
      <c r="N14" s="491"/>
      <c r="O14" s="288">
        <v>120000</v>
      </c>
    </row>
    <row r="15" spans="1:15" ht="20.100000000000001" customHeight="1">
      <c r="A15" s="434"/>
      <c r="B15" s="434"/>
      <c r="C15" s="434"/>
      <c r="D15" s="434"/>
      <c r="E15" s="434"/>
      <c r="F15" s="434"/>
      <c r="G15" s="434"/>
      <c r="H15" s="434"/>
      <c r="I15" s="434"/>
      <c r="J15" s="184"/>
      <c r="L15" s="491" t="s">
        <v>333</v>
      </c>
      <c r="M15" s="491"/>
      <c r="N15" s="491"/>
      <c r="O15" s="288">
        <v>360000</v>
      </c>
    </row>
    <row r="16" spans="1:15" ht="20.100000000000001" customHeight="1">
      <c r="A16" s="183"/>
      <c r="B16" s="183"/>
      <c r="C16" s="183"/>
      <c r="D16" s="183"/>
      <c r="E16" s="186"/>
      <c r="F16" s="186"/>
      <c r="G16" s="487"/>
      <c r="H16" s="487"/>
      <c r="I16" s="487"/>
      <c r="J16" s="187"/>
      <c r="L16" s="488" t="s">
        <v>304</v>
      </c>
      <c r="M16" s="488"/>
      <c r="N16" s="488"/>
      <c r="O16" s="287">
        <f>SUM(O14:O15)</f>
        <v>480000</v>
      </c>
    </row>
    <row r="17" spans="1:10" ht="20.100000000000001" customHeight="1">
      <c r="A17" s="188"/>
      <c r="B17" s="189"/>
      <c r="C17" s="189"/>
      <c r="D17" s="189"/>
      <c r="E17" s="189"/>
      <c r="F17" s="189"/>
      <c r="G17" s="189"/>
      <c r="H17" s="189"/>
      <c r="I17" s="189"/>
      <c r="J17" s="189"/>
    </row>
    <row r="18" spans="1:10" ht="20.100000000000001" customHeight="1"/>
    <row r="19" spans="1:10" ht="20.100000000000001" customHeight="1"/>
    <row r="20" spans="1:10" ht="20.100000000000001" customHeight="1"/>
    <row r="21" spans="1:10" ht="20.100000000000001" customHeight="1"/>
    <row r="22" spans="1:10" ht="20.100000000000001" customHeight="1"/>
    <row r="23" spans="1:10" ht="20.100000000000001" customHeight="1"/>
    <row r="24" spans="1:10" ht="20.100000000000001" customHeight="1"/>
    <row r="25" spans="1:10" ht="20.100000000000001" customHeight="1"/>
    <row r="26" spans="1:10" ht="20.100000000000001" customHeight="1"/>
  </sheetData>
  <mergeCells count="10">
    <mergeCell ref="A6:F6"/>
    <mergeCell ref="G6:I6"/>
    <mergeCell ref="A7:F7"/>
    <mergeCell ref="G14:I14"/>
    <mergeCell ref="L16:N16"/>
    <mergeCell ref="A15:I15"/>
    <mergeCell ref="G16:I16"/>
    <mergeCell ref="A8:F8"/>
    <mergeCell ref="L14:N14"/>
    <mergeCell ref="L15:N15"/>
  </mergeCells>
  <phoneticPr fontId="4" type="noConversion"/>
  <printOptions horizontalCentered="1" verticalCentered="1"/>
  <pageMargins left="0.70866141732283472" right="0.70866141732283472" top="0.98425196850393704" bottom="0.98425196850393704" header="0.51181102362204722" footer="0.51181102362204722"/>
  <pageSetup paperSize="9" scale="91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7" tint="0.79998168889431442"/>
  </sheetPr>
  <dimension ref="A1:O32"/>
  <sheetViews>
    <sheetView showGridLines="0" view="pageBreakPreview" topLeftCell="A3" zoomScaleNormal="100" zoomScaleSheetLayoutView="100" workbookViewId="0">
      <selection activeCell="G8" sqref="G8"/>
    </sheetView>
  </sheetViews>
  <sheetFormatPr defaultColWidth="8.88671875" defaultRowHeight="16.5"/>
  <cols>
    <col min="1" max="1" width="6.33203125" style="147" customWidth="1"/>
    <col min="2" max="2" width="5.33203125" style="147" customWidth="1"/>
    <col min="3" max="4" width="6.88671875" style="147" customWidth="1"/>
    <col min="5" max="5" width="3.109375" style="147" customWidth="1"/>
    <col min="6" max="6" width="1.5546875" style="147" customWidth="1"/>
    <col min="7" max="7" width="12.5546875" style="147" bestFit="1" customWidth="1"/>
    <col min="8" max="8" width="13.5546875" style="147" bestFit="1" customWidth="1"/>
    <col min="9" max="9" width="12" style="147" bestFit="1" customWidth="1"/>
    <col min="10" max="10" width="12.5546875" style="147" customWidth="1"/>
    <col min="11" max="16384" width="8.88671875" style="147"/>
  </cols>
  <sheetData>
    <row r="1" spans="1:15" ht="20.100000000000001" customHeight="1"/>
    <row r="2" spans="1:15" s="150" customFormat="1" ht="20.100000000000001" customHeight="1">
      <c r="A2" s="148" t="s">
        <v>261</v>
      </c>
      <c r="B2" s="149"/>
      <c r="C2" s="149"/>
      <c r="D2" s="149"/>
      <c r="E2" s="149"/>
      <c r="F2" s="149"/>
      <c r="G2" s="149"/>
      <c r="H2" s="149"/>
      <c r="I2" s="149"/>
      <c r="J2" s="149"/>
    </row>
    <row r="3" spans="1:15" s="150" customFormat="1" ht="20.100000000000001" customHeight="1">
      <c r="A3" s="148"/>
      <c r="B3" s="149"/>
      <c r="C3" s="149"/>
      <c r="D3" s="149"/>
      <c r="E3" s="149"/>
      <c r="F3" s="149"/>
      <c r="G3" s="149"/>
      <c r="H3" s="149"/>
      <c r="I3" s="149"/>
      <c r="J3" s="149"/>
      <c r="L3" s="168"/>
    </row>
    <row r="4" spans="1:15" s="150" customFormat="1" ht="20.100000000000001" customHeight="1">
      <c r="A4" s="151" t="s">
        <v>264</v>
      </c>
      <c r="B4" s="149"/>
      <c r="C4" s="149"/>
      <c r="D4" s="149"/>
      <c r="E4" s="149"/>
      <c r="F4" s="149"/>
      <c r="G4" s="149"/>
      <c r="H4" s="149"/>
      <c r="I4" s="149"/>
      <c r="J4" s="149"/>
      <c r="L4" s="168"/>
    </row>
    <row r="5" spans="1:15" s="150" customFormat="1" ht="20.100000000000001" customHeight="1" thickBot="1">
      <c r="A5" s="152" t="s">
        <v>220</v>
      </c>
      <c r="B5" s="149"/>
      <c r="C5" s="149"/>
      <c r="D5" s="149"/>
      <c r="E5" s="149"/>
      <c r="F5" s="149"/>
      <c r="G5" s="149"/>
      <c r="H5" s="149"/>
      <c r="I5" s="149"/>
      <c r="J5" s="153" t="s">
        <v>221</v>
      </c>
      <c r="L5" s="168"/>
    </row>
    <row r="6" spans="1:15" s="150" customFormat="1" ht="20.100000000000001" customHeight="1">
      <c r="A6" s="482" t="s">
        <v>222</v>
      </c>
      <c r="B6" s="483"/>
      <c r="C6" s="483"/>
      <c r="D6" s="483"/>
      <c r="E6" s="483"/>
      <c r="F6" s="483"/>
      <c r="G6" s="484" t="s">
        <v>266</v>
      </c>
      <c r="H6" s="483"/>
      <c r="I6" s="485"/>
      <c r="J6" s="319" t="s">
        <v>224</v>
      </c>
      <c r="K6" s="154"/>
      <c r="L6" s="168"/>
    </row>
    <row r="7" spans="1:15" s="150" customFormat="1" ht="20.100000000000001" customHeight="1">
      <c r="A7" s="486" t="s">
        <v>225</v>
      </c>
      <c r="B7" s="446"/>
      <c r="C7" s="446"/>
      <c r="D7" s="446"/>
      <c r="E7" s="446"/>
      <c r="F7" s="446"/>
      <c r="G7" s="205" t="s">
        <v>345</v>
      </c>
      <c r="H7" s="206"/>
      <c r="I7" s="206"/>
      <c r="J7" s="320">
        <v>276000</v>
      </c>
      <c r="K7" s="156"/>
      <c r="L7" s="168"/>
    </row>
    <row r="8" spans="1:15" s="150" customFormat="1" ht="20.100000000000001" customHeight="1" thickBot="1">
      <c r="A8" s="489" t="s">
        <v>265</v>
      </c>
      <c r="B8" s="490"/>
      <c r="C8" s="490"/>
      <c r="D8" s="490"/>
      <c r="E8" s="490"/>
      <c r="F8" s="490"/>
      <c r="G8" s="323">
        <v>276000</v>
      </c>
      <c r="H8" s="323"/>
      <c r="I8" s="323"/>
      <c r="J8" s="320">
        <v>276000</v>
      </c>
      <c r="K8" s="159"/>
      <c r="L8" s="168"/>
    </row>
    <row r="9" spans="1:15" s="150" customFormat="1" ht="20.100000000000001" customHeight="1">
      <c r="A9" s="492"/>
      <c r="B9" s="492"/>
      <c r="C9" s="492"/>
      <c r="D9" s="492"/>
      <c r="E9" s="492"/>
      <c r="F9" s="492"/>
      <c r="G9" s="161"/>
      <c r="H9" s="161"/>
      <c r="I9" s="161"/>
      <c r="J9" s="162"/>
      <c r="L9" s="168"/>
    </row>
    <row r="10" spans="1:15" ht="20.100000000000001" customHeight="1">
      <c r="A10" s="182"/>
      <c r="B10" s="182"/>
      <c r="C10" s="182"/>
      <c r="D10" s="182"/>
      <c r="E10" s="182"/>
      <c r="F10" s="183"/>
      <c r="G10" s="487"/>
      <c r="H10" s="487"/>
      <c r="I10" s="487"/>
      <c r="J10" s="182"/>
    </row>
    <row r="11" spans="1:15" ht="20.100000000000001" customHeight="1">
      <c r="A11" s="434"/>
      <c r="B11" s="434"/>
      <c r="C11" s="434"/>
      <c r="D11" s="434"/>
      <c r="E11" s="434"/>
      <c r="F11" s="434"/>
      <c r="G11" s="434"/>
      <c r="H11" s="434"/>
      <c r="I11" s="434"/>
      <c r="J11" s="184"/>
    </row>
    <row r="12" spans="1:15" ht="20.100000000000001" customHeight="1">
      <c r="A12" s="183"/>
      <c r="B12" s="183"/>
      <c r="C12" s="183"/>
      <c r="D12" s="183"/>
      <c r="E12" s="186"/>
      <c r="F12" s="186"/>
      <c r="G12" s="487"/>
      <c r="H12" s="487"/>
      <c r="I12" s="487"/>
      <c r="J12" s="187"/>
    </row>
    <row r="13" spans="1:15" ht="20.100000000000001" customHeight="1">
      <c r="A13" s="188"/>
      <c r="B13" s="189"/>
      <c r="C13" s="189"/>
      <c r="D13" s="189"/>
      <c r="E13" s="189"/>
      <c r="F13" s="189"/>
      <c r="G13" s="189"/>
      <c r="H13" s="189"/>
      <c r="I13" s="189"/>
      <c r="J13" s="189"/>
    </row>
    <row r="14" spans="1:15" ht="20.100000000000001" customHeight="1">
      <c r="L14" s="286" t="s">
        <v>160</v>
      </c>
      <c r="M14" s="361" t="s">
        <v>329</v>
      </c>
      <c r="N14" s="361" t="s">
        <v>330</v>
      </c>
      <c r="O14" s="361" t="s">
        <v>225</v>
      </c>
    </row>
    <row r="15" spans="1:15" ht="20.100000000000001" customHeight="1">
      <c r="L15" s="286" t="s">
        <v>331</v>
      </c>
      <c r="M15">
        <v>276000</v>
      </c>
      <c r="N15" s="361"/>
      <c r="O15" s="361">
        <f>M15+N15</f>
        <v>276000</v>
      </c>
    </row>
    <row r="16" spans="1:15" ht="20.100000000000001" customHeight="1"/>
    <row r="17" spans="4:4" ht="20.100000000000001" customHeight="1"/>
    <row r="18" spans="4:4" ht="20.100000000000001" customHeight="1"/>
    <row r="19" spans="4:4" ht="20.100000000000001" customHeight="1"/>
    <row r="20" spans="4:4" ht="20.100000000000001" customHeight="1"/>
    <row r="21" spans="4:4" ht="20.100000000000001" customHeight="1"/>
    <row r="22" spans="4:4" ht="20.100000000000001" customHeight="1"/>
    <row r="32" spans="4:4">
      <c r="D32"/>
    </row>
  </sheetData>
  <mergeCells count="8">
    <mergeCell ref="G10:I10"/>
    <mergeCell ref="A11:I11"/>
    <mergeCell ref="G12:I12"/>
    <mergeCell ref="A6:F6"/>
    <mergeCell ref="G6:I6"/>
    <mergeCell ref="A7:F7"/>
    <mergeCell ref="A8:F8"/>
    <mergeCell ref="A9:F9"/>
  </mergeCells>
  <phoneticPr fontId="4" type="noConversion"/>
  <printOptions horizontalCentered="1" verticalCentered="1"/>
  <pageMargins left="0.70866141732283472" right="0.70866141732283472" top="0.98425196850393704" bottom="0.98425196850393704" header="0.51181102362204722" footer="0.51181102362204722"/>
  <pageSetup paperSize="9" scale="94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A5D10-1406-41FB-84B9-7F8702E5BB7A}">
  <dimension ref="A2:K16"/>
  <sheetViews>
    <sheetView view="pageBreakPreview" zoomScale="130" zoomScaleNormal="130" zoomScaleSheetLayoutView="130" workbookViewId="0">
      <selection activeCell="L19" sqref="L19"/>
    </sheetView>
  </sheetViews>
  <sheetFormatPr defaultRowHeight="16.5"/>
  <cols>
    <col min="1" max="1" width="6.33203125" style="147" customWidth="1"/>
    <col min="2" max="2" width="5.33203125" style="147" customWidth="1"/>
    <col min="3" max="4" width="6.88671875" style="147" customWidth="1"/>
    <col min="5" max="5" width="3.109375" style="147" customWidth="1"/>
    <col min="6" max="6" width="1.5546875" style="147" customWidth="1"/>
    <col min="7" max="7" width="12.5546875" style="147" bestFit="1" customWidth="1"/>
    <col min="8" max="8" width="13.5546875" style="147" bestFit="1" customWidth="1"/>
    <col min="9" max="9" width="12" style="147" bestFit="1" customWidth="1"/>
    <col min="10" max="10" width="12.5546875" style="147" customWidth="1"/>
    <col min="11" max="11" width="15.44140625" bestFit="1" customWidth="1"/>
  </cols>
  <sheetData>
    <row r="2" spans="1:11" ht="20.25">
      <c r="A2" s="148" t="s">
        <v>318</v>
      </c>
      <c r="B2" s="149"/>
      <c r="C2" s="149"/>
      <c r="D2" s="149"/>
      <c r="E2" s="149"/>
      <c r="F2" s="149"/>
      <c r="G2" s="149"/>
      <c r="H2" s="149"/>
      <c r="I2" s="149"/>
      <c r="J2" s="149"/>
    </row>
    <row r="3" spans="1:11" ht="20.25">
      <c r="A3" s="148"/>
      <c r="B3" s="149"/>
      <c r="C3" s="149"/>
      <c r="D3" s="149"/>
      <c r="E3" s="149"/>
      <c r="F3" s="149"/>
      <c r="G3" s="149"/>
      <c r="H3" s="149"/>
      <c r="I3" s="149"/>
      <c r="J3" s="149"/>
    </row>
    <row r="4" spans="1:11" ht="20.25">
      <c r="A4" s="151" t="s">
        <v>325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11" ht="18" thickBot="1">
      <c r="A5" s="152" t="s">
        <v>220</v>
      </c>
      <c r="B5" s="149"/>
      <c r="C5" s="149"/>
      <c r="D5" s="149"/>
      <c r="E5" s="149"/>
      <c r="F5" s="149"/>
      <c r="G5" s="149"/>
      <c r="H5" s="149"/>
      <c r="I5" s="149"/>
      <c r="J5" s="153" t="s">
        <v>221</v>
      </c>
    </row>
    <row r="6" spans="1:11" ht="17.25">
      <c r="A6" s="493" t="s">
        <v>222</v>
      </c>
      <c r="B6" s="494"/>
      <c r="C6" s="494"/>
      <c r="D6" s="494"/>
      <c r="E6" s="494"/>
      <c r="F6" s="495"/>
      <c r="G6" s="484" t="s">
        <v>262</v>
      </c>
      <c r="H6" s="483"/>
      <c r="I6" s="485"/>
      <c r="J6" s="499" t="s">
        <v>224</v>
      </c>
    </row>
    <row r="7" spans="1:11" ht="17.25" customHeight="1">
      <c r="A7" s="496"/>
      <c r="B7" s="497"/>
      <c r="C7" s="497"/>
      <c r="D7" s="497"/>
      <c r="E7" s="497"/>
      <c r="F7" s="498"/>
      <c r="G7" s="205" t="s">
        <v>317</v>
      </c>
      <c r="H7" s="206" t="s">
        <v>316</v>
      </c>
      <c r="I7" s="206" t="s">
        <v>315</v>
      </c>
      <c r="J7" s="500"/>
    </row>
    <row r="8" spans="1:11" ht="17.25">
      <c r="A8" s="486" t="s">
        <v>225</v>
      </c>
      <c r="B8" s="446"/>
      <c r="C8" s="446"/>
      <c r="D8" s="446"/>
      <c r="E8" s="446"/>
      <c r="F8" s="446"/>
      <c r="G8" s="205"/>
      <c r="H8" s="206"/>
      <c r="I8" s="206"/>
      <c r="J8" s="353">
        <f>SUM(J9:J11)</f>
        <v>0</v>
      </c>
    </row>
    <row r="9" spans="1:11" ht="13.5">
      <c r="A9" s="501" t="s">
        <v>321</v>
      </c>
      <c r="B9" s="502"/>
      <c r="C9" s="502"/>
      <c r="D9" s="502"/>
      <c r="E9" s="502"/>
      <c r="F9" s="503"/>
      <c r="G9" s="352"/>
      <c r="H9" s="351"/>
      <c r="I9" s="351">
        <f>6000*2</f>
        <v>12000</v>
      </c>
      <c r="J9" s="350">
        <f>G9*H9*I9</f>
        <v>0</v>
      </c>
    </row>
    <row r="10" spans="1:11" ht="13.5">
      <c r="A10" s="501" t="s">
        <v>314</v>
      </c>
      <c r="B10" s="502"/>
      <c r="C10" s="502"/>
      <c r="D10" s="502"/>
      <c r="E10" s="502"/>
      <c r="F10" s="503"/>
      <c r="G10" s="352"/>
      <c r="H10" s="351"/>
      <c r="I10" s="351">
        <v>10830</v>
      </c>
      <c r="J10" s="350">
        <f>G10*H10*I10</f>
        <v>0</v>
      </c>
      <c r="K10" t="s">
        <v>313</v>
      </c>
    </row>
    <row r="11" spans="1:11" ht="14.25" thickBot="1">
      <c r="A11" s="504" t="s">
        <v>320</v>
      </c>
      <c r="B11" s="505"/>
      <c r="C11" s="505"/>
      <c r="D11" s="505"/>
      <c r="E11" s="505"/>
      <c r="F11" s="506"/>
      <c r="G11" s="349"/>
      <c r="H11" s="348"/>
      <c r="I11" s="348">
        <f>27000*2</f>
        <v>54000</v>
      </c>
      <c r="J11" s="347">
        <f>G11*H11*I11</f>
        <v>0</v>
      </c>
      <c r="K11" t="s">
        <v>312</v>
      </c>
    </row>
    <row r="12" spans="1:11" ht="17.25">
      <c r="A12" s="492"/>
      <c r="B12" s="492"/>
      <c r="C12" s="492"/>
      <c r="D12" s="492"/>
      <c r="E12" s="492"/>
      <c r="F12" s="492"/>
      <c r="G12" s="161"/>
      <c r="H12" s="161"/>
      <c r="I12" s="161"/>
      <c r="J12" s="162"/>
    </row>
    <row r="13" spans="1:11">
      <c r="A13" s="346"/>
      <c r="B13" s="346"/>
      <c r="C13" s="346"/>
      <c r="D13" s="346"/>
      <c r="E13" s="346"/>
      <c r="F13" s="345"/>
      <c r="G13" s="487"/>
      <c r="H13" s="487"/>
      <c r="I13" s="487"/>
      <c r="J13" s="346"/>
    </row>
    <row r="14" spans="1:11">
      <c r="A14" s="434"/>
      <c r="B14" s="434"/>
      <c r="C14" s="434"/>
      <c r="D14" s="434"/>
      <c r="E14" s="434"/>
      <c r="F14" s="434"/>
      <c r="G14" s="434"/>
      <c r="H14" s="434"/>
      <c r="I14" s="434"/>
      <c r="J14" s="184"/>
    </row>
    <row r="15" spans="1:11">
      <c r="A15" s="345"/>
      <c r="B15" s="345"/>
      <c r="C15" s="345"/>
      <c r="D15" s="345"/>
      <c r="E15" s="186"/>
      <c r="F15" s="186"/>
      <c r="G15" s="487"/>
      <c r="H15" s="487"/>
      <c r="I15" s="487"/>
      <c r="J15" s="187"/>
    </row>
    <row r="16" spans="1:11">
      <c r="A16" s="188"/>
      <c r="B16" s="189"/>
      <c r="C16" s="189"/>
      <c r="D16" s="189"/>
      <c r="E16" s="189"/>
      <c r="F16" s="189"/>
      <c r="G16" s="189"/>
      <c r="H16" s="189"/>
      <c r="I16" s="189"/>
      <c r="J16" s="189"/>
    </row>
  </sheetData>
  <mergeCells count="11">
    <mergeCell ref="A6:F7"/>
    <mergeCell ref="J6:J7"/>
    <mergeCell ref="A14:I14"/>
    <mergeCell ref="G15:I15"/>
    <mergeCell ref="A9:F9"/>
    <mergeCell ref="A10:F10"/>
    <mergeCell ref="A11:F11"/>
    <mergeCell ref="G6:I6"/>
    <mergeCell ref="A8:F8"/>
    <mergeCell ref="A12:F12"/>
    <mergeCell ref="G13:I13"/>
  </mergeCells>
  <phoneticPr fontId="4" type="noConversion"/>
  <pageMargins left="0.7" right="0.7" top="0.75" bottom="0.75" header="0.3" footer="0.3"/>
  <pageSetup paperSize="9" scale="7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11</vt:i4>
      </vt:variant>
    </vt:vector>
  </HeadingPairs>
  <TitlesOfParts>
    <vt:vector size="23" baseType="lpstr">
      <vt:lpstr>견적서</vt:lpstr>
      <vt:lpstr>갑지</vt:lpstr>
      <vt:lpstr>내역서</vt:lpstr>
      <vt:lpstr>산출기준</vt:lpstr>
      <vt:lpstr>참여기술자수 산출</vt:lpstr>
      <vt:lpstr>산출근거</vt:lpstr>
      <vt:lpstr>손해보증</vt:lpstr>
      <vt:lpstr>직접경비1(인쇄비)</vt:lpstr>
      <vt:lpstr>직접경비2(식대)</vt:lpstr>
      <vt:lpstr>직접경비3(회의실)</vt:lpstr>
      <vt:lpstr>직접경비4(렌트카)</vt:lpstr>
      <vt:lpstr>직접경비5(OT경비)</vt:lpstr>
      <vt:lpstr>갑지!Print_Area</vt:lpstr>
      <vt:lpstr>견적서!Print_Area</vt:lpstr>
      <vt:lpstr>내역서!Print_Area</vt:lpstr>
      <vt:lpstr>산출기준!Print_Area</vt:lpstr>
      <vt:lpstr>손해보증!Print_Area</vt:lpstr>
      <vt:lpstr>'직접경비1(인쇄비)'!Print_Area</vt:lpstr>
      <vt:lpstr>'직접경비2(식대)'!Print_Area</vt:lpstr>
      <vt:lpstr>'직접경비3(회의실)'!Print_Area</vt:lpstr>
      <vt:lpstr>'직접경비4(렌트카)'!Print_Area</vt:lpstr>
      <vt:lpstr>'직접경비5(OT경비)'!Print_Area</vt:lpstr>
      <vt:lpstr>'참여기술자수 산출'!Print_Area</vt:lpstr>
    </vt:vector>
  </TitlesOfParts>
  <Company>(주)천진엔지니어링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2023-05-10T01:07:01Z</cp:lastPrinted>
  <dcterms:created xsi:type="dcterms:W3CDTF">2009-06-29T05:02:06Z</dcterms:created>
  <dcterms:modified xsi:type="dcterms:W3CDTF">2026-10-20T01:40:52Z</dcterms:modified>
</cp:coreProperties>
</file>