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용역 유형별\삼향읍 지산리 농어촌도로 304호선 확포장공사 실시설계용역\"/>
    </mc:Choice>
  </mc:AlternateContent>
  <xr:revisionPtr revIDLastSave="0" documentId="13_ncr:1_{91852AC9-9691-49E7-9E81-17D5C0C38A73}" xr6:coauthVersionLast="47" xr6:coauthVersionMax="47" xr10:uidLastSave="{00000000-0000-0000-0000-000000000000}"/>
  <bookViews>
    <workbookView xWindow="-28920" yWindow="-120" windowWidth="29040" windowHeight="15720" autoFilterDateGrouping="0" xr2:uid="{00000000-000D-0000-FFFF-FFFF00000000}"/>
  </bookViews>
  <sheets>
    <sheet name="과업지시서" sheetId="1" r:id="rId1"/>
    <sheet name="예정공정표" sheetId="2" r:id="rId2"/>
    <sheet name="갑지" sheetId="3" r:id="rId3"/>
    <sheet name="2.실시설계" sheetId="4" r:id="rId4"/>
    <sheet name="간지(2)" sheetId="5" r:id="rId5"/>
    <sheet name="일위대가" sheetId="6" r:id="rId6"/>
    <sheet name="실시설계비" sheetId="7" r:id="rId7"/>
    <sheet name="인원수산정" sheetId="8" r:id="rId8"/>
    <sheet name="기준" sheetId="9" r:id="rId9"/>
    <sheet name="손해보상공제요율 (2)" sheetId="10" r:id="rId10"/>
    <sheet name="기초단가" sheetId="11" r:id="rId11"/>
    <sheet name="Sheet1" sheetId="13" r:id="rId12"/>
  </sheets>
  <definedNames>
    <definedName name="_xlnm.Print_Area" localSheetId="10">기초단가!$A$1:$L$19</definedName>
    <definedName name="_xlnm.Print_Area" localSheetId="9">'손해보상공제요율 (2)'!$A$1:$L$30</definedName>
    <definedName name="_xlnm.Print_Area" localSheetId="6">실시설계비!$A$1:$N$32</definedName>
    <definedName name="_xlnm.Print_Area" localSheetId="5">일위대가!$A$1:$M$9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11" l="1"/>
  <c r="C7" i="11"/>
  <c r="C6" i="11"/>
  <c r="C5" i="11"/>
  <c r="C4" i="11"/>
  <c r="C3" i="11"/>
  <c r="C2" i="11"/>
  <c r="G21" i="7"/>
  <c r="G20" i="7"/>
  <c r="F8" i="11" l="1"/>
  <c r="F7" i="11"/>
  <c r="F6" i="11"/>
  <c r="F5" i="11"/>
  <c r="F4" i="11"/>
  <c r="F3" i="11"/>
  <c r="F2" i="11"/>
  <c r="U12" i="8"/>
  <c r="R12" i="8"/>
  <c r="O12" i="8"/>
  <c r="L12" i="8"/>
  <c r="I12" i="8"/>
  <c r="J12" i="8" s="1"/>
  <c r="F12" i="8"/>
  <c r="C12" i="8"/>
  <c r="U11" i="8"/>
  <c r="R11" i="8"/>
  <c r="O11" i="8"/>
  <c r="L11" i="8"/>
  <c r="I11" i="8"/>
  <c r="F11" i="8"/>
  <c r="G11" i="8" s="1"/>
  <c r="H11" i="8" s="1"/>
  <c r="C11" i="8"/>
  <c r="U10" i="8"/>
  <c r="S10" i="8"/>
  <c r="R10" i="8"/>
  <c r="T10" i="8" s="1"/>
  <c r="O10" i="8"/>
  <c r="P10" i="8" s="1"/>
  <c r="Q10" i="8" s="1"/>
  <c r="L10" i="8"/>
  <c r="I10" i="8"/>
  <c r="F10" i="8"/>
  <c r="C10" i="8"/>
  <c r="U9" i="8"/>
  <c r="R9" i="8"/>
  <c r="P9" i="8"/>
  <c r="O9" i="8"/>
  <c r="Q9" i="8" s="1"/>
  <c r="L9" i="8"/>
  <c r="M9" i="8" s="1"/>
  <c r="N9" i="8" s="1"/>
  <c r="I9" i="8"/>
  <c r="F9" i="8"/>
  <c r="C9" i="8"/>
  <c r="U7" i="8"/>
  <c r="R7" i="8"/>
  <c r="O7" i="8"/>
  <c r="L7" i="8"/>
  <c r="I7" i="8"/>
  <c r="F7" i="8"/>
  <c r="C7" i="8"/>
  <c r="U6" i="8"/>
  <c r="R6" i="8"/>
  <c r="O6" i="8"/>
  <c r="L6" i="8"/>
  <c r="I6" i="8"/>
  <c r="F6" i="8"/>
  <c r="C6" i="8"/>
  <c r="U5" i="8"/>
  <c r="R5" i="8"/>
  <c r="O5" i="8"/>
  <c r="L5" i="8"/>
  <c r="I5" i="8"/>
  <c r="F5" i="8"/>
  <c r="C5" i="8"/>
  <c r="U4" i="8"/>
  <c r="R4" i="8"/>
  <c r="O4" i="8"/>
  <c r="L4" i="8"/>
  <c r="I4" i="8"/>
  <c r="F4" i="8"/>
  <c r="C4" i="8"/>
  <c r="B2" i="8"/>
  <c r="U8" i="8" s="1"/>
  <c r="D11" i="7"/>
  <c r="D14" i="7" s="1"/>
  <c r="L108" i="6"/>
  <c r="J108" i="6"/>
  <c r="H108" i="6"/>
  <c r="F108" i="6" s="1"/>
  <c r="E108" i="6"/>
  <c r="L107" i="6"/>
  <c r="J107" i="6"/>
  <c r="H107" i="6"/>
  <c r="F107" i="6" s="1"/>
  <c r="E107" i="6"/>
  <c r="L106" i="6"/>
  <c r="J106" i="6"/>
  <c r="H106" i="6"/>
  <c r="F106" i="6" s="1"/>
  <c r="E106" i="6"/>
  <c r="L105" i="6"/>
  <c r="J105" i="6"/>
  <c r="H105" i="6"/>
  <c r="F105" i="6"/>
  <c r="E105" i="6"/>
  <c r="L104" i="6"/>
  <c r="J104" i="6"/>
  <c r="J103" i="6" s="1"/>
  <c r="H104" i="6"/>
  <c r="E104" i="6"/>
  <c r="L100" i="6"/>
  <c r="F100" i="6" s="1"/>
  <c r="E100" i="6"/>
  <c r="L99" i="6"/>
  <c r="F99" i="6" s="1"/>
  <c r="E99" i="6"/>
  <c r="L98" i="6"/>
  <c r="F98" i="6" s="1"/>
  <c r="E98" i="6"/>
  <c r="L97" i="6"/>
  <c r="F97" i="6" s="1"/>
  <c r="E97" i="6"/>
  <c r="L96" i="6"/>
  <c r="J96" i="6"/>
  <c r="J93" i="6" s="1"/>
  <c r="H96" i="6"/>
  <c r="E96" i="6"/>
  <c r="L95" i="6"/>
  <c r="J95" i="6"/>
  <c r="H95" i="6"/>
  <c r="E95" i="6"/>
  <c r="L94" i="6"/>
  <c r="J94" i="6"/>
  <c r="H94" i="6"/>
  <c r="F94" i="6"/>
  <c r="E94" i="6"/>
  <c r="H93" i="6"/>
  <c r="I91" i="6"/>
  <c r="J91" i="6" s="1"/>
  <c r="G91" i="6"/>
  <c r="E91" i="6" s="1"/>
  <c r="I90" i="6"/>
  <c r="J90" i="6" s="1"/>
  <c r="G90" i="6"/>
  <c r="H90" i="6" s="1"/>
  <c r="I89" i="6"/>
  <c r="J89" i="6" s="1"/>
  <c r="G89" i="6"/>
  <c r="L88" i="6"/>
  <c r="I86" i="6"/>
  <c r="J86" i="6" s="1"/>
  <c r="G86" i="6"/>
  <c r="H86" i="6" s="1"/>
  <c r="I85" i="6"/>
  <c r="J85" i="6" s="1"/>
  <c r="G85" i="6"/>
  <c r="H85" i="6" s="1"/>
  <c r="I84" i="6"/>
  <c r="J84" i="6" s="1"/>
  <c r="G84" i="6"/>
  <c r="H84" i="6" s="1"/>
  <c r="I83" i="6"/>
  <c r="J83" i="6" s="1"/>
  <c r="G83" i="6"/>
  <c r="H83" i="6" s="1"/>
  <c r="I82" i="6"/>
  <c r="J82" i="6" s="1"/>
  <c r="G82" i="6"/>
  <c r="H82" i="6" s="1"/>
  <c r="I81" i="6"/>
  <c r="J81" i="6" s="1"/>
  <c r="G81" i="6"/>
  <c r="I80" i="6"/>
  <c r="G80" i="6"/>
  <c r="H80" i="6" s="1"/>
  <c r="I79" i="6"/>
  <c r="J79" i="6" s="1"/>
  <c r="G79" i="6"/>
  <c r="H79" i="6" s="1"/>
  <c r="I78" i="6"/>
  <c r="J78" i="6" s="1"/>
  <c r="G78" i="6"/>
  <c r="H78" i="6" s="1"/>
  <c r="L77" i="6"/>
  <c r="I75" i="6"/>
  <c r="J75" i="6" s="1"/>
  <c r="G75" i="6"/>
  <c r="I74" i="6"/>
  <c r="J74" i="6" s="1"/>
  <c r="G74" i="6"/>
  <c r="H74" i="6" s="1"/>
  <c r="I73" i="6"/>
  <c r="J73" i="6" s="1"/>
  <c r="G73" i="6"/>
  <c r="H73" i="6" s="1"/>
  <c r="I72" i="6"/>
  <c r="J72" i="6" s="1"/>
  <c r="G72" i="6"/>
  <c r="H72" i="6" s="1"/>
  <c r="I71" i="6"/>
  <c r="J71" i="6" s="1"/>
  <c r="G71" i="6"/>
  <c r="I70" i="6"/>
  <c r="J70" i="6" s="1"/>
  <c r="G70" i="6"/>
  <c r="H70" i="6" s="1"/>
  <c r="I69" i="6"/>
  <c r="J69" i="6" s="1"/>
  <c r="G69" i="6"/>
  <c r="I68" i="6"/>
  <c r="J68" i="6" s="1"/>
  <c r="G68" i="6"/>
  <c r="H68" i="6" s="1"/>
  <c r="I67" i="6"/>
  <c r="J67" i="6" s="1"/>
  <c r="G67" i="6"/>
  <c r="H67" i="6" s="1"/>
  <c r="I66" i="6"/>
  <c r="J66" i="6" s="1"/>
  <c r="G66" i="6"/>
  <c r="H66" i="6" s="1"/>
  <c r="L65" i="6"/>
  <c r="I63" i="6"/>
  <c r="J63" i="6" s="1"/>
  <c r="G63" i="6"/>
  <c r="I62" i="6"/>
  <c r="J62" i="6" s="1"/>
  <c r="G62" i="6"/>
  <c r="H62" i="6" s="1"/>
  <c r="H61" i="6"/>
  <c r="I60" i="6"/>
  <c r="G60" i="6"/>
  <c r="H60" i="6" s="1"/>
  <c r="I59" i="6"/>
  <c r="J59" i="6" s="1"/>
  <c r="G59" i="6"/>
  <c r="I58" i="6"/>
  <c r="J58" i="6" s="1"/>
  <c r="G58" i="6"/>
  <c r="H58" i="6" s="1"/>
  <c r="I57" i="6"/>
  <c r="J57" i="6" s="1"/>
  <c r="G57" i="6"/>
  <c r="I56" i="6"/>
  <c r="G56" i="6"/>
  <c r="H56" i="6" s="1"/>
  <c r="I55" i="6"/>
  <c r="J55" i="6" s="1"/>
  <c r="G55" i="6"/>
  <c r="I54" i="6"/>
  <c r="J54" i="6" s="1"/>
  <c r="G54" i="6"/>
  <c r="H54" i="6" s="1"/>
  <c r="I53" i="6"/>
  <c r="J53" i="6" s="1"/>
  <c r="G53" i="6"/>
  <c r="L52" i="6"/>
  <c r="I50" i="6"/>
  <c r="J50" i="6" s="1"/>
  <c r="G50" i="6"/>
  <c r="I49" i="6"/>
  <c r="J49" i="6" s="1"/>
  <c r="G49" i="6"/>
  <c r="H48" i="6"/>
  <c r="I47" i="6"/>
  <c r="J47" i="6" s="1"/>
  <c r="G47" i="6"/>
  <c r="H47" i="6" s="1"/>
  <c r="I46" i="6"/>
  <c r="J46" i="6" s="1"/>
  <c r="G46" i="6"/>
  <c r="H46" i="6" s="1"/>
  <c r="I45" i="6"/>
  <c r="J45" i="6" s="1"/>
  <c r="G45" i="6"/>
  <c r="H45" i="6" s="1"/>
  <c r="I44" i="6"/>
  <c r="J44" i="6" s="1"/>
  <c r="G44" i="6"/>
  <c r="I43" i="6"/>
  <c r="J43" i="6" s="1"/>
  <c r="G43" i="6"/>
  <c r="H43" i="6" s="1"/>
  <c r="I42" i="6"/>
  <c r="J42" i="6" s="1"/>
  <c r="G42" i="6"/>
  <c r="H42" i="6" s="1"/>
  <c r="I41" i="6"/>
  <c r="J41" i="6" s="1"/>
  <c r="G41" i="6"/>
  <c r="H41" i="6" s="1"/>
  <c r="I40" i="6"/>
  <c r="J40" i="6" s="1"/>
  <c r="G40" i="6"/>
  <c r="I39" i="6"/>
  <c r="J39" i="6" s="1"/>
  <c r="G39" i="6"/>
  <c r="H39" i="6" s="1"/>
  <c r="L38" i="6"/>
  <c r="I36" i="6"/>
  <c r="J36" i="6" s="1"/>
  <c r="G36" i="6"/>
  <c r="I35" i="6"/>
  <c r="J35" i="6" s="1"/>
  <c r="G35" i="6"/>
  <c r="H35" i="6" s="1"/>
  <c r="H34" i="6"/>
  <c r="I33" i="6"/>
  <c r="J33" i="6" s="1"/>
  <c r="G33" i="6"/>
  <c r="H33" i="6" s="1"/>
  <c r="I32" i="6"/>
  <c r="J32" i="6" s="1"/>
  <c r="G32" i="6"/>
  <c r="I31" i="6"/>
  <c r="J31" i="6" s="1"/>
  <c r="G31" i="6"/>
  <c r="H31" i="6" s="1"/>
  <c r="I30" i="6"/>
  <c r="J30" i="6" s="1"/>
  <c r="G30" i="6"/>
  <c r="I29" i="6"/>
  <c r="J29" i="6" s="1"/>
  <c r="G29" i="6"/>
  <c r="H29" i="6" s="1"/>
  <c r="I28" i="6"/>
  <c r="J28" i="6" s="1"/>
  <c r="G28" i="6"/>
  <c r="I27" i="6"/>
  <c r="J27" i="6" s="1"/>
  <c r="G27" i="6"/>
  <c r="I26" i="6"/>
  <c r="J26" i="6" s="1"/>
  <c r="G26" i="6"/>
  <c r="I25" i="6"/>
  <c r="J25" i="6" s="1"/>
  <c r="G25" i="6"/>
  <c r="L24" i="6"/>
  <c r="I22" i="6"/>
  <c r="J22" i="6" s="1"/>
  <c r="G22" i="6"/>
  <c r="I21" i="6"/>
  <c r="J21" i="6" s="1"/>
  <c r="G21" i="6"/>
  <c r="H21" i="6" s="1"/>
  <c r="H20" i="6"/>
  <c r="I19" i="6"/>
  <c r="J19" i="6" s="1"/>
  <c r="G19" i="6"/>
  <c r="H19" i="6" s="1"/>
  <c r="I18" i="6"/>
  <c r="J18" i="6" s="1"/>
  <c r="G18" i="6"/>
  <c r="H18" i="6" s="1"/>
  <c r="I17" i="6"/>
  <c r="J17" i="6" s="1"/>
  <c r="G17" i="6"/>
  <c r="I16" i="6"/>
  <c r="J16" i="6" s="1"/>
  <c r="G16" i="6"/>
  <c r="H16" i="6" s="1"/>
  <c r="I15" i="6"/>
  <c r="J15" i="6" s="1"/>
  <c r="G15" i="6"/>
  <c r="H15" i="6" s="1"/>
  <c r="I14" i="6"/>
  <c r="J14" i="6" s="1"/>
  <c r="G14" i="6"/>
  <c r="H14" i="6" s="1"/>
  <c r="I13" i="6"/>
  <c r="J13" i="6" s="1"/>
  <c r="G13" i="6"/>
  <c r="H13" i="6" s="1"/>
  <c r="I12" i="6"/>
  <c r="G12" i="6"/>
  <c r="H12" i="6" s="1"/>
  <c r="I11" i="6"/>
  <c r="J11" i="6" s="1"/>
  <c r="G11" i="6"/>
  <c r="L10" i="6"/>
  <c r="K7" i="6"/>
  <c r="I7" i="6"/>
  <c r="G7" i="6"/>
  <c r="K6" i="6"/>
  <c r="I6" i="6"/>
  <c r="G6" i="6"/>
  <c r="K5" i="6"/>
  <c r="I5" i="6"/>
  <c r="G5" i="6"/>
  <c r="K4" i="6"/>
  <c r="I4" i="6"/>
  <c r="G4" i="6"/>
  <c r="I17" i="4"/>
  <c r="I16" i="4"/>
  <c r="G16" i="4"/>
  <c r="D16" i="4"/>
  <c r="I15" i="4"/>
  <c r="G15" i="4"/>
  <c r="I14" i="4"/>
  <c r="G14" i="4"/>
  <c r="I13" i="4"/>
  <c r="G13" i="4"/>
  <c r="D13" i="4"/>
  <c r="A8" i="4"/>
  <c r="A7" i="4"/>
  <c r="L6" i="4"/>
  <c r="K6" i="4"/>
  <c r="J6" i="4"/>
  <c r="H6" i="4"/>
  <c r="I6" i="4" s="1"/>
  <c r="I5" i="4" s="1"/>
  <c r="I4" i="4" s="1"/>
  <c r="A6" i="4"/>
  <c r="D5" i="4"/>
  <c r="D4" i="4"/>
  <c r="B20" i="3"/>
  <c r="C2" i="3" s="1"/>
  <c r="C7" i="3"/>
  <c r="A3" i="4" s="1"/>
  <c r="K2" i="3"/>
  <c r="C14" i="2"/>
  <c r="B14" i="2"/>
  <c r="A3" i="2"/>
  <c r="A2" i="2"/>
  <c r="A67" i="1"/>
  <c r="A47" i="1"/>
  <c r="O8" i="8" l="1"/>
  <c r="F96" i="6"/>
  <c r="D7" i="8"/>
  <c r="E7" i="8" s="1"/>
  <c r="M10" i="8"/>
  <c r="N10" i="8" s="1"/>
  <c r="J11" i="8"/>
  <c r="K11" i="8" s="1"/>
  <c r="G4" i="8"/>
  <c r="G5" i="8" s="1"/>
  <c r="H5" i="8" s="1"/>
  <c r="H14" i="8" s="1"/>
  <c r="S11" i="8"/>
  <c r="T11" i="8" s="1"/>
  <c r="L103" i="6"/>
  <c r="S4" i="8"/>
  <c r="S6" i="8" s="1"/>
  <c r="T6" i="8" s="1"/>
  <c r="T15" i="8" s="1"/>
  <c r="C5" i="6" s="1"/>
  <c r="V7" i="8"/>
  <c r="W7" i="8" s="1"/>
  <c r="V9" i="8"/>
  <c r="W9" i="8" s="1"/>
  <c r="D11" i="8"/>
  <c r="E11" i="8" s="1"/>
  <c r="G12" i="8"/>
  <c r="H12" i="8" s="1"/>
  <c r="F95" i="6"/>
  <c r="C8" i="8"/>
  <c r="K12" i="8"/>
  <c r="F79" i="6"/>
  <c r="E81" i="6"/>
  <c r="E50" i="6"/>
  <c r="F29" i="6"/>
  <c r="F14" i="6"/>
  <c r="E17" i="6"/>
  <c r="F15" i="6"/>
  <c r="F19" i="6"/>
  <c r="E21" i="6"/>
  <c r="F13" i="6"/>
  <c r="E27" i="6"/>
  <c r="E40" i="6"/>
  <c r="E63" i="6"/>
  <c r="E25" i="6"/>
  <c r="H25" i="6"/>
  <c r="F25" i="6" s="1"/>
  <c r="E41" i="6"/>
  <c r="E44" i="6"/>
  <c r="F67" i="6"/>
  <c r="E89" i="6"/>
  <c r="E45" i="6"/>
  <c r="E18" i="6"/>
  <c r="E68" i="6"/>
  <c r="F47" i="6"/>
  <c r="E53" i="6"/>
  <c r="E71" i="6"/>
  <c r="E12" i="6"/>
  <c r="E5" i="6"/>
  <c r="F39" i="6"/>
  <c r="E54" i="6"/>
  <c r="E72" i="6"/>
  <c r="E75" i="6"/>
  <c r="F86" i="6"/>
  <c r="E14" i="6"/>
  <c r="F42" i="6"/>
  <c r="F70" i="6"/>
  <c r="E11" i="6"/>
  <c r="F31" i="6"/>
  <c r="E67" i="6"/>
  <c r="E80" i="6"/>
  <c r="J52" i="6"/>
  <c r="F62" i="6"/>
  <c r="F18" i="6"/>
  <c r="H27" i="6"/>
  <c r="F27" i="6" s="1"/>
  <c r="E36" i="6"/>
  <c r="H40" i="6"/>
  <c r="F40" i="6" s="1"/>
  <c r="F45" i="6"/>
  <c r="H50" i="6"/>
  <c r="F50" i="6" s="1"/>
  <c r="E69" i="6"/>
  <c r="H71" i="6"/>
  <c r="F71" i="6" s="1"/>
  <c r="H77" i="6"/>
  <c r="E83" i="6"/>
  <c r="F85" i="6"/>
  <c r="J88" i="6"/>
  <c r="E6" i="6"/>
  <c r="F16" i="6"/>
  <c r="H36" i="6"/>
  <c r="F36" i="6" s="1"/>
  <c r="F43" i="6"/>
  <c r="E57" i="6"/>
  <c r="H69" i="6"/>
  <c r="F74" i="6"/>
  <c r="J80" i="6"/>
  <c r="J77" i="6" s="1"/>
  <c r="F90" i="6"/>
  <c r="E4" i="6"/>
  <c r="E19" i="6"/>
  <c r="F41" i="6"/>
  <c r="E46" i="6"/>
  <c r="E49" i="6"/>
  <c r="H63" i="6"/>
  <c r="F63" i="6" s="1"/>
  <c r="F72" i="6"/>
  <c r="E79" i="6"/>
  <c r="H81" i="6"/>
  <c r="F81" i="6" s="1"/>
  <c r="E84" i="6"/>
  <c r="E58" i="6"/>
  <c r="J12" i="6"/>
  <c r="F12" i="6" s="1"/>
  <c r="H17" i="6"/>
  <c r="F17" i="6" s="1"/>
  <c r="F35" i="6"/>
  <c r="H44" i="6"/>
  <c r="F44" i="6" s="1"/>
  <c r="F68" i="6"/>
  <c r="H75" i="6"/>
  <c r="F75" i="6" s="1"/>
  <c r="F82" i="6"/>
  <c r="H91" i="6"/>
  <c r="F91" i="6" s="1"/>
  <c r="E13" i="6"/>
  <c r="E15" i="6"/>
  <c r="E42" i="6"/>
  <c r="F66" i="6"/>
  <c r="E73" i="6"/>
  <c r="E85" i="6"/>
  <c r="H89" i="6"/>
  <c r="F89" i="6" s="1"/>
  <c r="B13" i="7"/>
  <c r="J60" i="6"/>
  <c r="F60" i="6" s="1"/>
  <c r="E60" i="6"/>
  <c r="F21" i="6"/>
  <c r="H32" i="6"/>
  <c r="F32" i="6" s="1"/>
  <c r="E32" i="6"/>
  <c r="I61" i="6"/>
  <c r="F58" i="6"/>
  <c r="F83" i="6"/>
  <c r="E30" i="6"/>
  <c r="H30" i="6"/>
  <c r="F30" i="6" s="1"/>
  <c r="F104" i="6"/>
  <c r="H103" i="6"/>
  <c r="F103" i="6" s="1"/>
  <c r="E22" i="6"/>
  <c r="H22" i="6"/>
  <c r="F22" i="6" s="1"/>
  <c r="H59" i="6"/>
  <c r="F59" i="6" s="1"/>
  <c r="E59" i="6"/>
  <c r="E26" i="6"/>
  <c r="H26" i="6"/>
  <c r="E33" i="6"/>
  <c r="F54" i="6"/>
  <c r="F73" i="6"/>
  <c r="F84" i="6"/>
  <c r="J24" i="6"/>
  <c r="I34" i="6"/>
  <c r="J56" i="6"/>
  <c r="F56" i="6" s="1"/>
  <c r="E56" i="6"/>
  <c r="H11" i="6"/>
  <c r="E31" i="6"/>
  <c r="J38" i="6"/>
  <c r="I48" i="6"/>
  <c r="J65" i="6"/>
  <c r="G10" i="8"/>
  <c r="H10" i="8" s="1"/>
  <c r="D6" i="8"/>
  <c r="E6" i="8" s="1"/>
  <c r="H28" i="6"/>
  <c r="F28" i="6" s="1"/>
  <c r="E28" i="6"/>
  <c r="H65" i="6"/>
  <c r="E7" i="6"/>
  <c r="E29" i="6"/>
  <c r="F33" i="6"/>
  <c r="F46" i="6"/>
  <c r="H55" i="6"/>
  <c r="F55" i="6" s="1"/>
  <c r="E55" i="6"/>
  <c r="F69" i="6"/>
  <c r="F78" i="6"/>
  <c r="F80" i="6"/>
  <c r="L93" i="6"/>
  <c r="F93" i="6" s="1"/>
  <c r="E19" i="7"/>
  <c r="E23" i="7" s="1"/>
  <c r="A27" i="7" s="1"/>
  <c r="B24" i="7"/>
  <c r="A23" i="7"/>
  <c r="J4" i="8"/>
  <c r="S7" i="8"/>
  <c r="T7" i="8" s="1"/>
  <c r="F8" i="8"/>
  <c r="S12" i="8"/>
  <c r="T12" i="8" s="1"/>
  <c r="H49" i="6"/>
  <c r="F49" i="6" s="1"/>
  <c r="H53" i="6"/>
  <c r="H57" i="6"/>
  <c r="F57" i="6" s="1"/>
  <c r="D4" i="8"/>
  <c r="J6" i="8"/>
  <c r="K6" i="8" s="1"/>
  <c r="S9" i="8"/>
  <c r="T9" i="8" s="1"/>
  <c r="V10" i="8"/>
  <c r="W10" i="8" s="1"/>
  <c r="D12" i="8"/>
  <c r="E12" i="8" s="1"/>
  <c r="M4" i="8"/>
  <c r="M11" i="8" s="1"/>
  <c r="N11" i="8" s="1"/>
  <c r="I8" i="8"/>
  <c r="E16" i="6"/>
  <c r="E35" i="6"/>
  <c r="E39" i="6"/>
  <c r="E43" i="6"/>
  <c r="E47" i="6"/>
  <c r="E62" i="6"/>
  <c r="E66" i="6"/>
  <c r="E70" i="6"/>
  <c r="E74" i="6"/>
  <c r="E78" i="6"/>
  <c r="E82" i="6"/>
  <c r="E86" i="6"/>
  <c r="E90" i="6"/>
  <c r="V4" i="8"/>
  <c r="V12" i="8" s="1"/>
  <c r="W12" i="8" s="1"/>
  <c r="R8" i="8"/>
  <c r="P4" i="8"/>
  <c r="D8" i="8"/>
  <c r="E8" i="8" s="1"/>
  <c r="E17" i="8" s="1"/>
  <c r="L8" i="8"/>
  <c r="J10" i="8"/>
  <c r="K10" i="8" s="1"/>
  <c r="L5" i="6" l="1"/>
  <c r="J5" i="6"/>
  <c r="H5" i="6"/>
  <c r="F5" i="6" s="1"/>
  <c r="W16" i="8"/>
  <c r="G6" i="8"/>
  <c r="H6" i="8" s="1"/>
  <c r="H15" i="8" s="1"/>
  <c r="E16" i="8"/>
  <c r="E15" i="8"/>
  <c r="H4" i="8"/>
  <c r="T13" i="8"/>
  <c r="M7" i="8"/>
  <c r="N7" i="8" s="1"/>
  <c r="N4" i="8"/>
  <c r="N13" i="8" s="1"/>
  <c r="S5" i="8"/>
  <c r="T5" i="8" s="1"/>
  <c r="T14" i="8" s="1"/>
  <c r="C4" i="6" s="1"/>
  <c r="L4" i="6" s="1"/>
  <c r="T4" i="8"/>
  <c r="G7" i="8"/>
  <c r="H7" i="8" s="1"/>
  <c r="H16" i="8" s="1"/>
  <c r="G9" i="8"/>
  <c r="H9" i="8" s="1"/>
  <c r="V11" i="8"/>
  <c r="W11" i="8" s="1"/>
  <c r="K15" i="8"/>
  <c r="H88" i="6"/>
  <c r="H38" i="6"/>
  <c r="F38" i="6" s="1"/>
  <c r="F77" i="6"/>
  <c r="B23" i="7"/>
  <c r="F88" i="6"/>
  <c r="J10" i="6"/>
  <c r="I20" i="6"/>
  <c r="J20" i="6" s="1"/>
  <c r="F20" i="6" s="1"/>
  <c r="P7" i="8"/>
  <c r="Q7" i="8" s="1"/>
  <c r="P5" i="8"/>
  <c r="Q5" i="8" s="1"/>
  <c r="Q14" i="8" s="1"/>
  <c r="P11" i="8"/>
  <c r="Q11" i="8" s="1"/>
  <c r="P6" i="8"/>
  <c r="Q6" i="8" s="1"/>
  <c r="Q15" i="8" s="1"/>
  <c r="E20" i="6"/>
  <c r="S8" i="8"/>
  <c r="T8" i="8"/>
  <c r="T17" i="8" s="1"/>
  <c r="C7" i="6" s="1"/>
  <c r="J7" i="8"/>
  <c r="K7" i="8" s="1"/>
  <c r="K16" i="8" s="1"/>
  <c r="K4" i="8"/>
  <c r="J9" i="8"/>
  <c r="K9" i="8" s="1"/>
  <c r="J5" i="8"/>
  <c r="K5" i="8" s="1"/>
  <c r="K14" i="8" s="1"/>
  <c r="Q4" i="8"/>
  <c r="Q13" i="8" s="1"/>
  <c r="F11" i="6"/>
  <c r="H10" i="6"/>
  <c r="J8" i="8"/>
  <c r="K8" i="8" s="1"/>
  <c r="K17" i="8" s="1"/>
  <c r="M6" i="8"/>
  <c r="N6" i="8" s="1"/>
  <c r="N15" i="8" s="1"/>
  <c r="M12" i="8"/>
  <c r="N12" i="8" s="1"/>
  <c r="M5" i="8"/>
  <c r="N5" i="8" s="1"/>
  <c r="N14" i="8" s="1"/>
  <c r="V5" i="8"/>
  <c r="W5" i="8" s="1"/>
  <c r="W14" i="8" s="1"/>
  <c r="W4" i="8"/>
  <c r="W13" i="8" s="1"/>
  <c r="D5" i="8"/>
  <c r="E5" i="8" s="1"/>
  <c r="D9" i="8"/>
  <c r="E9" i="8" s="1"/>
  <c r="D10" i="8"/>
  <c r="E10" i="8" s="1"/>
  <c r="D27" i="7"/>
  <c r="D28" i="7" s="1"/>
  <c r="E11" i="4" s="1"/>
  <c r="E10" i="4" s="1"/>
  <c r="F65" i="6"/>
  <c r="E4" i="8"/>
  <c r="E61" i="6"/>
  <c r="J61" i="6"/>
  <c r="F61" i="6" s="1"/>
  <c r="G8" i="8"/>
  <c r="H8" i="8" s="1"/>
  <c r="H17" i="8" s="1"/>
  <c r="E34" i="6"/>
  <c r="J34" i="6"/>
  <c r="F34" i="6" s="1"/>
  <c r="M8" i="8"/>
  <c r="N8" i="8" s="1"/>
  <c r="N17" i="8" s="1"/>
  <c r="H52" i="6"/>
  <c r="F52" i="6" s="1"/>
  <c r="F53" i="6"/>
  <c r="J48" i="6"/>
  <c r="F48" i="6" s="1"/>
  <c r="E48" i="6"/>
  <c r="V8" i="8"/>
  <c r="W8" i="8" s="1"/>
  <c r="W17" i="8" s="1"/>
  <c r="H24" i="6"/>
  <c r="F24" i="6" s="1"/>
  <c r="F26" i="6"/>
  <c r="H13" i="8"/>
  <c r="P12" i="8"/>
  <c r="Q12" i="8" s="1"/>
  <c r="T16" i="8"/>
  <c r="C6" i="6" s="1"/>
  <c r="V6" i="8"/>
  <c r="W6" i="8" s="1"/>
  <c r="W15" i="8" s="1"/>
  <c r="P8" i="8"/>
  <c r="Q8" i="8" s="1"/>
  <c r="Q17" i="8" s="1"/>
  <c r="J4" i="6" l="1"/>
  <c r="H4" i="6"/>
  <c r="N16" i="8"/>
  <c r="F10" i="6"/>
  <c r="K13" i="8"/>
  <c r="Q16" i="8"/>
  <c r="L7" i="6"/>
  <c r="J7" i="6"/>
  <c r="H7" i="6"/>
  <c r="F7" i="6" s="1"/>
  <c r="J6" i="6"/>
  <c r="J8" i="6" s="1"/>
  <c r="L6" i="6"/>
  <c r="L8" i="6" s="1"/>
  <c r="H6" i="6"/>
  <c r="E14" i="8"/>
  <c r="E13" i="8"/>
  <c r="F4" i="6"/>
  <c r="F6" i="6" l="1"/>
  <c r="H8" i="6"/>
  <c r="H3" i="6" s="1"/>
  <c r="F6" i="4" l="1"/>
  <c r="F3" i="6"/>
  <c r="D6" i="4" l="1"/>
  <c r="G6" i="4"/>
  <c r="E6" i="4" l="1"/>
  <c r="G5" i="4"/>
  <c r="G4" i="4" l="1"/>
  <c r="E5" i="4"/>
  <c r="J7" i="4"/>
  <c r="K7" i="4" s="1"/>
  <c r="J8" i="4" l="1"/>
  <c r="K8" i="4" s="1"/>
  <c r="K4" i="4" s="1"/>
  <c r="E4" i="4" s="1"/>
  <c r="E13" i="4" s="1"/>
  <c r="D14" i="4" l="1"/>
  <c r="E14" i="4" s="1"/>
  <c r="E15" i="4" s="1"/>
  <c r="E16" i="4" l="1"/>
  <c r="E17" i="4" s="1"/>
  <c r="G17" i="4" s="1"/>
  <c r="K28" i="3" l="1"/>
  <c r="H2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work</author>
  </authors>
  <commentList>
    <comment ref="C7" authorId="0" shapeId="0" xr:uid="{00000000-0006-0000-0300-000001000000}">
      <text>
        <r>
          <rPr>
            <sz val="9"/>
            <color rgb="FF000000"/>
            <rFont val="돋움"/>
            <family val="2"/>
            <charset val="129"/>
          </rPr>
          <t xml:space="preserve">기준 : </t>
        </r>
        <r>
          <rPr>
            <sz val="9"/>
            <color rgb="FF000000"/>
            <rFont val="Tahoma"/>
            <family val="2"/>
            <charset val="129"/>
          </rPr>
          <t xml:space="preserve">110%~120%
</t>
        </r>
      </text>
    </comment>
    <comment ref="C8" authorId="0" shapeId="0" xr:uid="{00000000-0006-0000-0300-000002000000}">
      <text>
        <r>
          <rPr>
            <sz val="9"/>
            <color rgb="FF000000"/>
            <rFont val="돋움"/>
            <family val="2"/>
            <charset val="129"/>
          </rPr>
          <t>기준 : 20% ~ 40%</t>
        </r>
      </text>
    </comment>
  </commentList>
</comments>
</file>

<file path=xl/sharedStrings.xml><?xml version="1.0" encoding="utf-8"?>
<sst xmlns="http://schemas.openxmlformats.org/spreadsheetml/2006/main" count="863" uniqueCount="598">
  <si>
    <t>13) 설계예산서 작성은 재정경제원 제정원가 계산방식에 의한 예정가격작성 준 칙에 준한다.</t>
  </si>
  <si>
    <t>20) 사용 될 장비조합은 조합장비 및 장비규격별 효율성과 경제성을 감안하여 선정한다.</t>
  </si>
  <si>
    <t>° 본 실시설계는 과업지시서 및 다음 항의 각종 도서를 참조하여 과업을 수행하여야 한다.</t>
  </si>
  <si>
    <t>가) 수급인은 보안대책을 수립하여야 하며, 착공계와 함께 보안각서를 제출하 여야 한다.</t>
  </si>
  <si>
    <t xml:space="preserve">12) 본 과업의 완료시기는 실제 과업의 완료된 시점으로 하되 실시설계 승인보안사항 발생시에는 수급자 부담으로 시행하며 또한 각종 시험조사평가 결과에 의한 </t>
  </si>
  <si>
    <t>2) 수급자는 계약일로 부터 5일 이내에 현장대리인계 및 예정공정표 (세부 작업 계획서 포함)가 첨부된 용역 착수계를 감독관에게 제출 승인을 득하여야 한다.</t>
  </si>
  <si>
    <t>5) 기타 주요사항 (부체도로 &lt;폭, 종단경사, 사면경사, 위치, 포장유무, 포장두께&gt;, 도로이용 고려사항, 기존도로이설방법, 용수로, 배수로 계획등)</t>
  </si>
  <si>
    <t xml:space="preserve">1) 본 과업지시서는 도로건설사업을 위한 각종 분석 및 조사설계 과업을 원활 히 수행하기 위하여 필요한 사항을 규정하여 모든 과업은 이 과업지시서에 의하여 </t>
  </si>
  <si>
    <t>23) 본 과업지시서에 명시되지 아니한 사항이라도 필요하다고 인정되는 주요사 항은 당시와 협의하여 결정하고 필요한 자료를 작성제출 및 합조하여야 한다.</t>
  </si>
  <si>
    <t xml:space="preserve">4) 과업의 진척보고는 매월 감독을 경유 서면으로 보고하고 감독원이 필요하다 고 인정할 때에는 관계기관 (기타 관계기관)과의 협의사항 및 과업 추진사항 을 </t>
  </si>
  <si>
    <t xml:space="preserve">가) 구조물 표준도 작성은 국토해양부 표준구조물도로 이용하여 추가로 표준구조 물 도면이 필요할때에는 본 시와 협의하여 표준도에 대한시공법 구조계 산, </t>
  </si>
  <si>
    <t>2) 용역대가 실시설계비는 추정 공사비를 용역대가 기준의 비용에 의해 산출된 것인 바 실시설계시 공사비가 확정되면 예산의 범위내에서 설계 변경하여야 한다.</t>
  </si>
  <si>
    <t>11) 과업수행중 대리인이나 수급인의 고용인이 과업수행에 부적당하다고 인정 될 때는 발주자는 즉시 교체를 명할 수 있으며, 수급인은 이의없이 따라야 한다.</t>
  </si>
  <si>
    <t xml:space="preserve">도급자는 본 용역수행 중 공법 검토사항, 조사내용 및 각종 결정사항에 대하 여 수시로 감독원이 감독지시서상의 소정 기일내에 수시보고서를 작성 감독 원에게 </t>
  </si>
  <si>
    <t xml:space="preserve">14) 도시계획 구간이 있을 경우는 도시시설계획(도로) 중심선과 일치시키는 것 을 원칙으로 하되 지형여건 등으로 불가능할 경우에는 필히 관계기관 및 우리군 </t>
  </si>
  <si>
    <t>나) 구조물 및 기타 표준도면은 모두 국문표기로 작성함을 원칙으로 하고 표 준도 규격은 일반 설계도면과 동일하게 한다.</t>
  </si>
  <si>
    <t>바) 종단도면의 규격, 형식, 제도방식은 본시의 제규정을 적용하여 차관도로 에 사용해온 양식과 비교검토하여 선정한다.</t>
  </si>
  <si>
    <t>3) 수급자는 책임기술자를 선임하고 책임기술자는 용역사를 대표하여 우리군 지시사항의 수령, 보고 및 협의등을 대행한다.</t>
  </si>
  <si>
    <t>(4) 현장조사를 완료하면 현장조사 자료 등을 감독원 경유 당시에 제출하여 검토 받은 후 다음 작업에 착수하여야 한다.</t>
  </si>
  <si>
    <t>라) 수급인은 기타 보안상 결합이 없도록 하여야 한며, 보안사항 불이행으로 발생되는 모든 책임은 수급인이 져야한다.</t>
  </si>
  <si>
    <t>- 토공 및 구조물과 연관하여 필요한 개소에는 옹벽, 석축, 비탈면 보호 공 등의 부대시설, 구조물을 설계하여야 한다.</t>
  </si>
  <si>
    <t>(1) 평면도를 작성할 때 종단면도의 상부의 평면측점이 일치 되도록 작성하 되 부득이한 경우는 여건에 맞게 작성한다.</t>
  </si>
  <si>
    <t>7) 본 과업을 보다 과학적이고 능률적인 수행과 기간 단축을 위하여 가능한한 전산처리에 의한 결과를 얻도록 하여야 한다.</t>
  </si>
  <si>
    <t xml:space="preserve">도급자는 설계도서 및 단가산출서, 재료산출서, 예산서등 각종 성과품을 1부 씩 과업종료 15일전에 감독원에게 제출, 감독원에게 검토를 득한 후 인쇄를 </t>
  </si>
  <si>
    <t>8) 본 사업시행을 위한 각종 인․허가 신청자료와 승인과정에 필요한 관계기관 협의자료 제출 및 협의 업무에 만전을 기하여 과업수행에 차질이 없도록 하 여야 한다.</t>
  </si>
  <si>
    <t>사) 암거의 유출방향, 유출구의 표고, 배수관의 구배, 하천유행선 포장 끝부 분의 상세도 시․종점 각도면의 시․종점 측점번호(Match Line)등을 기입한 다.</t>
  </si>
  <si>
    <t>22) 성과품중 도면은 준공 10일전까지 수량산출서는 5일전까지 감독관에게 제 출, 검토를 받아야 하며 제출지연으로 인하여 발생되는 손해는 도급자가 책임진다.</t>
  </si>
  <si>
    <t>5) 수급자는 준공예정일 이전에 설계도, 수량, 단가, 시방서, 예산서를 각 1부씩을 제출하여 사전 검토를 받아야 하며 지적되는 사항 및 미비사항은 완전 수정</t>
  </si>
  <si>
    <t>(3) 작업은 감독원의 지시에 의하여 시행하고 계획 및 설계에 지장이 없도록 측량면적은 충분히 여유있게 시행하여야하며 거리의 측정은 광파기를 사 용하여야 한다.</t>
  </si>
  <si>
    <t>Km</t>
  </si>
  <si>
    <t>리밍셀</t>
  </si>
  <si>
    <t>부</t>
  </si>
  <si>
    <t>km</t>
  </si>
  <si>
    <t>%</t>
  </si>
  <si>
    <t>m</t>
  </si>
  <si>
    <t>엔진류</t>
  </si>
  <si>
    <t>인</t>
  </si>
  <si>
    <t>set</t>
  </si>
  <si>
    <t>설계서</t>
  </si>
  <si>
    <t>경유</t>
  </si>
  <si>
    <t>슈</t>
  </si>
  <si>
    <t>식</t>
  </si>
  <si>
    <t>보링공</t>
  </si>
  <si>
    <t>≒</t>
  </si>
  <si>
    <t>L</t>
  </si>
  <si>
    <t>EA</t>
  </si>
  <si>
    <t>샘플러</t>
  </si>
  <si>
    <t>명칭</t>
  </si>
  <si>
    <t>비고</t>
  </si>
  <si>
    <t>년월일</t>
  </si>
  <si>
    <t>모빌유</t>
  </si>
  <si>
    <t>구리스</t>
  </si>
  <si>
    <t>삼림지</t>
  </si>
  <si>
    <t>외 업</t>
  </si>
  <si>
    <t>내 업</t>
  </si>
  <si>
    <t>kg</t>
  </si>
  <si>
    <t>함수량</t>
  </si>
  <si>
    <t>노무비</t>
  </si>
  <si>
    <t>계</t>
  </si>
  <si>
    <t>계획</t>
  </si>
  <si>
    <t>구 분</t>
  </si>
  <si>
    <t>외업</t>
  </si>
  <si>
    <t>원</t>
  </si>
  <si>
    <t>기</t>
  </si>
  <si>
    <t>능</t>
  </si>
  <si>
    <t>측량</t>
  </si>
  <si>
    <t>연변</t>
  </si>
  <si>
    <t>비중</t>
  </si>
  <si>
    <t>경비</t>
  </si>
  <si>
    <t>종별</t>
  </si>
  <si>
    <t>내업</t>
  </si>
  <si>
    <t>종 별</t>
  </si>
  <si>
    <t>- 계</t>
  </si>
  <si>
    <t>휘발유</t>
  </si>
  <si>
    <t>재료비</t>
  </si>
  <si>
    <t>지구별</t>
  </si>
  <si>
    <t>실적</t>
  </si>
  <si>
    <t>회</t>
  </si>
  <si>
    <t>하천</t>
  </si>
  <si>
    <t>공사비</t>
  </si>
  <si>
    <t>요 율</t>
  </si>
  <si>
    <t xml:space="preserve">원 </t>
  </si>
  <si>
    <t>공사</t>
  </si>
  <si>
    <t>평균</t>
  </si>
  <si>
    <t>기간</t>
  </si>
  <si>
    <t>상수도</t>
  </si>
  <si>
    <t>10일</t>
  </si>
  <si>
    <t>술</t>
  </si>
  <si>
    <t>표준</t>
  </si>
  <si>
    <t>항만</t>
  </si>
  <si>
    <t>철도</t>
  </si>
  <si>
    <t>비고)</t>
  </si>
  <si>
    <t>도로</t>
  </si>
  <si>
    <t>X1 :    큰금액 =</t>
  </si>
  <si>
    <t xml:space="preserve">Y2 : 큰금액 요율 = </t>
  </si>
  <si>
    <t>Y : 당해공사비 요율</t>
  </si>
  <si>
    <t xml:space="preserve">Y1 : 작은금액 요율 = </t>
  </si>
  <si>
    <t>Ⅰ. 과업의 목적 및 내용</t>
  </si>
  <si>
    <t xml:space="preserve">   납품하여야 한다.</t>
  </si>
  <si>
    <t>사) 용지 및 지장물 조서</t>
  </si>
  <si>
    <t xml:space="preserve">   제출하여야 한다.</t>
  </si>
  <si>
    <t>■ 측량인원수 산정기준</t>
  </si>
  <si>
    <t>2. 작업별 인원 편성</t>
  </si>
  <si>
    <t>다) 부대시설 구조물 설계</t>
  </si>
  <si>
    <t>노선측량(철도,도로 신설)</t>
  </si>
  <si>
    <t>5) 콘크리트 표준시방서</t>
  </si>
  <si>
    <t>초급숙련기술자(ENG)</t>
  </si>
  <si>
    <t>업 무 별 요 율(%)</t>
  </si>
  <si>
    <t>고급숙련기술자(ENG)</t>
  </si>
  <si>
    <t xml:space="preserve">    사용하여야 한다.</t>
  </si>
  <si>
    <t>중급숙련기술자(ENG)</t>
  </si>
  <si>
    <t>6) 설계와 관련된 문헌</t>
  </si>
  <si>
    <t>7) 설계서 및 예산서 작성</t>
  </si>
  <si>
    <t xml:space="preserve">  반영토록 하여야 한다.</t>
  </si>
  <si>
    <t>10억원초과20억원이하</t>
  </si>
  <si>
    <t>5. 과업 수행상 유의사항</t>
  </si>
  <si>
    <t>- 과업연장 : L =</t>
  </si>
  <si>
    <t>3) 검토용 성과품 제출</t>
  </si>
  <si>
    <t>- 각종실시계획인가 필요량</t>
  </si>
  <si>
    <t xml:space="preserve">■ 실시설계 공제요율 </t>
  </si>
  <si>
    <t>30억원초과50억원이하</t>
  </si>
  <si>
    <t>4) 구조물 기초설계 기준</t>
  </si>
  <si>
    <t>20억원초과30억원이하</t>
  </si>
  <si>
    <t>아)용․배수 구조물 조사</t>
  </si>
  <si>
    <t>3) 콘크리트 표준시방서</t>
  </si>
  <si>
    <t>상수도(정수장포함)건설공사</t>
  </si>
  <si>
    <t>별표 1】건설부문의 요율</t>
  </si>
  <si>
    <t>- 용지도 및 지장물도 3부</t>
  </si>
  <si>
    <t>(1) 용수로 및 배수로 편입구간에 대하여는 수로의 단면, 연장 등을 면밀히 조사하고 현지지형을 감안하여 이설계획을 수립하여야 한다.</t>
  </si>
  <si>
    <t>4) 본 과업지시서에 명시되지 않은 사항이라도 본 과업수행에 필요하다고 판단되어 우리군이 요구할 경우 이를 성실하게 이행하여야 한다.</t>
  </si>
  <si>
    <t>8) 건설기술관리법 등에 의하여 지정된 신기술에 대하여 시공성, 경제성 및 안전성을 검토하여 설계심의시 그 결과를 보고하여야 한다.</t>
  </si>
  <si>
    <t>가) 설계도는 양질의 “트레싱지”에 제도함으로서 선명한 복사가 가능함은 물 론 수정을 하여도 인쇄가 선명하게 나올수 있도록 한다.</t>
  </si>
  <si>
    <t>° 금회 과업 수행시 현지조사 측량후에 다음의 주요 설계 제원에 대해서는 우리군과 사전 협의하여 승인을 득한후에 설계에 임하여야 한다.</t>
  </si>
  <si>
    <t>(2) 수급인은 과업수행전에 측량계획서를 제출하여야 하며, 삼각점, 수준점 및 측량위치를 학인하고 감독원 입회하에 시행하여야 한다.</t>
  </si>
  <si>
    <t>3) 본 과업 수행에 참여하는 기술진은 학식과 경험이 풍부한 전문가로 구성하 여 합리적이고 효율적인 과업이 이루어지도록 하여야 한다.</t>
  </si>
  <si>
    <t>마) 모든 노체구조물(기존, 신설, 개량)을 표시하고 구조물의 규격, 형식 및 구조 등을 기입하고 배수시설에 있어서 유출방향을 형식별로 표시한다.</t>
  </si>
  <si>
    <t>본 용역과업 수행후 본 설계내용에 대한 보안을 위하여 본 과업에 대한 모든 성과품 인쇄시에는 본 시와 협의 승인을 득한후 인쇄를 실시하여야 한다.</t>
  </si>
  <si>
    <t>자) 공사비를 산출하기 위하나 단가산출, 재료산출등 모든 양식 및 규격은 본 시와 한국도로공사, 국토해양부에서 시행한 양식을 검토하여 결정한다.</t>
  </si>
  <si>
    <t>마) 구조물 설계도 및 표준도는 양질의 “트레싱지”를 사용하고 설계도는 최 종 축소판을 고려하여 59.4cm×84.0cm의 표준규격으로 제도한다.</t>
  </si>
  <si>
    <t>- 절토부의 노상은 지지력이 부족하다고 판단될 경우 양질토의 환토 등 지지력 보강 공법 및 대책을 강구하여야 하며 성토의 시공재료가 불 량할 경우에도</t>
  </si>
  <si>
    <t>(1) 횡단측량은 중심선 좌․우 각 20m이상을 세밀히 측량하고 구조물은 별도로 상세히 조사하되 유입, 유출구의 표고를 기입하고 소요연장을 기록한다.</t>
  </si>
  <si>
    <t>다) 기타 구조물의 경우에서 필요하면 구조계산을 시행하고 첨부하여야 한다.</t>
  </si>
  <si>
    <t>기타 설계도에 작성 및 추가 수록되어야 할 사항은 본 시와 협의후 결정한 다.</t>
  </si>
  <si>
    <t>가) 특별시방서는 일반시방서에서 제외된 공종별 사항에 대하여 작성하여야 한다.</t>
  </si>
  <si>
    <t>부대시설의 설계는 본 시가 제시하는 표준도를 우선적으로 적용하여야 한다.</t>
  </si>
  <si>
    <t xml:space="preserve">  보유현황, 시공성,공사비등 제반사항)하여 본 시와 협 의 결정토록 한다.</t>
  </si>
  <si>
    <t>마) 종단도 하부에 측점, 지반고, 계획고, 곡선반경, 편구배 등을 기입한다.</t>
  </si>
  <si>
    <t>(3) 종단측량은 노선의 중심선에 따라 기 설치한 수준점을 기준측량 한다.</t>
  </si>
  <si>
    <t>6) 기타 보안과 관계되는 사항을 우리군에서 요구할시는 이에 따라야 한다.</t>
  </si>
  <si>
    <t>- 절토부 측구는 가급적 노견으로 활용될 수 있는 방법으로 설계하여야 한다.</t>
  </si>
  <si>
    <t xml:space="preserve">    그 측량결과 오차범위는 7.5S㎜이내라야 한다. (S : 편도 KM)</t>
  </si>
  <si>
    <t>- 배수관의 유출구(APRON)는 관경의 4배 이상으로 함을 원칙으로 한다.</t>
  </si>
  <si>
    <t>가) 도급자는 과업수행기간 종료일 이내에 아래성과품을 납품한다.</t>
  </si>
  <si>
    <t>가) 사용축적은 H=1:200, V=1:1,200으로 한다.</t>
  </si>
  <si>
    <t xml:space="preserve">- 모든 배수시설은 수리계산을 하여 단면을 결정하여야 한다. </t>
  </si>
  <si>
    <t>2) 단가 산출 및 시방서 작성후 (설계서 작성전) …… 1회</t>
  </si>
  <si>
    <t xml:space="preserve">   10일 이내에 과업추진방법 등에 대한 착수보고를 한다. </t>
  </si>
  <si>
    <t>7) 표준품셈, 물가지 (가격정보 → 물가자료 → 물가정보순)</t>
  </si>
  <si>
    <t>1) 종.횡단 측량 완료후 (주요 설계 제원 결정) …… 1회</t>
  </si>
  <si>
    <t>18) 설계자료는 최신자료를 활용하고 그 출처를 기재한다.</t>
  </si>
  <si>
    <t>나) 설계도면의 모든 표기는 한글과 영문을 혼용하여 표기한다.</t>
  </si>
  <si>
    <t>(4) 종단측량은 2회이상 왕복 측량하여 평균치에 의한다.</t>
  </si>
  <si>
    <t>바) 국토해양부 표준도를 이용할 경우 협의 후 설계에 적용한다.</t>
  </si>
  <si>
    <t>(1) 과업수행은 측량관계법 및 국립지리원 측량작업 규정에 준하여 작성된 측량작업 규정에 의거 실시한다.</t>
  </si>
  <si>
    <t>다) 모든 노체 구조물(기존, 신설교량)의 위치구조, 규격, 형식 및 유입구와 유출구의 표고를 기입한다.</t>
  </si>
  <si>
    <t>나) 단면 기입순서는 하방에서 상방으로 측점순으로 기입하고 단면이 2이상 일때는 좌방향을 시점으로 한다.</t>
  </si>
  <si>
    <t xml:space="preserve">    대책등도 조사하여 보상비를 추산하여 예산에 과부족이 발생 하지 않도록 조사에 철저를 기하여야 한다.</t>
  </si>
  <si>
    <t>- 토공은 각 측점의 횡단도에서 토질조사 성과에 따라 토사, 리핑암, 발 파암으로 구분하여 산출해야 한다.</t>
  </si>
  <si>
    <t>수급자는 용역 계약후 7일 이내에 과업에 착수하여야 하며 다음의 서류를 제출하고 착수보고를 하여야 한다.</t>
  </si>
  <si>
    <t>(2) 용․배수로 및 하천의 유로방향을 표시하고 용․배수 구조물의 유입, 유출구 를표시 하여야 한다.</t>
  </si>
  <si>
    <t>1) 수급자는 본 과업지시서 및 관계법령, 규칙, 규정, 지침에 따라 과업수행을 성실하게 이행하여야 한다.</t>
  </si>
  <si>
    <t>(4) 절․성토구간등 법면보호에 필요한 도수로 지점과 단면등을 조사하여 위치 별 연장을 표시하여야 한다.</t>
  </si>
  <si>
    <t>10) 본 과업의 수행상 당시의 사정에 의해 일부 과업내용 변경이 있을 때는 당 시의 방침에 따라야 한다.</t>
  </si>
  <si>
    <t>가) 구조 및 수리계산서에 사용하는 모든 계산식 및 기준은 동일하게 결정하 여야 하며 관련근거를 명시한다.</t>
  </si>
  <si>
    <t>다) 콘크리트 구조물 상세도에는 소요28일 강도(콘크리트 종별) 콘크리트 타 설 순서 등을 명기한다.</t>
  </si>
  <si>
    <t>설계도면(청사진)</t>
  </si>
  <si>
    <t>총       액</t>
  </si>
  <si>
    <t>설계도면(A3소도면)</t>
  </si>
  <si>
    <t>드라이브파이프헤드</t>
  </si>
  <si>
    <t>드라이브파이프슈</t>
  </si>
  <si>
    <t>(재료비의3%)</t>
  </si>
  <si>
    <t xml:space="preserve">◎ 용 역 비 : </t>
  </si>
  <si>
    <t xml:space="preserve">    실시설계비</t>
  </si>
  <si>
    <t>3. 지역별 소요인부</t>
  </si>
  <si>
    <t>초급기능사(측량)</t>
  </si>
  <si>
    <t>중급기술자(ENG)</t>
  </si>
  <si>
    <t>초급기술자(측량)</t>
  </si>
  <si>
    <t xml:space="preserve">  가) 조사측량</t>
  </si>
  <si>
    <t xml:space="preserve"> 3. 용역원가</t>
  </si>
  <si>
    <t xml:space="preserve"> 2. 실시설계비</t>
  </si>
  <si>
    <t>중급기술자(측량)</t>
  </si>
  <si>
    <t xml:space="preserve"> 1. 조사측량비</t>
  </si>
  <si>
    <t>1. 대상공사비</t>
  </si>
  <si>
    <t xml:space="preserve">Y = Y1 - </t>
  </si>
  <si>
    <t>2. 과업의 내용</t>
  </si>
  <si>
    <t xml:space="preserve">나. 과업범위 </t>
  </si>
  <si>
    <t xml:space="preserve">- 과업위치 : </t>
  </si>
  <si>
    <t>1. 과업의 목적</t>
  </si>
  <si>
    <t>X  : 당해금액 =</t>
  </si>
  <si>
    <t xml:space="preserve">다. 과업기간 : </t>
  </si>
  <si>
    <t>3. 실시설계비</t>
  </si>
  <si>
    <t>X2 : 작은금액 =</t>
  </si>
  <si>
    <t>제3장 적용기준</t>
  </si>
  <si>
    <t>제2장 과업의 내용</t>
  </si>
  <si>
    <t>제5장 일반지침</t>
  </si>
  <si>
    <t>2) 현장대리인계</t>
  </si>
  <si>
    <t>제1장 과업의 목적</t>
  </si>
  <si>
    <t>Ⅱ.  실시설계</t>
  </si>
  <si>
    <t xml:space="preserve">1. 착수보고 </t>
  </si>
  <si>
    <t>3. 설계도서작성</t>
  </si>
  <si>
    <t>24) 보안 사항</t>
  </si>
  <si>
    <t>가. 일반 사항</t>
  </si>
  <si>
    <t>나. 세부 사항</t>
  </si>
  <si>
    <t>다) 중심선 측량</t>
  </si>
  <si>
    <t>가) 과업수행방법</t>
  </si>
  <si>
    <t>마) 횡단 측량</t>
  </si>
  <si>
    <t>바) 기타 측량</t>
  </si>
  <si>
    <t>나) 현황 측량</t>
  </si>
  <si>
    <t>1) 조사 측량</t>
  </si>
  <si>
    <t>라) 종단 측량</t>
  </si>
  <si>
    <t>나) 각층 두께설계</t>
  </si>
  <si>
    <t>4) 부대시설 설계</t>
  </si>
  <si>
    <t>나) 안전표지판</t>
  </si>
  <si>
    <t>2) 평면도 작성</t>
  </si>
  <si>
    <t>3) 종단면 작성</t>
  </si>
  <si>
    <t>5) 지적도 작성</t>
  </si>
  <si>
    <t>4) 횡단도 작성</t>
  </si>
  <si>
    <t>6) 구조물 설계도</t>
  </si>
  <si>
    <t>9) 특별시방서 작성</t>
  </si>
  <si>
    <t>5. 성과품 납품</t>
  </si>
  <si>
    <t>1) 성과품 인쇄</t>
  </si>
  <si>
    <t>2) 수시보고서 제출</t>
  </si>
  <si>
    <t>10) 기타사항</t>
  </si>
  <si>
    <t>4. 보안사항의 준수</t>
  </si>
  <si>
    <t>3. 설계 변경</t>
  </si>
  <si>
    <t>1) 현황측량완료시</t>
  </si>
  <si>
    <t>2) 각종 공법결정시</t>
  </si>
  <si>
    <t>제출하여야 한다.</t>
  </si>
  <si>
    <t>제6장 과업지시서</t>
  </si>
  <si>
    <t>준비하여야 한다.</t>
  </si>
  <si>
    <t>고급기술자(ENG)</t>
  </si>
  <si>
    <t>고급기능사(측량)</t>
  </si>
  <si>
    <t>특급기술자(ENG)</t>
  </si>
  <si>
    <t>중급기능사(측량)</t>
  </si>
  <si>
    <t>초급기술자(ENG)</t>
  </si>
  <si>
    <t xml:space="preserve"> 6. 부가가치세</t>
  </si>
  <si>
    <t>특급기술자(측량)</t>
  </si>
  <si>
    <t>고급기술자(측량)</t>
  </si>
  <si>
    <t>폐수처리장건설공사</t>
  </si>
  <si>
    <t>5억원초과10억원이하</t>
  </si>
  <si>
    <t>에너지저장시설공사</t>
  </si>
  <si>
    <t>쓰레기소각로건설공사</t>
  </si>
  <si>
    <t>하수종말처리장건설공사</t>
  </si>
  <si>
    <t>용역금액(계약금액)</t>
  </si>
  <si>
    <t>공동주택건설공사</t>
  </si>
  <si>
    <t>1,000억원이하</t>
  </si>
  <si>
    <t>2,000억원이하</t>
  </si>
  <si>
    <t>관람집회시설공사</t>
  </si>
  <si>
    <t>공용청사건설공사</t>
  </si>
  <si>
    <t>5,000억원 초과</t>
  </si>
  <si>
    <t>100억원 이하</t>
  </si>
  <si>
    <t>200억원 이하</t>
  </si>
  <si>
    <t>1,000억원 이하</t>
  </si>
  <si>
    <t>3,000억원이하</t>
  </si>
  <si>
    <t>5,000억원이하</t>
  </si>
  <si>
    <t>업무별 요율(%)</t>
  </si>
  <si>
    <t>Ⅲ. 과업수행기간</t>
  </si>
  <si>
    <t>300억원 이하</t>
  </si>
  <si>
    <t>500억원 이하</t>
  </si>
  <si>
    <t>3,000억원 이하</t>
  </si>
  <si>
    <t>2,000억원 이하</t>
  </si>
  <si>
    <t>5,000억원 이하</t>
  </si>
  <si>
    <t xml:space="preserve">19) 공사에 투입될 주요자재의 재료선택 및 위치선정은 반드시 감독원과 사전 협의하여 결정하며, 1/25,000 ~ 1/50,000 도면에 위치, 토취량, 매장량 운반거리 </t>
  </si>
  <si>
    <t xml:space="preserve">(5) 종단면도 작성은 전산작업에 의한 작업으로 축척은 횡 1/100, 종 1/600 로하며 곡선의 방향에 곡선반경, 곡선장 시,종점 등을 명확히 기입하 고, 구조물의 위치, </t>
  </si>
  <si>
    <t xml:space="preserve">2) 본 과업은 계약체결 후 7일이내에 착수계, 예정공정표, 대리인계, 용역 수행 자명단, 이력서, 보안각서 등 과업수행에 필요한 제반 서류를 제출하고 과업 착수 후 </t>
  </si>
  <si>
    <t xml:space="preserve">(1) 도로부지내의 포함되는 토지, 가옥, 건물, 분묘, 전주, 수목, 공작물, 지하 매설물 광업권 및 기타 지장물을 용지도 또는 별도 도면에 상세히 조사 표시하고 </t>
  </si>
  <si>
    <t>1."건설부문"이라 함은 엔지니어링기술진흥법 시행령 별표1 기술부문 및 전문분야 구분표의 건설부문(농어업토목분야를 제외한다)과 산업관리부문 중 소방설비분야를 말한다.</t>
  </si>
  <si>
    <t xml:space="preserve">-성토부의 원지반이 연약하여 기계화 시공시 시공성이 불량할 경우 TRAFFICABIL-ITY확보를 위한 매트등의 부설 및 기타 처리대책을 강 구 본 시와 협의, 설계에 </t>
  </si>
  <si>
    <t xml:space="preserve">다) 각 단면마다 측점번호, 지반고, 계획고, 성토량, 절토량, 표토제거, 환도, 벌개제근, 떼붙임, 비탈면 암면고르기, 절토부 노상(토사, 암구분) 정리등 기타 수량에 </t>
  </si>
  <si>
    <t xml:space="preserve">(2) 용지, 지장가옥, 기타지장물, 보상조서는 행정구역, 지번, 지목, 편입지적, 소유자주소, 성명 등을 정확히 조사하고 특히 지하매설물과 공작물등의 관리 기관을 </t>
  </si>
  <si>
    <t>(4) 각 측점의 단면마다 지반고, 계획고, 절․성토고 및 감독관이 지시하는 공 종의 물량등을 산출기입한다.</t>
  </si>
  <si>
    <t>가) 항측도면 및 실지 측량도면은 축적 1:1,200으로 하여 평면도 작성하고 주변지장물 등을 정확히 표기한다.</t>
  </si>
  <si>
    <t>- 횡단구성 요소인 절토법면 변경시는 결과에 따라 구간별 비탈면 처리 계획을 본시와 협의하여 결정하여야 한다.</t>
  </si>
  <si>
    <t xml:space="preserve">   보안 수정 작성하여야 하며, 제반성과품의 편집순서 수록내용 등 작성에 대하여 감독원과 협의하여야 한다.</t>
  </si>
  <si>
    <t>도시지역의 용지비 증액을 최소화 시킨다든가 지형여건상 설계기준을 저하시 킬 경우에는 본시와 협의후 시행한다.</t>
  </si>
  <si>
    <t>5) 현지조사를 통한 주민과의 대화등에서 민심의 동요를 유발하지 않도록 사전 보안대책을 철저히 강구하여야 한다.</t>
  </si>
  <si>
    <t>- 여기서 배수시설물이라 함은 계획도로, 노면배수, 지하매수, 계획도로 를 위한 측구등 일체의 배수시설을 말한다.</t>
  </si>
  <si>
    <t>7) 품질관리 및 기술이론상 특수 시공이 요구되는 경우 그에 대한 시방 또는 특기사항을 해당 도서에 표기한다.</t>
  </si>
  <si>
    <t>(2) 중심측점 간격은 20m로 하고 지형상 종․횡단의 변화지점이나 곡선의 시․ 종점 및 구조물 설치하여야 한다.</t>
  </si>
  <si>
    <t>(2) 도로중심선에서 좌우 각 60m 내외 지형(산악지, 하천, 지장물등)을 측량 표시하되 구조물 설치점은 정밀히 측량하여 표시하여야한다.</t>
  </si>
  <si>
    <t>6) 수급자는 본 과업수행중 안전에 대한 모든 사항을 엄밀히 준수하여 사고예방에 철저를 기하여야 하며 안전사고 발생시 수급자가 책임을 진다.</t>
  </si>
  <si>
    <t xml:space="preserve">바) 적용 품셈은 당해연도 건설공사 표준품셈에 준하되 품셈이 없는 사항에 대해서는 외국서적을 참고하고 서적명을 명시한다. 노임단가는 당해연도 </t>
  </si>
  <si>
    <t>4) 용역성과 발간시는 반드시 감독관 입회하에 보안조치를 취한후 발간토록하고, 작업과정에서 발생되는 폐지, 원지등은 일괄수거 소각하여야 한다.</t>
  </si>
  <si>
    <t>- 교량 시․종점과 급커브, 종단구배가 5%이상인 곳에는 설해대책용 적사 장을 측구 밖이나 콘크리트 옹벽속에 설치되도록 설계하여야 한다.</t>
  </si>
  <si>
    <t xml:space="preserve">       본 사업은 지역의 균형발전과 주민의 편익을 증진을 위하여 경제적이고 견실한 시공이 되도록 실시설계용역을 시행하는데 목적이 있음.</t>
  </si>
  <si>
    <t xml:space="preserve">5) 본 과업은 사업추진에 따라 각종 공사가 추진될 수 있도록 설계를 추진하여 야하며 관계법령상 필요한 인허가 서류를 감독원의 지시에 따라 </t>
  </si>
  <si>
    <t>10) 본 공사시방서는 건설기술관리법 제23조의2 및 같은법시행규칙 제14조의2 제3항에 의한 공사시방서 작성요령에 따라 작성하여야 한다.</t>
  </si>
  <si>
    <t>(3) 기존구조물 또는 배수시설의 구조, 형식, 규격, 연장, 구조물 상태 등을 세밀히 조사하여 사용 가능 또는 철거여부를 결정하여야 한다.</t>
  </si>
  <si>
    <t>- 포장두께 설계는 AASIITO 포장설계 또는 T.A도로설계 요령에 따라 2 가지 방법으로 설계 비교하여 합리적인 포장설계를 하여야 한다.</t>
  </si>
  <si>
    <t xml:space="preserve">3) 과업을 수행할 대표자는 본용역 착수시 제규정 양식에 의한 보안각서를 우리군에 제출하고 과업 참여자에 대하여도 대표자 책임하에 보안각서를 </t>
  </si>
  <si>
    <t>(1) 중심선 측량에 필요한 도근점은 본 설게 인근구간의 기준 삼각점으로부 터 삼각측량을 실시하여 골조를 확정하여야 한다.</t>
  </si>
  <si>
    <t>9) 본 설계 성과품으로 공사시행중 조사설계가 미흡하여 설계변경 사항이 발생할 경우 실시설계 용역수행자가 설계변경하여야 한다.</t>
  </si>
  <si>
    <t>(4) 도근점, B.M, T.B, I.P, C.P 등의 위치와 표고를 명시하고 행정구역의 음, 면, 리 등의 경계를 표시한다.</t>
  </si>
  <si>
    <t>- 포장구조는 아스팔트 포장으로 비교 검토하여 경제적인 구조가 되도록 설계하여야 하며 그 공법 및 계산근거를 제시하여야 한다.</t>
  </si>
  <si>
    <t>- 횡단구조물 및 배수시설물의 설계는 계획도로의 토공 및 구조물과 연 관하여 필요한 개소에는 배수시설을 설치하도록 설계한다.</t>
  </si>
  <si>
    <t>나) 중심선상에 중심선, 측점, 중간점, 곡선, 시종점, 완화곡선 시․종점 등을 표시하여 도근점의 좌표 및 표고를 표시한다.</t>
  </si>
  <si>
    <t>사) 구조물 위치별로 + Chain을 표기, 횡단도를 그려주고 SKEW된 구조물은 별도의 구조계산 및 신규도면을 작성해야 한다.</t>
  </si>
  <si>
    <t>가) 지적도상에 도로부지 경계선(Right of Way)을 표시하고 지목, 지번, 동리 명 등을 기입한 용지도를 작성한다.</t>
  </si>
  <si>
    <t>1) 본 과업 수행시 수급자는 보안에 만전을 기하여야 하며, 보안상의 문제로 발생되는 수급자의 피해는 수급자가 책임을 진다.</t>
  </si>
  <si>
    <t>2) 본 과업 작업시 과업수행자는 정보 보안업무 규정, 보안업뮤 규정 시행규칙, 건설교통부 보안업무 취급 규정등을 준수한다.</t>
  </si>
  <si>
    <t xml:space="preserve">   수행하고 이에 규정되지 아니한 사항은 관계법령과 관련규정 정부제 정 각종 시방서에 의거 감독원과 협의 수행하여야 한다.</t>
  </si>
  <si>
    <t>나) 전산을 이용한 구조계산은 flow-chart 및 사용조건을 명기하고 계산과정 을 알기쉽게 설명하여 요약정리 기록한다.</t>
  </si>
  <si>
    <t>나) 본 공사에 사용하는 특수공법 및 자재에 대한 시방을 알기쉽게 상세히 기록하여야 하며 필요하면 관련근거를 명기하여야 한다.</t>
  </si>
  <si>
    <t>1) 본 과업지시서의 내용 및 수량에 차이가 있을 때에는 실제에 맞추어 설계변경 할 수 있다.</t>
  </si>
  <si>
    <t xml:space="preserve">다) 교각점과 절선을 표시하고 교각, 점선장, 곡선장, 완화곡선장 및 편구배 등을 명기한다. </t>
  </si>
  <si>
    <t>- 종배수관 및 비탈면 배수구 DIKE등의 설치 위치를 세밀히 조사하여 설계에 반영하여야 한다.</t>
  </si>
  <si>
    <t>라) 도로부지선(Right of Way)과 노폭을 표시하고 성토, 절토부분의 유수방향 을 표시한다.</t>
  </si>
  <si>
    <t>(3) 용지도의 작성은 반드시 관계기관의 최선의 도면 및 대장에 의거 행정구 역별로 작성해야한다.</t>
  </si>
  <si>
    <t>- 포장설계는 토질, 기후, 골재 및 교통량 등에 관한 재조사 결과의 기초 자료에 의거 실시한다.</t>
  </si>
  <si>
    <t>16) 구조물 설계에 적용할 설계기준의 개요와 기준 하중 등에 대하여는 감독원 과 협의하여야 한다.</t>
  </si>
  <si>
    <t>바) 가BM은 1km에 1개소이상 설치하되 도근점을 표시하고 그의 좌표 및 표 고를 기입한다.</t>
  </si>
  <si>
    <t>(3) 단면 기입의 순서는 도면 하에서 상방향으로 하고 단면이 2열 이상일때 는 좌측을 선열한다.</t>
  </si>
  <si>
    <t>나) 종단곡선 부분에는 곡선절차에 필요한 제원을 상세히 기입한다.</t>
  </si>
  <si>
    <t>○ 방법 : 공사비 요율에 의한 방식(엔지니어링 사업대가의 기준)</t>
  </si>
  <si>
    <t>사) 원가계산 방법은 재경부 재정 예산회계법 시행령 기준에 따른다.</t>
  </si>
  <si>
    <t>21) 계획공정은 단계별, 공정별 예정공정표를 작성 제출하여야 한다.</t>
  </si>
  <si>
    <t>마) 기타 설계도서의 규격 및 기타사항은 추후 협의하여 결정한다.</t>
  </si>
  <si>
    <t>3.기본설계, 실시설계 및 공사감리의 업무범위는 제14조와 같다.</t>
  </si>
  <si>
    <t>17) 성토 계획고는 주변 기존도로의 여건을 고려하여 성토고를 결정하여야 한 다.</t>
  </si>
  <si>
    <t>차) 설계내역서는 공종별로 상단에는 한글로 표기하고 하단에는 영문으로 표 기한다.</t>
  </si>
  <si>
    <t>나) 용지도 및 보상조서작성 양식의 규격은 본 시에 사용하던 것을 원칙으로 한다.</t>
  </si>
  <si>
    <t>- 배수로의 통수단면 결정은 50년 강우강도를 기준으로 수리계산하여 결 정한다.</t>
  </si>
  <si>
    <t xml:space="preserve">  노상안정처리공법 등 대책을 강구하여 본시와 협의 설 계에 반영토록 하여야 한다</t>
  </si>
  <si>
    <t>° 본 과업의 효율적인 수행을 위하여 다음의 시기에 협의 또는 보고를 하여야 한다.</t>
  </si>
  <si>
    <t>15) 지형 및 계획종합평면도상에는 공사시공에 I․P점, 수준점을 표시하여야 한 다.</t>
  </si>
  <si>
    <t>가) 설계서 작성은 회계예규 원가계산서에 의한 예정가격 작성준칙에 의거 작성한다.</t>
  </si>
  <si>
    <t>라) 예산서 항목은 총공사비 도급예산액, 관급자재비, 폐기물처리비 등으로 구분한다.</t>
  </si>
  <si>
    <t xml:space="preserve">(2) 매 50m마다 설치한 T.B.M의 성과는 구간별로 왕복측량을 실시하여 폐합 시켜야 하고, 시행구간내에 시점부와 종점부의 T.B.M간 왕복측량을 실시 하여 </t>
  </si>
  <si>
    <t xml:space="preserve">(4) 용지보상비 산출시 편입용지는 지역별, 구간별, 지목별(실지 이용상황 참 조)실거래 가격을 정확히 조사하여 작성하여야 하며, 또한 주거비(주거대 책비)이주 </t>
  </si>
  <si>
    <t xml:space="preserve">- 보조기층위 1층을 15cm의 안정처리 기층 또는 빈배함 콘크리트를 원 칙으로하고 3개안 이상의 적절한 공법을 비교검토(시공법, 시공비, 시 공장비의 국내 </t>
  </si>
  <si>
    <t>마) 재료산출 및 단가산출은 별책으로 하되 공종별 재료별로 산출하여 참조 하기 편리하도록 편집하고 공종별 단가는 일위대가표, 단가산출서 상에 명시되어야 한다.</t>
  </si>
  <si>
    <t xml:space="preserve">6) 본 과업은 관련계획에 의하여 기본설계를 시행하되 관련계획을 검토 후 변 경이 필요한 부분에 대하여 검토자료를 제출 협의 후 변경가능토록 노력하여 야 하며, </t>
  </si>
  <si>
    <t xml:space="preserve">- 횡단구조시설은 국토해양부 및 한국도로공사 재정․설계기준 및 시방서에 준하여 설계하되 외국의 시방서를 참고로 할 수 있으며 외국의 설계 기준 또는 시방서를 </t>
  </si>
  <si>
    <t xml:space="preserve">각정 도로표지판(ROAD SIGN) 및 교통안전표지판은 국토해양부제정 도로표 지규칙과 도로표지판 제작, 설치 및 관리지침에 따라 도로 교통안전협회 경기도지부등 </t>
  </si>
  <si>
    <t xml:space="preserve">(2) 배수관공 시공단면 결정 시에는 매 구조물별로 유역면적을 조사 정산하 여 통수단면을 결정하고, 유입, 유출구의 방향, 구배 등을 측정하여 별도 구조물을 </t>
  </si>
  <si>
    <t xml:space="preserve">(1) 조사설계 및 공사시공에 필요한 T.B.M은 종단측량 이전에 50m마다 변동 되지않은 구조물등에 설치하고 평면도에 표시하여야 하며 필히 2등 수준 점 표고를 </t>
  </si>
  <si>
    <t xml:space="preserve">   필요한 자료를 제출하여야 한다. 다만, 본 사업 시행과정에서 관계 법령상 상위계획 또는 기술적 타당성에 의하여 변경되는 사항에 대하여는 성 과품과 내용을 </t>
  </si>
  <si>
    <t>2) 구조물 및 중요시설물 설계</t>
  </si>
  <si>
    <t>8) 구조 및 수리계산서 작성</t>
  </si>
  <si>
    <t xml:space="preserve">    감독원과 협의하여야 한다.</t>
  </si>
  <si>
    <t xml:space="preserve">    현황, 규격등을 기입한다.</t>
  </si>
  <si>
    <t>4. 설계도서 및 공사비 산출</t>
  </si>
  <si>
    <t>가) 축적은 1:100으로 한다.</t>
  </si>
  <si>
    <t>라) 암추정선을 표시하여야 한다.</t>
  </si>
  <si>
    <t xml:space="preserve">    등을 표시하여 제출한다.</t>
  </si>
  <si>
    <t xml:space="preserve">    조사 작성하여야 한다.</t>
  </si>
  <si>
    <t xml:space="preserve">    필요한 제반사항에 기입한다.</t>
  </si>
  <si>
    <t>실시설계비 산출서(직선보간법)</t>
  </si>
  <si>
    <t xml:space="preserve">            종별
지구별</t>
  </si>
  <si>
    <t>1. 과  업  지  시   서</t>
  </si>
  <si>
    <t>1) 실시설계 지구에 대한 조사측량</t>
  </si>
  <si>
    <t>4) 보링위치 및 재료원 위치</t>
  </si>
  <si>
    <t>3) 과업수행 계획서 및 예정공정표</t>
  </si>
  <si>
    <t>2) 토목공사 일반 표준시방서</t>
  </si>
  <si>
    <t xml:space="preserve">   작성 제출 하여야 한다.</t>
  </si>
  <si>
    <t>- 용지 및 지장물 보상조사서 3부</t>
  </si>
  <si>
    <t>내              역              서</t>
  </si>
  <si>
    <t>(1) 평면선형은 확정 후 현황 측량을 실시하여야 한다.</t>
  </si>
  <si>
    <t>(6) 종단구배가 변하는 곳에는 종단곡선을 삽입한다.</t>
  </si>
  <si>
    <t>9) 본 과업의 적용단가는 2011년도 1월 정부 용역 요율 및 건설노임단가 기준에 준한다.</t>
  </si>
  <si>
    <t xml:space="preserve">    횡단도를 작성 수량산출토록 하여야 하며, 현저여건을 충분히 조사 확정하여야 한다.</t>
  </si>
  <si>
    <t>(3) 일반평면도의 축적은 1/600으로 하고 기존구조물의 규격, 연장, 현황등을 표시한다.</t>
  </si>
  <si>
    <t>다) 설계서 및 예산서 양식, 규격은 최종 본 시와 협의하여야 하며 작성은 국 문으로 한다.</t>
  </si>
  <si>
    <t>나) 모든 성과품은 수급인이 소유 또는 임의로 복사하거나 외부로 유출하여서 는 아니된다.</t>
  </si>
  <si>
    <t>라) 설계도는 최종 축소판을 고려하여 59.4cm×84.0cm의 표준규격으로 제도 한다.</t>
  </si>
  <si>
    <t>다) 설계도의 목차는 본 시와 협의후 결정한다.</t>
  </si>
  <si>
    <t>3) 배수 형식등 구조물의 형식 및 위치 결정</t>
  </si>
  <si>
    <t>일     위     대     가     표</t>
  </si>
  <si>
    <t>° 중간보고는 다음의 시기에 실시하여야 한다.</t>
  </si>
  <si>
    <t>- 전산성과물(캐드도면, 내역등) CD 2EA</t>
  </si>
  <si>
    <t>(2) CAD작업으로 축척은 1/100으로 한다.</t>
  </si>
  <si>
    <t xml:space="preserve">    적정보상비 및 이설비용을 산출하여야 한다.</t>
  </si>
  <si>
    <r>
      <t>실시설계요율 = 5.0x(공사비)</t>
    </r>
    <r>
      <rPr>
        <vertAlign val="superscript"/>
        <sz val="9"/>
        <color rgb="FF000000"/>
        <rFont val="돋움"/>
        <family val="2"/>
        <charset val="129"/>
      </rPr>
      <t>-0.0229</t>
    </r>
  </si>
  <si>
    <t>금  액</t>
  </si>
  <si>
    <t>단  가</t>
  </si>
  <si>
    <t>수  량</t>
  </si>
  <si>
    <t>종    별</t>
  </si>
  <si>
    <t>중급기술자</t>
  </si>
  <si>
    <t>잡재료비</t>
  </si>
  <si>
    <t>단  위</t>
  </si>
  <si>
    <t>경     비</t>
  </si>
  <si>
    <t>용지경계측량</t>
  </si>
  <si>
    <t>코아튜브</t>
  </si>
  <si>
    <t>메탈크라운비트</t>
  </si>
  <si>
    <t>보링(자갈)</t>
  </si>
  <si>
    <t>노  무  비</t>
  </si>
  <si>
    <t>보링(연암)</t>
  </si>
  <si>
    <t>규  격</t>
  </si>
  <si>
    <t>보링(점토)</t>
  </si>
  <si>
    <t>비  고</t>
  </si>
  <si>
    <t>제 1호표</t>
  </si>
  <si>
    <t>재  료  비</t>
  </si>
  <si>
    <t>종합보고서</t>
  </si>
  <si>
    <t>공    종</t>
  </si>
  <si>
    <t>드라이브파이프</t>
  </si>
  <si>
    <t>설계도서인쇄비</t>
  </si>
  <si>
    <t>특별인부</t>
  </si>
  <si>
    <t>보통인부</t>
  </si>
  <si>
    <t>노선 선정</t>
  </si>
  <si>
    <t>일축압축</t>
  </si>
  <si>
    <t>삼축압축</t>
  </si>
  <si>
    <t>보링(모래)</t>
  </si>
  <si>
    <t>제 14호표</t>
  </si>
  <si>
    <t>직접전단</t>
  </si>
  <si>
    <t>종단측량</t>
  </si>
  <si>
    <t>○ 용역개요</t>
  </si>
  <si>
    <t>제 13호표</t>
  </si>
  <si>
    <t>구  분</t>
  </si>
  <si>
    <t>종단 측량</t>
  </si>
  <si>
    <t>횡단 측량</t>
  </si>
  <si>
    <t>자연시료채취</t>
  </si>
  <si>
    <t>소요 일수</t>
  </si>
  <si>
    <t>현황측량</t>
  </si>
  <si>
    <t>신월튜브</t>
  </si>
  <si>
    <t>소요 인원</t>
  </si>
  <si>
    <t>평판 측량</t>
  </si>
  <si>
    <t>표준관입시험</t>
  </si>
  <si>
    <t>제 12호표</t>
  </si>
  <si>
    <t>노선 선점</t>
  </si>
  <si>
    <t>액성한계</t>
  </si>
  <si>
    <t>기계기구설치</t>
  </si>
  <si>
    <t>노선선점</t>
  </si>
  <si>
    <t>코어리프트</t>
  </si>
  <si>
    <t>소성한계</t>
  </si>
  <si>
    <t>실내시험</t>
  </si>
  <si>
    <t>설  계</t>
  </si>
  <si>
    <t>중심선측량</t>
  </si>
  <si>
    <t>제 15호표</t>
  </si>
  <si>
    <t>X1 - X2</t>
  </si>
  <si>
    <t>직 종 별</t>
  </si>
  <si>
    <t>농지구릉지</t>
  </si>
  <si>
    <t>소    계</t>
  </si>
  <si>
    <t>2. 중간보고</t>
  </si>
  <si>
    <t>비   고</t>
  </si>
  <si>
    <t>공     종</t>
  </si>
  <si>
    <t>1. 조사측량</t>
  </si>
  <si>
    <t>교외촌락지</t>
  </si>
  <si>
    <t>제 11호표</t>
  </si>
  <si>
    <t>제 16호표</t>
  </si>
  <si>
    <t>1) 착수계</t>
  </si>
  <si>
    <t>2. 실시설계</t>
  </si>
  <si>
    <t xml:space="preserve"> 7. 용역비</t>
  </si>
  <si>
    <t>20억원이하</t>
  </si>
  <si>
    <t>4) 보안각서</t>
  </si>
  <si>
    <t>보통시가지</t>
  </si>
  <si>
    <t>5억원이하</t>
  </si>
  <si>
    <t>1. 진행기준</t>
  </si>
  <si>
    <t>2. 요율산정</t>
  </si>
  <si>
    <t>30억원이하</t>
  </si>
  <si>
    <t>50억원이하</t>
  </si>
  <si>
    <t>노선선정</t>
  </si>
  <si>
    <t>초급기술자</t>
  </si>
  <si>
    <t>제 9호표</t>
  </si>
  <si>
    <t>평판측량</t>
  </si>
  <si>
    <t>횡단측량</t>
  </si>
  <si>
    <t>제 8호표</t>
  </si>
  <si>
    <t>제 10호표</t>
  </si>
  <si>
    <t>○ 대상공사비</t>
  </si>
  <si>
    <t>고급기술자</t>
  </si>
  <si>
    <t>간척공사</t>
  </si>
  <si>
    <t>1)일반사항</t>
  </si>
  <si>
    <t>도로공사</t>
  </si>
  <si>
    <t>4) 최종납품</t>
  </si>
  <si>
    <t>지하철공사</t>
  </si>
  <si>
    <t>기본요율</t>
  </si>
  <si>
    <t>- 일반사항</t>
  </si>
  <si>
    <t>가) 일반사항</t>
  </si>
  <si>
    <t>다. 실시설계</t>
  </si>
  <si>
    <t xml:space="preserve"> 5. 소계</t>
  </si>
  <si>
    <t>말목(FRP)</t>
  </si>
  <si>
    <t>항만공사</t>
  </si>
  <si>
    <t>철도공사</t>
  </si>
  <si>
    <t>발전소건설공사</t>
  </si>
  <si>
    <t>기 술 사</t>
  </si>
  <si>
    <t>댐축조공사</t>
  </si>
  <si>
    <t>가) 설계기준</t>
  </si>
  <si>
    <t>터널공사</t>
  </si>
  <si>
    <t>하수도건설공사</t>
  </si>
  <si>
    <t>중급기능사</t>
  </si>
  <si>
    <t xml:space="preserve">다) 기타 </t>
  </si>
  <si>
    <t>특급기술자</t>
  </si>
  <si>
    <t>초급기능사</t>
  </si>
  <si>
    <t>3) 포장설계</t>
  </si>
  <si>
    <t>1) 토공설계</t>
  </si>
  <si>
    <t>가) 구조설계</t>
  </si>
  <si>
    <t>공사종류</t>
  </si>
  <si>
    <t>가산요율</t>
  </si>
  <si>
    <t>고급기능사</t>
  </si>
  <si>
    <t>용지 측량</t>
  </si>
  <si>
    <t>공항건설공사</t>
  </si>
  <si>
    <t>교량공사</t>
  </si>
  <si>
    <t>20억원 이하</t>
  </si>
  <si>
    <t>변전공사</t>
  </si>
  <si>
    <t>기본설계</t>
  </si>
  <si>
    <t>공사감리</t>
  </si>
  <si>
    <t>100억원이하</t>
  </si>
  <si>
    <t>3억원이하</t>
  </si>
  <si>
    <t>1억원이하</t>
  </si>
  <si>
    <t>10억원이하</t>
  </si>
  <si>
    <t>300억원이하</t>
  </si>
  <si>
    <t>10억원 이하</t>
  </si>
  <si>
    <t>30억원 이하</t>
  </si>
  <si>
    <t>50억원 이하</t>
  </si>
  <si>
    <t>500억원이하</t>
  </si>
  <si>
    <t>전시시설공사</t>
  </si>
  <si>
    <t>5천만원이하</t>
  </si>
  <si>
    <t>실시설계</t>
  </si>
  <si>
    <t>가. 기본설계</t>
  </si>
  <si>
    <t>나. 실시설계</t>
  </si>
  <si>
    <t>200억원이하</t>
  </si>
  <si>
    <t>송전공사</t>
  </si>
  <si>
    <t>2억원이하</t>
  </si>
  <si>
    <t xml:space="preserve">기타 부대시설의 설계는 본 시와 협의하여 시행한다. </t>
  </si>
  <si>
    <t>마) 상기와 같이 도면작성하는 것을 원칙으로 한다.</t>
  </si>
  <si>
    <t>라) 설계도에 각종 재료표 및 재료규격을 표시한다.</t>
  </si>
  <si>
    <t>나) 추가 공종이 필요할시는 본 시와 협의하여 결정한다.</t>
  </si>
  <si>
    <t>아) 산재보험료 및 안전관리비는 고시기준에 따른다.</t>
  </si>
  <si>
    <t>다) 기타 수록해야할 사항은 본 시와 협의하여 작성한다.</t>
  </si>
  <si>
    <t xml:space="preserve">  준용하였을 경우에는 그 참고자료를 명시하여야 한다.</t>
  </si>
  <si>
    <t xml:space="preserve">    가설공법 등을 검토하여 추가 삽입하기로 한다.</t>
  </si>
  <si>
    <t xml:space="preserve"> 4. 용역손해배상보험료[용역원가] ×</t>
  </si>
  <si>
    <t>(1반1일)(1km당 1반 소요일수)</t>
  </si>
  <si>
    <t xml:space="preserve">    보완사항도 수급자 부담으로 한다.</t>
  </si>
  <si>
    <t>다) 과업폐기물은 소각처리 하여야 한다.</t>
  </si>
  <si>
    <t>■ (1.0km당) 측량 인원수 산정</t>
  </si>
  <si>
    <t>(X - X2) × (Y1 - Y2)</t>
  </si>
  <si>
    <t>아) 확폭도 및 편구배도를 별도 작성한다.</t>
  </si>
  <si>
    <t>※  2021표준품셈 9-5노선측량 기준</t>
  </si>
  <si>
    <t>○ 요율 : 공사비가 중간에 있을때의 요율</t>
  </si>
  <si>
    <t xml:space="preserve">   보고하고 수시 협의하여야 한다.</t>
  </si>
  <si>
    <t>라) 종단선상에 구배를 %로 표시한다.</t>
  </si>
  <si>
    <t>1) 전라남도 설계기준 및 단가기준서</t>
  </si>
  <si>
    <t>2."공사감리"란 비상주 감리를 말한다.</t>
  </si>
  <si>
    <t>제4장 주요설계 제원의 협의 및 승인</t>
  </si>
  <si>
    <t>전문기관의 협의를 거쳐 설계하여야 한다.</t>
  </si>
  <si>
    <t>나) 횡단구조물 및 배수시설물의 설계</t>
  </si>
  <si>
    <t>2) 실시설계 용지보상 및 지장물 조사</t>
  </si>
  <si>
    <t xml:space="preserve">    정부노임단가를 기준으로 한다.</t>
  </si>
  <si>
    <t xml:space="preserve">  ※ 1.35*0.9=1.215배 적용</t>
  </si>
  <si>
    <r>
      <t>기본설계요율 = 2.75 x (공사비)</t>
    </r>
    <r>
      <rPr>
        <vertAlign val="superscript"/>
        <sz val="9"/>
        <color rgb="FF000000"/>
        <rFont val="돋움"/>
        <family val="2"/>
        <charset val="129"/>
      </rPr>
      <t>-0.0265</t>
    </r>
    <r>
      <rPr>
        <sz val="9"/>
        <color rgb="FF000000"/>
        <rFont val="돋움"/>
        <family val="2"/>
        <charset val="129"/>
      </rPr>
      <t xml:space="preserve"> - 0.006822</t>
    </r>
  </si>
  <si>
    <r>
      <t>공사감리요율 = 3.4816x(공사비)</t>
    </r>
    <r>
      <rPr>
        <vertAlign val="superscript"/>
        <sz val="9"/>
        <color rgb="FF000000"/>
        <rFont val="돋움"/>
        <family val="2"/>
        <charset val="129"/>
      </rPr>
      <t>-0.0386</t>
    </r>
    <r>
      <rPr>
        <sz val="9"/>
        <color rgb="FF000000"/>
        <rFont val="돋움"/>
        <family val="2"/>
        <charset val="129"/>
      </rPr>
      <t xml:space="preserve"> - 0.00084</t>
    </r>
  </si>
  <si>
    <r>
      <t>0.0573x</t>
    </r>
    <r>
      <rPr>
        <vertAlign val="superscript"/>
        <sz val="11"/>
        <color rgb="FF000000"/>
        <rFont val="맑은 고딕"/>
        <family val="2"/>
        <charset val="129"/>
      </rPr>
      <t>-0.181</t>
    </r>
  </si>
  <si>
    <r>
      <t>0.0393x</t>
    </r>
    <r>
      <rPr>
        <vertAlign val="superscript"/>
        <sz val="11"/>
        <color rgb="FF000000"/>
        <rFont val="맑은 고딕"/>
        <family val="2"/>
        <charset val="129"/>
      </rPr>
      <t>-0.127</t>
    </r>
  </si>
  <si>
    <r>
      <t>0.0641x</t>
    </r>
    <r>
      <rPr>
        <vertAlign val="superscript"/>
        <sz val="11"/>
        <color rgb="FF000000"/>
        <rFont val="맑은 고딕"/>
        <family val="2"/>
        <charset val="129"/>
      </rPr>
      <t>-0.189</t>
    </r>
  </si>
  <si>
    <r>
      <t>0.0916x</t>
    </r>
    <r>
      <rPr>
        <vertAlign val="superscript"/>
        <sz val="11"/>
        <color rgb="FF000000"/>
        <rFont val="맑은 고딕"/>
        <family val="2"/>
        <charset val="129"/>
      </rPr>
      <t>-0.175</t>
    </r>
  </si>
  <si>
    <r>
      <t>0.0489x</t>
    </r>
    <r>
      <rPr>
        <vertAlign val="superscript"/>
        <sz val="11"/>
        <color rgb="FF000000"/>
        <rFont val="맑은 고딕"/>
        <family val="2"/>
        <charset val="129"/>
      </rPr>
      <t>-0.077</t>
    </r>
  </si>
  <si>
    <r>
      <t>0.1169x</t>
    </r>
    <r>
      <rPr>
        <vertAlign val="superscript"/>
        <sz val="11"/>
        <color rgb="FF000000"/>
        <rFont val="맑은 고딕"/>
        <family val="2"/>
        <charset val="129"/>
      </rPr>
      <t>-0.184</t>
    </r>
  </si>
  <si>
    <r>
      <t>0.0509x</t>
    </r>
    <r>
      <rPr>
        <vertAlign val="superscript"/>
        <sz val="11"/>
        <color rgb="FF000000"/>
        <rFont val="맑은 고딕"/>
        <family val="2"/>
        <charset val="129"/>
      </rPr>
      <t>-0.169</t>
    </r>
  </si>
  <si>
    <r>
      <t>0.1263x</t>
    </r>
    <r>
      <rPr>
        <vertAlign val="superscript"/>
        <sz val="11"/>
        <color rgb="FF000000"/>
        <rFont val="맑은 고딕"/>
        <family val="2"/>
        <charset val="129"/>
      </rPr>
      <t>-0.184</t>
    </r>
  </si>
  <si>
    <r>
      <t>0.0832x</t>
    </r>
    <r>
      <rPr>
        <vertAlign val="superscript"/>
        <sz val="11"/>
        <color rgb="FF000000"/>
        <rFont val="맑은 고딕"/>
        <family val="2"/>
        <charset val="129"/>
      </rPr>
      <t>-0.19</t>
    </r>
  </si>
  <si>
    <t xml:space="preserve">  ※ 기본설계를 시행하지 않은 실시설계를 발주하는 경우 실시설계 요율의 1.35배</t>
  </si>
  <si>
    <t xml:space="preserve">  ※ 기본설계와 실시설계를 동시에 발주하는경우 실시설계 요율의 1.45배</t>
  </si>
  <si>
    <t>- 설계도면(축소판) 각 4부</t>
    <phoneticPr fontId="34" type="noConversion"/>
  </si>
  <si>
    <t>- 설계서 4부</t>
    <phoneticPr fontId="34" type="noConversion"/>
  </si>
  <si>
    <t>- 설계예산서 4부</t>
    <phoneticPr fontId="34" type="noConversion"/>
  </si>
  <si>
    <t>- 단가산출서 4부</t>
    <phoneticPr fontId="34" type="noConversion"/>
  </si>
  <si>
    <t>- 수량산출서 4부</t>
    <phoneticPr fontId="34" type="noConversion"/>
  </si>
  <si>
    <t>- 구조 및 수리계산서 4부(필요시)</t>
    <phoneticPr fontId="34" type="noConversion"/>
  </si>
  <si>
    <t>- 실시설계보고서 3부(필요시)</t>
    <phoneticPr fontId="34" type="noConversion"/>
  </si>
  <si>
    <t>- 현경면 가입리  농어촌도로 215호선 확포장공사</t>
    <phoneticPr fontId="34" type="noConversion"/>
  </si>
  <si>
    <t>※  2026표준품셈 9-4노선측량 기준</t>
    <phoneticPr fontId="34" type="noConversion"/>
  </si>
  <si>
    <t>1.0km</t>
    <phoneticPr fontId="34" type="noConversion"/>
  </si>
  <si>
    <t>기본계획 하지않음</t>
    <phoneticPr fontId="34" type="noConversion"/>
  </si>
  <si>
    <t>2026 공간정보산업협회</t>
    <phoneticPr fontId="34" type="noConversion"/>
  </si>
  <si>
    <t>건설협회-2026(상반기)</t>
    <phoneticPr fontId="34" type="noConversion"/>
  </si>
  <si>
    <t>무     안     군</t>
    <phoneticPr fontId="34" type="noConversion"/>
  </si>
  <si>
    <t>과업연장</t>
    <phoneticPr fontId="34" type="noConversion"/>
  </si>
  <si>
    <t>L=1.0km</t>
    <phoneticPr fontId="34" type="noConversion"/>
  </si>
  <si>
    <t>-</t>
    <phoneticPr fontId="34" type="noConversion"/>
  </si>
  <si>
    <t>조사측량</t>
    <phoneticPr fontId="34" type="noConversion"/>
  </si>
  <si>
    <t>1식</t>
    <phoneticPr fontId="34" type="noConversion"/>
  </si>
  <si>
    <t xml:space="preserve"> 무    안    군</t>
    <phoneticPr fontId="34" type="noConversion"/>
  </si>
  <si>
    <t>3) 실시설계 도서작성</t>
    <phoneticPr fontId="34" type="noConversion"/>
  </si>
  <si>
    <t>30일</t>
    <phoneticPr fontId="34" type="noConversion"/>
  </si>
  <si>
    <t>50일</t>
    <phoneticPr fontId="34" type="noConversion"/>
  </si>
  <si>
    <t>70일</t>
    <phoneticPr fontId="34" type="noConversion"/>
  </si>
  <si>
    <t>90일</t>
    <phoneticPr fontId="34" type="noConversion"/>
  </si>
  <si>
    <t>○ 확포장사업</t>
    <phoneticPr fontId="34" type="noConversion"/>
  </si>
  <si>
    <t>조 사 자</t>
    <phoneticPr fontId="34" type="noConversion"/>
  </si>
  <si>
    <t>설 계 자</t>
    <phoneticPr fontId="34" type="noConversion"/>
  </si>
  <si>
    <t>심 사 자</t>
    <phoneticPr fontId="34" type="noConversion"/>
  </si>
  <si>
    <t>팀    장</t>
    <phoneticPr fontId="34" type="noConversion"/>
  </si>
  <si>
    <t>과     장</t>
    <phoneticPr fontId="34" type="noConversion"/>
  </si>
  <si>
    <t>삼향읍 지산리 304호선 확포장공사 실시설계용역</t>
    <phoneticPr fontId="34" type="noConversion"/>
  </si>
  <si>
    <t>2026년 9월</t>
    <phoneticPr fontId="34" type="noConversion"/>
  </si>
  <si>
    <t>착수일로부터 3개월</t>
    <phoneticPr fontId="34" type="noConversion"/>
  </si>
  <si>
    <t>삼향읍 지산리 874-1번지 일원</t>
    <phoneticPr fontId="34" type="noConversion"/>
  </si>
  <si>
    <t>L=0.5km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</si>
</sst>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1" formatCode="_-* #,##0_-;\-* #,##0_-;_-* &quot;-&quot;_-;_-@_-"/>
    <numFmt numFmtId="176" formatCode="0.000"/>
    <numFmt numFmtId="177" formatCode="0.000%"/>
    <numFmt numFmtId="178" formatCode="0.0_ "/>
    <numFmt numFmtId="179" formatCode="0.00_ "/>
    <numFmt numFmtId="180" formatCode="&quot; = &quot;#,###&quot;원&quot;"/>
    <numFmt numFmtId="181" formatCode="&quot; = &quot;#.###&quot;%&quot;"/>
    <numFmt numFmtId="182" formatCode="&quot;적&quot;&quot;용&quot;&quot;율&quot;0%"/>
    <numFmt numFmtId="183" formatCode="0.0%"/>
    <numFmt numFmtId="184" formatCode="_-* #,##0.00_-;\-* #,##0.00_-;_-* &quot;-&quot;_-;_-@_-"/>
    <numFmt numFmtId="185" formatCode="0.000_ "/>
    <numFmt numFmtId="186" formatCode="0.0"/>
  </numFmts>
  <fonts count="44">
    <font>
      <sz val="11"/>
      <color rgb="FF000000"/>
      <name val="돋움"/>
      <family val="2"/>
      <charset val="129"/>
    </font>
    <font>
      <sz val="11"/>
      <color rgb="FF000000"/>
      <name val="돋움"/>
      <family val="2"/>
      <charset val="129"/>
    </font>
    <font>
      <b/>
      <sz val="11"/>
      <color rgb="FF000000"/>
      <name val="돋움"/>
      <family val="2"/>
      <charset val="129"/>
    </font>
    <font>
      <sz val="10"/>
      <color rgb="FF000000"/>
      <name val="돋움"/>
      <family val="2"/>
      <charset val="129"/>
    </font>
    <font>
      <sz val="9"/>
      <color rgb="FF000000"/>
      <name val="돋움체"/>
      <family val="2"/>
      <charset val="129"/>
    </font>
    <font>
      <sz val="11"/>
      <color rgb="FF000000"/>
      <name val="맑은 고딕"/>
      <family val="2"/>
      <charset val="129"/>
    </font>
    <font>
      <sz val="9"/>
      <color rgb="FF000000"/>
      <name val="돋움"/>
      <family val="2"/>
      <charset val="129"/>
    </font>
    <font>
      <b/>
      <sz val="10"/>
      <color rgb="FF000000"/>
      <name val="돋움"/>
      <family val="2"/>
      <charset val="129"/>
    </font>
    <font>
      <b/>
      <sz val="11"/>
      <color rgb="FF000000"/>
      <name val="돋움체"/>
      <family val="2"/>
      <charset val="129"/>
    </font>
    <font>
      <sz val="8"/>
      <color rgb="FF000000"/>
      <name val="돋움체"/>
      <family val="2"/>
      <charset val="129"/>
    </font>
    <font>
      <b/>
      <sz val="14"/>
      <color rgb="FF000000"/>
      <name val="돋움"/>
      <family val="2"/>
      <charset val="129"/>
    </font>
    <font>
      <b/>
      <sz val="12"/>
      <color rgb="FF000000"/>
      <name val="돋움"/>
      <family val="2"/>
      <charset val="129"/>
    </font>
    <font>
      <b/>
      <sz val="14"/>
      <color rgb="FF000000"/>
      <name val="맑은 고딕"/>
      <family val="2"/>
      <charset val="129"/>
    </font>
    <font>
      <b/>
      <sz val="11"/>
      <color rgb="FF000000"/>
      <name val="맑은 고딕"/>
      <family val="2"/>
      <charset val="129"/>
    </font>
    <font>
      <sz val="9"/>
      <color rgb="FF0070C0"/>
      <name val="돋움"/>
      <family val="2"/>
      <charset val="129"/>
    </font>
    <font>
      <sz val="9"/>
      <color rgb="FF000000"/>
      <name val="굴림"/>
      <family val="2"/>
      <charset val="129"/>
    </font>
    <font>
      <b/>
      <sz val="9"/>
      <color rgb="FF000000"/>
      <name val="돋움"/>
      <family val="2"/>
      <charset val="129"/>
    </font>
    <font>
      <b/>
      <sz val="9"/>
      <color rgb="FF000000"/>
      <name val="굴림"/>
      <family val="2"/>
      <charset val="129"/>
    </font>
    <font>
      <sz val="9"/>
      <color rgb="FF000000"/>
      <name val="맑은 고딕"/>
      <family val="2"/>
      <charset val="129"/>
    </font>
    <font>
      <sz val="12"/>
      <color rgb="FF000000"/>
      <name val="맑은 고딕"/>
      <family val="2"/>
      <charset val="129"/>
    </font>
    <font>
      <sz val="10"/>
      <color rgb="FF000000"/>
      <name val="맑은 고딕"/>
      <family val="2"/>
      <charset val="129"/>
    </font>
    <font>
      <b/>
      <sz val="12"/>
      <color rgb="FF000000"/>
      <name val="맑은 고딕"/>
      <family val="2"/>
      <charset val="129"/>
    </font>
    <font>
      <b/>
      <sz val="9"/>
      <color rgb="FF000000"/>
      <name val="맑은 고딕"/>
      <family val="2"/>
      <charset val="129"/>
    </font>
    <font>
      <b/>
      <sz val="10"/>
      <color rgb="FF000000"/>
      <name val="맑은 고딕"/>
      <family val="2"/>
      <charset val="129"/>
    </font>
    <font>
      <sz val="24"/>
      <color rgb="FF000000"/>
      <name val="맑은 고딕"/>
      <family val="2"/>
      <charset val="129"/>
    </font>
    <font>
      <sz val="22"/>
      <color rgb="FF000000"/>
      <name val="맑은 고딕"/>
      <family val="2"/>
      <charset val="129"/>
    </font>
    <font>
      <sz val="20"/>
      <color rgb="FF000000"/>
      <name val="맑은 고딕"/>
      <family val="2"/>
      <charset val="129"/>
    </font>
    <font>
      <b/>
      <sz val="18"/>
      <color rgb="FF000000"/>
      <name val="HY울릉도B"/>
      <family val="2"/>
      <charset val="129"/>
    </font>
    <font>
      <b/>
      <sz val="24"/>
      <color rgb="FF000000"/>
      <name val="HY울릉도B"/>
      <family val="2"/>
      <charset val="129"/>
    </font>
    <font>
      <sz val="20"/>
      <color rgb="FF000000"/>
      <name val="HY울릉도B"/>
      <family val="2"/>
      <charset val="129"/>
    </font>
    <font>
      <b/>
      <sz val="10"/>
      <color rgb="FF0000FF"/>
      <name val="돋움"/>
      <family val="2"/>
      <charset val="129"/>
    </font>
    <font>
      <vertAlign val="superscript"/>
      <sz val="9"/>
      <color rgb="FF000000"/>
      <name val="돋움"/>
      <family val="2"/>
      <charset val="129"/>
    </font>
    <font>
      <vertAlign val="superscript"/>
      <sz val="11"/>
      <color rgb="FF000000"/>
      <name val="맑은 고딕"/>
      <family val="2"/>
      <charset val="129"/>
    </font>
    <font>
      <sz val="9"/>
      <color rgb="FF000000"/>
      <name val="Tahoma"/>
      <family val="2"/>
      <charset val="129"/>
    </font>
    <font>
      <sz val="8"/>
      <name val="돋움"/>
      <family val="2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14"/>
      <color rgb="FF000000"/>
      <name val="맑은 고딕"/>
      <family val="2"/>
      <charset val="129"/>
    </font>
    <font>
      <sz val="9"/>
      <color rgb="FFFF0000"/>
      <name val="맑은 고딕"/>
      <family val="2"/>
      <charset val="129"/>
    </font>
    <font>
      <b/>
      <sz val="12"/>
      <color rgb="FF000000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9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lightUp">
        <fgColor auto="1"/>
        <bgColor auto="1"/>
      </patternFill>
    </fill>
    <fill>
      <patternFill patternType="solid">
        <fgColor rgb="FFD6D6D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DCE6F2"/>
        <bgColor indexed="64"/>
      </patternFill>
    </fill>
  </fills>
  <borders count="10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ck">
        <color rgb="FF000000"/>
      </left>
      <right style="thin">
        <color rgb="FF000000"/>
      </right>
      <top style="dotted">
        <color rgb="FF000000"/>
      </top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ck">
        <color rgb="FF000000"/>
      </right>
      <top style="medium">
        <color auto="1"/>
      </top>
      <bottom style="dotted">
        <color rgb="FF000000"/>
      </bottom>
      <diagonal/>
    </border>
    <border>
      <left style="thick">
        <color rgb="FF000000"/>
      </left>
      <right style="medium">
        <color auto="1"/>
      </right>
      <top style="medium">
        <color auto="1"/>
      </top>
      <bottom style="dotted">
        <color rgb="FF000000"/>
      </bottom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ck">
        <color rgb="FF000000"/>
      </left>
      <right style="medium">
        <color auto="1"/>
      </right>
      <top style="dotted">
        <color rgb="FF000000"/>
      </top>
      <bottom style="dotted">
        <color rgb="FF000000"/>
      </bottom>
      <diagonal/>
    </border>
    <border>
      <left style="medium">
        <color auto="1"/>
      </left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ck">
        <color rgb="FF000000"/>
      </right>
      <top style="dotted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auto="1"/>
      </right>
      <top style="dotted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/>
      <top style="thick">
        <color rgb="FF000000"/>
      </top>
      <bottom style="dotted">
        <color rgb="FF000000"/>
      </bottom>
      <diagonal/>
    </border>
    <border>
      <left/>
      <right style="thick">
        <color rgb="FF000000"/>
      </right>
      <top style="thick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thick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/>
      <diagonal/>
    </border>
    <border>
      <left/>
      <right style="thick">
        <color rgb="FF000000"/>
      </right>
      <top style="dotted">
        <color rgb="FF000000"/>
      </top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92">
    <xf numFmtId="0" fontId="0" fillId="0" borderId="0" xfId="0" applyNumberFormat="1">
      <alignment vertical="center"/>
    </xf>
    <xf numFmtId="0" fontId="0" fillId="0" borderId="0" xfId="0" applyNumberFormat="1" applyAlignment="1"/>
    <xf numFmtId="0" fontId="6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vertical="center"/>
    </xf>
    <xf numFmtId="0" fontId="6" fillId="0" borderId="2" xfId="0" applyNumberFormat="1" applyFont="1" applyBorder="1" applyAlignment="1">
      <alignment vertical="center"/>
    </xf>
    <xf numFmtId="3" fontId="6" fillId="0" borderId="2" xfId="0" applyNumberFormat="1" applyFont="1" applyBorder="1" applyAlignment="1">
      <alignment horizontal="right" vertical="center"/>
    </xf>
    <xf numFmtId="0" fontId="6" fillId="0" borderId="0" xfId="0" applyNumberFormat="1" applyFont="1" applyAlignment="1"/>
    <xf numFmtId="0" fontId="6" fillId="0" borderId="2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vertical="center"/>
    </xf>
    <xf numFmtId="0" fontId="6" fillId="0" borderId="0" xfId="0" applyNumberFormat="1" applyFont="1" applyBorder="1" applyAlignment="1"/>
    <xf numFmtId="0" fontId="3" fillId="0" borderId="0" xfId="0" applyNumberFormat="1" applyFont="1" applyAlignment="1"/>
    <xf numFmtId="0" fontId="3" fillId="0" borderId="0" xfId="0" applyNumberFormat="1" applyFont="1" applyBorder="1" applyAlignment="1">
      <alignment horizont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3" fillId="0" borderId="21" xfId="0" applyNumberFormat="1" applyFont="1" applyBorder="1" applyAlignment="1">
      <alignment vertical="center"/>
    </xf>
    <xf numFmtId="0" fontId="3" fillId="0" borderId="21" xfId="0" quotePrefix="1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3" fontId="3" fillId="0" borderId="0" xfId="0" applyNumberFormat="1" applyFont="1" applyBorder="1" applyAlignment="1">
      <alignment vertical="center"/>
    </xf>
    <xf numFmtId="0" fontId="0" fillId="0" borderId="22" xfId="0" applyNumberFormat="1" applyFont="1" applyBorder="1" applyAlignment="1">
      <alignment vertical="center"/>
    </xf>
    <xf numFmtId="0" fontId="0" fillId="0" borderId="9" xfId="0" applyNumberFormat="1" applyFont="1" applyBorder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21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9" fontId="6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8" fillId="0" borderId="0" xfId="0" quotePrefix="1" applyNumberFormat="1" applyFont="1" applyFill="1" applyBorder="1" applyAlignment="1">
      <alignment horizontal="center" vertical="center"/>
    </xf>
    <xf numFmtId="0" fontId="9" fillId="0" borderId="0" xfId="0" quotePrefix="1" applyNumberFormat="1" applyFont="1" applyBorder="1" applyAlignment="1">
      <alignment horizontal="left" vertical="center"/>
    </xf>
    <xf numFmtId="4" fontId="7" fillId="0" borderId="0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0" borderId="2" xfId="0" applyNumberFormat="1" applyFont="1" applyBorder="1" applyAlignment="1">
      <alignment vertical="center" wrapText="1"/>
    </xf>
    <xf numFmtId="0" fontId="6" fillId="0" borderId="0" xfId="0" applyNumberFormat="1" applyFont="1" applyAlignment="1">
      <alignment wrapText="1"/>
    </xf>
    <xf numFmtId="0" fontId="0" fillId="0" borderId="4" xfId="0" applyNumberFormat="1" applyBorder="1" applyAlignment="1">
      <alignment vertical="center"/>
    </xf>
    <xf numFmtId="0" fontId="0" fillId="0" borderId="22" xfId="0" applyNumberFormat="1" applyBorder="1" applyAlignment="1">
      <alignment vertical="center"/>
    </xf>
    <xf numFmtId="0" fontId="0" fillId="0" borderId="9" xfId="0" applyNumberFormat="1" applyBorder="1" applyAlignment="1">
      <alignment vertical="center"/>
    </xf>
    <xf numFmtId="0" fontId="0" fillId="0" borderId="5" xfId="0" applyNumberFormat="1" applyBorder="1" applyAlignment="1">
      <alignment vertical="center"/>
    </xf>
    <xf numFmtId="0" fontId="0" fillId="0" borderId="0" xfId="0" applyNumberFormat="1" applyBorder="1" applyAlignment="1">
      <alignment vertical="center"/>
    </xf>
    <xf numFmtId="0" fontId="0" fillId="0" borderId="21" xfId="0" applyNumberFormat="1" applyBorder="1" applyAlignment="1">
      <alignment vertical="center"/>
    </xf>
    <xf numFmtId="0" fontId="0" fillId="0" borderId="7" xfId="0" applyNumberFormat="1" applyBorder="1" applyAlignment="1">
      <alignment vertical="center"/>
    </xf>
    <xf numFmtId="0" fontId="0" fillId="0" borderId="17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10" fillId="0" borderId="0" xfId="2" applyNumberFormat="1" applyFont="1" applyAlignment="1">
      <alignment vertical="center"/>
    </xf>
    <xf numFmtId="0" fontId="1" fillId="0" borderId="0" xfId="2" applyNumberFormat="1">
      <alignment vertical="center"/>
    </xf>
    <xf numFmtId="0" fontId="3" fillId="0" borderId="0" xfId="2" applyNumberFormat="1" applyFont="1">
      <alignment vertical="center"/>
    </xf>
    <xf numFmtId="0" fontId="6" fillId="0" borderId="0" xfId="2" applyNumberFormat="1" applyFont="1">
      <alignment vertical="center"/>
    </xf>
    <xf numFmtId="0" fontId="3" fillId="0" borderId="0" xfId="2" applyNumberFormat="1" applyFont="1">
      <alignment vertical="center"/>
    </xf>
    <xf numFmtId="0" fontId="6" fillId="0" borderId="2" xfId="2" applyNumberFormat="1" applyFont="1" applyBorder="1" applyAlignment="1">
      <alignment horizontal="center" vertical="center"/>
    </xf>
    <xf numFmtId="0" fontId="6" fillId="0" borderId="8" xfId="2" applyNumberFormat="1" applyFont="1" applyBorder="1" applyAlignment="1">
      <alignment horizontal="center" vertical="center"/>
    </xf>
    <xf numFmtId="0" fontId="6" fillId="0" borderId="11" xfId="2" applyNumberFormat="1" applyFont="1" applyBorder="1" applyAlignment="1">
      <alignment horizontal="center" vertical="center"/>
    </xf>
    <xf numFmtId="0" fontId="6" fillId="0" borderId="24" xfId="2" applyNumberFormat="1" applyFont="1" applyBorder="1" applyAlignment="1">
      <alignment horizontal="center" vertical="center"/>
    </xf>
    <xf numFmtId="183" fontId="6" fillId="0" borderId="0" xfId="2" applyNumberFormat="1" applyFont="1" applyBorder="1" applyAlignment="1">
      <alignment horizontal="center" vertical="center"/>
    </xf>
    <xf numFmtId="0" fontId="6" fillId="0" borderId="25" xfId="2" applyNumberFormat="1" applyFont="1" applyBorder="1" applyAlignment="1">
      <alignment horizontal="center" vertical="center"/>
    </xf>
    <xf numFmtId="0" fontId="6" fillId="0" borderId="0" xfId="2" applyNumberFormat="1" applyFont="1" applyBorder="1" applyAlignment="1">
      <alignment horizontal="center" vertical="center"/>
    </xf>
    <xf numFmtId="0" fontId="6" fillId="0" borderId="20" xfId="2" applyNumberFormat="1" applyFont="1" applyBorder="1" applyAlignment="1">
      <alignment horizontal="center" vertical="center"/>
    </xf>
    <xf numFmtId="0" fontId="6" fillId="0" borderId="23" xfId="2" applyNumberFormat="1" applyFont="1" applyBorder="1" applyAlignment="1">
      <alignment horizontal="center" vertical="center"/>
    </xf>
    <xf numFmtId="183" fontId="6" fillId="3" borderId="1" xfId="2" applyNumberFormat="1" applyFont="1" applyFill="1" applyBorder="1" applyAlignment="1">
      <alignment horizontal="center" vertical="center"/>
    </xf>
    <xf numFmtId="9" fontId="6" fillId="0" borderId="23" xfId="2" applyNumberFormat="1" applyFont="1" applyBorder="1" applyAlignment="1">
      <alignment horizontal="center" vertical="center"/>
    </xf>
    <xf numFmtId="183" fontId="6" fillId="0" borderId="4" xfId="2" applyNumberFormat="1" applyFont="1" applyBorder="1" applyAlignment="1">
      <alignment horizontal="center" vertical="center"/>
    </xf>
    <xf numFmtId="183" fontId="6" fillId="0" borderId="26" xfId="2" applyNumberFormat="1" applyFont="1" applyBorder="1" applyAlignment="1">
      <alignment horizontal="center" vertical="center"/>
    </xf>
    <xf numFmtId="0" fontId="6" fillId="0" borderId="12" xfId="2" applyNumberFormat="1" applyFont="1" applyBorder="1" applyAlignment="1">
      <alignment horizontal="center" vertical="center"/>
    </xf>
    <xf numFmtId="183" fontId="6" fillId="3" borderId="24" xfId="2" applyNumberFormat="1" applyFont="1" applyFill="1" applyBorder="1" applyAlignment="1">
      <alignment horizontal="center" vertical="center"/>
    </xf>
    <xf numFmtId="183" fontId="6" fillId="0" borderId="7" xfId="2" applyNumberFormat="1" applyFont="1" applyBorder="1" applyAlignment="1">
      <alignment horizontal="center" vertical="center"/>
    </xf>
    <xf numFmtId="183" fontId="6" fillId="0" borderId="27" xfId="2" applyNumberFormat="1" applyFont="1" applyBorder="1" applyAlignment="1">
      <alignment horizontal="center" vertical="center"/>
    </xf>
    <xf numFmtId="183" fontId="6" fillId="0" borderId="17" xfId="2" applyNumberFormat="1" applyFont="1" applyBorder="1" applyAlignment="1">
      <alignment horizontal="center" vertical="center"/>
    </xf>
    <xf numFmtId="0" fontId="6" fillId="0" borderId="18" xfId="2" applyNumberFormat="1" applyFont="1" applyBorder="1" applyAlignment="1">
      <alignment horizontal="center" vertical="center"/>
    </xf>
    <xf numFmtId="0" fontId="6" fillId="0" borderId="4" xfId="2" applyNumberFormat="1" applyFont="1" applyBorder="1" applyAlignment="1">
      <alignment horizontal="center" vertical="center"/>
    </xf>
    <xf numFmtId="0" fontId="6" fillId="0" borderId="26" xfId="2" applyNumberFormat="1" applyFont="1" applyBorder="1" applyAlignment="1">
      <alignment horizontal="center" vertical="center"/>
    </xf>
    <xf numFmtId="0" fontId="6" fillId="0" borderId="22" xfId="2" applyNumberFormat="1" applyFont="1" applyBorder="1" applyAlignment="1">
      <alignment horizontal="center" vertical="center"/>
    </xf>
    <xf numFmtId="0" fontId="6" fillId="0" borderId="5" xfId="2" applyNumberFormat="1" applyFont="1" applyBorder="1" applyAlignment="1">
      <alignment horizontal="center" vertical="center"/>
    </xf>
    <xf numFmtId="0" fontId="6" fillId="0" borderId="28" xfId="2" applyNumberFormat="1" applyFont="1" applyBorder="1">
      <alignment vertical="center"/>
    </xf>
    <xf numFmtId="0" fontId="6" fillId="0" borderId="25" xfId="2" applyNumberFormat="1" applyFont="1" applyBorder="1">
      <alignment vertical="center"/>
    </xf>
    <xf numFmtId="0" fontId="6" fillId="0" borderId="7" xfId="2" applyNumberFormat="1" applyFont="1" applyBorder="1" applyAlignment="1">
      <alignment horizontal="center" vertical="center"/>
    </xf>
    <xf numFmtId="0" fontId="6" fillId="0" borderId="27" xfId="2" applyNumberFormat="1" applyFont="1" applyBorder="1" applyAlignment="1">
      <alignment horizontal="center" vertical="center"/>
    </xf>
    <xf numFmtId="0" fontId="6" fillId="0" borderId="17" xfId="2" applyNumberFormat="1" applyFont="1" applyBorder="1" applyAlignment="1">
      <alignment horizontal="center" vertical="center"/>
    </xf>
    <xf numFmtId="183" fontId="6" fillId="3" borderId="11" xfId="2" applyNumberFormat="1" applyFont="1" applyFill="1" applyBorder="1" applyAlignment="1">
      <alignment horizontal="center" vertical="center"/>
    </xf>
    <xf numFmtId="0" fontId="6" fillId="0" borderId="0" xfId="2" applyNumberFormat="1" applyFont="1" applyAlignment="1">
      <alignment horizontal="center" vertical="center"/>
    </xf>
    <xf numFmtId="0" fontId="11" fillId="0" borderId="0" xfId="2" applyNumberFormat="1" applyFont="1" applyAlignment="1">
      <alignment vertical="center"/>
    </xf>
    <xf numFmtId="0" fontId="12" fillId="0" borderId="0" xfId="0" applyNumberFormat="1" applyFont="1" applyAlignment="1">
      <alignment vertical="center" wrapText="1"/>
    </xf>
    <xf numFmtId="183" fontId="6" fillId="0" borderId="22" xfId="2" applyNumberFormat="1" applyFont="1" applyBorder="1" applyAlignment="1">
      <alignment horizontal="center" vertical="center"/>
    </xf>
    <xf numFmtId="183" fontId="6" fillId="3" borderId="8" xfId="2" applyNumberFormat="1" applyFont="1" applyFill="1" applyBorder="1" applyAlignment="1">
      <alignment horizontal="center" vertical="center"/>
    </xf>
    <xf numFmtId="183" fontId="6" fillId="3" borderId="29" xfId="2" applyNumberFormat="1" applyFont="1" applyFill="1" applyBorder="1" applyAlignment="1">
      <alignment horizontal="center" vertical="center"/>
    </xf>
    <xf numFmtId="0" fontId="5" fillId="0" borderId="30" xfId="0" applyNumberFormat="1" applyFont="1" applyBorder="1" applyAlignment="1">
      <alignment horizontal="center" wrapText="1"/>
    </xf>
    <xf numFmtId="0" fontId="13" fillId="4" borderId="31" xfId="0" applyNumberFormat="1" applyFont="1" applyFill="1" applyBorder="1" applyAlignment="1">
      <alignment horizontal="center" wrapText="1"/>
    </xf>
    <xf numFmtId="0" fontId="5" fillId="0" borderId="32" xfId="0" applyNumberFormat="1" applyFont="1" applyBorder="1" applyAlignment="1">
      <alignment horizontal="center" wrapText="1"/>
    </xf>
    <xf numFmtId="3" fontId="13" fillId="0" borderId="33" xfId="0" applyNumberFormat="1" applyFont="1" applyBorder="1" applyAlignment="1">
      <alignment horizontal="right" wrapText="1"/>
    </xf>
    <xf numFmtId="0" fontId="5" fillId="0" borderId="34" xfId="0" applyNumberFormat="1" applyFont="1" applyBorder="1" applyAlignment="1">
      <alignment horizontal="center" wrapText="1"/>
    </xf>
    <xf numFmtId="3" fontId="13" fillId="0" borderId="35" xfId="0" applyNumberFormat="1" applyFont="1" applyBorder="1" applyAlignment="1">
      <alignment horizontal="right" wrapText="1"/>
    </xf>
    <xf numFmtId="0" fontId="0" fillId="0" borderId="34" xfId="0" applyNumberFormat="1" applyBorder="1" applyAlignment="1">
      <alignment wrapText="1"/>
    </xf>
    <xf numFmtId="0" fontId="14" fillId="0" borderId="2" xfId="0" applyNumberFormat="1" applyFont="1" applyBorder="1" applyAlignment="1">
      <alignment vertical="center"/>
    </xf>
    <xf numFmtId="0" fontId="14" fillId="0" borderId="0" xfId="0" applyNumberFormat="1" applyFont="1" applyBorder="1" applyAlignment="1"/>
    <xf numFmtId="0" fontId="14" fillId="0" borderId="0" xfId="0" applyNumberFormat="1" applyFont="1" applyAlignment="1"/>
    <xf numFmtId="183" fontId="6" fillId="3" borderId="2" xfId="2" applyNumberFormat="1" applyFont="1" applyFill="1" applyBorder="1" applyAlignment="1">
      <alignment horizontal="center" vertical="center"/>
    </xf>
    <xf numFmtId="41" fontId="3" fillId="0" borderId="2" xfId="2" applyNumberFormat="1" applyFont="1" applyBorder="1" applyAlignment="1">
      <alignment vertical="center"/>
    </xf>
    <xf numFmtId="41" fontId="3" fillId="0" borderId="2" xfId="2" applyNumberFormat="1" applyFont="1" applyBorder="1" applyAlignment="1">
      <alignment vertical="center" wrapText="1"/>
    </xf>
    <xf numFmtId="0" fontId="11" fillId="0" borderId="0" xfId="0" applyNumberFormat="1" applyFont="1" applyAlignment="1"/>
    <xf numFmtId="0" fontId="6" fillId="0" borderId="36" xfId="0" applyNumberFormat="1" applyFont="1" applyBorder="1" applyAlignment="1">
      <alignment horizontal="center"/>
    </xf>
    <xf numFmtId="0" fontId="6" fillId="0" borderId="37" xfId="0" applyNumberFormat="1" applyFont="1" applyBorder="1" applyAlignment="1">
      <alignment horizontal="center"/>
    </xf>
    <xf numFmtId="0" fontId="6" fillId="0" borderId="38" xfId="0" applyNumberFormat="1" applyFont="1" applyBorder="1" applyAlignment="1">
      <alignment horizontal="center"/>
    </xf>
    <xf numFmtId="0" fontId="6" fillId="0" borderId="39" xfId="0" applyNumberFormat="1" applyFont="1" applyBorder="1" applyAlignment="1">
      <alignment horizontal="center"/>
    </xf>
    <xf numFmtId="0" fontId="6" fillId="0" borderId="40" xfId="0" applyNumberFormat="1" applyFont="1" applyBorder="1" applyAlignment="1">
      <alignment horizontal="center"/>
    </xf>
    <xf numFmtId="0" fontId="6" fillId="0" borderId="18" xfId="0" applyNumberFormat="1" applyFont="1" applyBorder="1" applyAlignment="1">
      <alignment horizontal="center"/>
    </xf>
    <xf numFmtId="0" fontId="6" fillId="0" borderId="41" xfId="0" applyNumberFormat="1" applyFont="1" applyBorder="1" applyAlignment="1">
      <alignment horizontal="center"/>
    </xf>
    <xf numFmtId="0" fontId="6" fillId="0" borderId="40" xfId="0" applyNumberFormat="1" applyFont="1" applyBorder="1" applyAlignment="1"/>
    <xf numFmtId="0" fontId="15" fillId="2" borderId="42" xfId="0" applyNumberFormat="1" applyFont="1" applyFill="1" applyBorder="1" applyAlignment="1">
      <alignment horizontal="center" vertical="center" wrapText="1"/>
    </xf>
    <xf numFmtId="0" fontId="15" fillId="2" borderId="43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Border="1" applyAlignment="1"/>
    <xf numFmtId="0" fontId="16" fillId="5" borderId="16" xfId="0" applyNumberFormat="1" applyFont="1" applyFill="1" applyBorder="1" applyAlignment="1"/>
    <xf numFmtId="0" fontId="15" fillId="5" borderId="42" xfId="0" applyNumberFormat="1" applyFont="1" applyFill="1" applyBorder="1" applyAlignment="1">
      <alignment horizontal="center" vertical="center" wrapText="1"/>
    </xf>
    <xf numFmtId="0" fontId="17" fillId="5" borderId="43" xfId="0" applyNumberFormat="1" applyFont="1" applyFill="1" applyBorder="1" applyAlignment="1">
      <alignment horizontal="center" vertical="center" wrapText="1"/>
    </xf>
    <xf numFmtId="0" fontId="15" fillId="0" borderId="42" xfId="0" applyNumberFormat="1" applyFont="1" applyFill="1" applyBorder="1" applyAlignment="1">
      <alignment horizontal="center" vertical="center" wrapText="1"/>
    </xf>
    <xf numFmtId="0" fontId="15" fillId="0" borderId="43" xfId="0" applyNumberFormat="1" applyFont="1" applyFill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/>
    </xf>
    <xf numFmtId="0" fontId="6" fillId="0" borderId="12" xfId="0" applyNumberFormat="1" applyFont="1" applyBorder="1" applyAlignment="1">
      <alignment horizontal="center"/>
    </xf>
    <xf numFmtId="176" fontId="6" fillId="0" borderId="12" xfId="0" applyNumberFormat="1" applyFont="1" applyBorder="1" applyAlignment="1">
      <alignment horizontal="center"/>
    </xf>
    <xf numFmtId="0" fontId="6" fillId="0" borderId="45" xfId="0" applyNumberFormat="1" applyFont="1" applyBorder="1" applyAlignment="1">
      <alignment horizontal="center"/>
    </xf>
    <xf numFmtId="176" fontId="6" fillId="0" borderId="23" xfId="0" applyNumberFormat="1" applyFont="1" applyBorder="1" applyAlignment="1">
      <alignment horizontal="center"/>
    </xf>
    <xf numFmtId="176" fontId="6" fillId="0" borderId="39" xfId="0" applyNumberFormat="1" applyFont="1" applyBorder="1" applyAlignment="1">
      <alignment horizontal="center"/>
    </xf>
    <xf numFmtId="0" fontId="6" fillId="0" borderId="46" xfId="0" applyNumberFormat="1" applyFont="1" applyBorder="1" applyAlignment="1">
      <alignment horizontal="center"/>
    </xf>
    <xf numFmtId="0" fontId="6" fillId="0" borderId="47" xfId="0" applyNumberFormat="1" applyFont="1" applyBorder="1" applyAlignment="1">
      <alignment horizontal="center"/>
    </xf>
    <xf numFmtId="176" fontId="6" fillId="0" borderId="47" xfId="0" applyNumberFormat="1" applyFont="1" applyBorder="1" applyAlignment="1">
      <alignment horizontal="center"/>
    </xf>
    <xf numFmtId="176" fontId="6" fillId="0" borderId="48" xfId="0" applyNumberFormat="1" applyFont="1" applyBorder="1" applyAlignment="1">
      <alignment horizontal="center"/>
    </xf>
    <xf numFmtId="176" fontId="3" fillId="0" borderId="0" xfId="0" applyNumberFormat="1" applyFont="1" applyBorder="1" applyAlignment="1">
      <alignment horizontal="center"/>
    </xf>
    <xf numFmtId="0" fontId="6" fillId="6" borderId="49" xfId="0" applyNumberFormat="1" applyFont="1" applyFill="1" applyBorder="1" applyAlignment="1">
      <alignment horizontal="right" wrapText="1"/>
    </xf>
    <xf numFmtId="0" fontId="6" fillId="6" borderId="50" xfId="0" applyNumberFormat="1" applyFont="1" applyFill="1" applyBorder="1" applyAlignment="1">
      <alignment wrapText="1"/>
    </xf>
    <xf numFmtId="0" fontId="6" fillId="6" borderId="42" xfId="0" applyNumberFormat="1" applyFont="1" applyFill="1" applyBorder="1" applyAlignment="1">
      <alignment horizontal="center" wrapText="1"/>
    </xf>
    <xf numFmtId="0" fontId="6" fillId="6" borderId="34" xfId="0" applyNumberFormat="1" applyFont="1" applyFill="1" applyBorder="1" applyAlignment="1">
      <alignment horizontal="right" wrapText="1"/>
    </xf>
    <xf numFmtId="0" fontId="6" fillId="6" borderId="50" xfId="0" applyNumberFormat="1" applyFont="1" applyFill="1" applyBorder="1" applyAlignment="1">
      <alignment horizontal="right" wrapText="1"/>
    </xf>
    <xf numFmtId="0" fontId="12" fillId="0" borderId="0" xfId="2" applyNumberFormat="1" applyFont="1">
      <alignment vertical="center"/>
    </xf>
    <xf numFmtId="0" fontId="5" fillId="0" borderId="0" xfId="2" applyNumberFormat="1" applyFont="1">
      <alignment vertical="center"/>
    </xf>
    <xf numFmtId="0" fontId="18" fillId="0" borderId="0" xfId="2" applyNumberFormat="1" applyFont="1">
      <alignment vertical="center"/>
    </xf>
    <xf numFmtId="0" fontId="19" fillId="0" borderId="0" xfId="0" applyNumberFormat="1" applyFont="1" applyAlignment="1">
      <alignment horizontal="justify"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/>
    <xf numFmtId="0" fontId="13" fillId="0" borderId="0" xfId="2" applyNumberFormat="1" applyFont="1">
      <alignment vertical="center"/>
    </xf>
    <xf numFmtId="0" fontId="13" fillId="0" borderId="42" xfId="0" applyNumberFormat="1" applyFont="1" applyBorder="1" applyAlignment="1">
      <alignment horizontal="center" vertical="center" wrapText="1"/>
    </xf>
    <xf numFmtId="0" fontId="18" fillId="0" borderId="0" xfId="2" applyNumberFormat="1" applyFont="1" applyAlignment="1">
      <alignment horizontal="left" vertical="center" indent="1"/>
    </xf>
    <xf numFmtId="0" fontId="13" fillId="0" borderId="49" xfId="0" applyNumberFormat="1" applyFont="1" applyBorder="1" applyAlignment="1">
      <alignment horizontal="right" vertical="center" wrapText="1"/>
    </xf>
    <xf numFmtId="0" fontId="5" fillId="0" borderId="49" xfId="0" applyNumberFormat="1" applyFont="1" applyBorder="1" applyAlignment="1">
      <alignment horizontal="center" vertical="center" wrapText="1"/>
    </xf>
    <xf numFmtId="0" fontId="18" fillId="0" borderId="0" xfId="2" quotePrefix="1" applyNumberFormat="1" applyFont="1" applyFill="1" applyAlignment="1">
      <alignment horizontal="left" vertical="center" indent="2"/>
    </xf>
    <xf numFmtId="41" fontId="18" fillId="5" borderId="0" xfId="2" applyNumberFormat="1" applyFont="1" applyFill="1" applyAlignment="1">
      <alignment vertical="center"/>
    </xf>
    <xf numFmtId="0" fontId="13" fillId="0" borderId="34" xfId="0" applyNumberFormat="1" applyFont="1" applyBorder="1" applyAlignment="1">
      <alignment horizontal="right" vertical="center" wrapText="1"/>
    </xf>
    <xf numFmtId="0" fontId="5" fillId="0" borderId="34" xfId="0" applyNumberFormat="1" applyFont="1" applyBorder="1" applyAlignment="1">
      <alignment horizontal="center" vertical="center" wrapText="1"/>
    </xf>
    <xf numFmtId="41" fontId="18" fillId="0" borderId="0" xfId="2" applyNumberFormat="1" applyFont="1" applyAlignment="1">
      <alignment vertical="center"/>
    </xf>
    <xf numFmtId="0" fontId="18" fillId="0" borderId="0" xfId="2" quotePrefix="1" applyNumberFormat="1" applyFont="1" applyAlignment="1">
      <alignment horizontal="left" vertical="center" indent="2"/>
    </xf>
    <xf numFmtId="0" fontId="13" fillId="0" borderId="50" xfId="0" applyNumberFormat="1" applyFont="1" applyBorder="1" applyAlignment="1">
      <alignment horizontal="right" vertical="center" wrapText="1"/>
    </xf>
    <xf numFmtId="0" fontId="5" fillId="0" borderId="50" xfId="0" applyNumberFormat="1" applyFont="1" applyBorder="1" applyAlignment="1">
      <alignment horizontal="center" vertical="center" wrapText="1"/>
    </xf>
    <xf numFmtId="3" fontId="18" fillId="0" borderId="0" xfId="2" applyNumberFormat="1" applyFont="1">
      <alignment vertical="center"/>
    </xf>
    <xf numFmtId="180" fontId="18" fillId="0" borderId="0" xfId="2" applyNumberFormat="1" applyFont="1" applyAlignment="1">
      <alignment vertical="center"/>
    </xf>
    <xf numFmtId="0" fontId="18" fillId="0" borderId="0" xfId="2" applyNumberFormat="1" applyFont="1" applyAlignment="1">
      <alignment horizontal="right" vertical="center"/>
    </xf>
    <xf numFmtId="41" fontId="18" fillId="0" borderId="0" xfId="2" applyNumberFormat="1" applyFont="1" applyAlignment="1">
      <alignment horizontal="left" vertical="center"/>
    </xf>
    <xf numFmtId="0" fontId="18" fillId="5" borderId="0" xfId="2" applyNumberFormat="1" applyFont="1" applyFill="1" applyAlignment="1">
      <alignment horizontal="left" vertical="center"/>
    </xf>
    <xf numFmtId="0" fontId="13" fillId="0" borderId="42" xfId="0" applyNumberFormat="1" applyFont="1" applyBorder="1" applyAlignment="1">
      <alignment horizontal="right" vertical="center" wrapText="1"/>
    </xf>
    <xf numFmtId="0" fontId="5" fillId="0" borderId="42" xfId="0" applyNumberFormat="1" applyFont="1" applyBorder="1" applyAlignment="1">
      <alignment horizontal="center" vertical="center" wrapText="1"/>
    </xf>
    <xf numFmtId="185" fontId="18" fillId="0" borderId="0" xfId="2" applyNumberFormat="1" applyFont="1" applyFill="1">
      <alignment vertical="center"/>
    </xf>
    <xf numFmtId="9" fontId="18" fillId="0" borderId="0" xfId="2" applyNumberFormat="1" applyFont="1" applyFill="1">
      <alignment vertical="center"/>
    </xf>
    <xf numFmtId="0" fontId="18" fillId="0" borderId="0" xfId="2" applyNumberFormat="1" applyFont="1" applyFill="1">
      <alignment vertical="center"/>
    </xf>
    <xf numFmtId="181" fontId="18" fillId="0" borderId="0" xfId="2" applyNumberFormat="1" applyFont="1">
      <alignment vertical="center"/>
    </xf>
    <xf numFmtId="0" fontId="20" fillId="0" borderId="0" xfId="2" applyNumberFormat="1" applyFont="1">
      <alignment vertical="center"/>
    </xf>
    <xf numFmtId="0" fontId="18" fillId="0" borderId="0" xfId="0" applyNumberFormat="1" applyFont="1" applyAlignment="1">
      <alignment vertical="center"/>
    </xf>
    <xf numFmtId="0" fontId="18" fillId="0" borderId="2" xfId="0" applyNumberFormat="1" applyFont="1" applyBorder="1" applyAlignment="1">
      <alignment horizontal="center" vertical="center"/>
    </xf>
    <xf numFmtId="0" fontId="21" fillId="0" borderId="2" xfId="0" applyNumberFormat="1" applyFont="1" applyBorder="1" applyAlignment="1">
      <alignment vertical="center"/>
    </xf>
    <xf numFmtId="0" fontId="18" fillId="0" borderId="2" xfId="0" applyNumberFormat="1" applyFont="1" applyBorder="1" applyAlignment="1">
      <alignment horizontal="left" vertical="center"/>
    </xf>
    <xf numFmtId="3" fontId="22" fillId="0" borderId="2" xfId="0" applyNumberFormat="1" applyFont="1" applyBorder="1" applyAlignment="1">
      <alignment vertical="center"/>
    </xf>
    <xf numFmtId="3" fontId="18" fillId="0" borderId="2" xfId="0" applyNumberFormat="1" applyFont="1" applyBorder="1" applyAlignment="1">
      <alignment vertical="center"/>
    </xf>
    <xf numFmtId="0" fontId="18" fillId="0" borderId="2" xfId="0" applyNumberFormat="1" applyFont="1" applyBorder="1" applyAlignment="1">
      <alignment vertical="center"/>
    </xf>
    <xf numFmtId="0" fontId="22" fillId="0" borderId="2" xfId="0" applyNumberFormat="1" applyFont="1" applyBorder="1" applyAlignment="1">
      <alignment vertical="center"/>
    </xf>
    <xf numFmtId="0" fontId="18" fillId="0" borderId="2" xfId="0" applyNumberFormat="1" applyFont="1" applyBorder="1" applyAlignment="1">
      <alignment horizontal="center" vertical="center"/>
    </xf>
    <xf numFmtId="9" fontId="18" fillId="0" borderId="2" xfId="0" applyNumberFormat="1" applyFont="1" applyBorder="1" applyAlignment="1">
      <alignment horizontal="center" vertical="center"/>
    </xf>
    <xf numFmtId="0" fontId="18" fillId="0" borderId="2" xfId="0" applyNumberFormat="1" applyFont="1" applyBorder="1" applyAlignment="1">
      <alignment horizontal="right" vertical="center"/>
    </xf>
    <xf numFmtId="41" fontId="18" fillId="0" borderId="2" xfId="2" applyNumberFormat="1" applyFont="1" applyBorder="1" applyAlignment="1">
      <alignment vertical="center"/>
    </xf>
    <xf numFmtId="3" fontId="18" fillId="0" borderId="2" xfId="0" applyNumberFormat="1" applyFont="1" applyBorder="1" applyAlignment="1">
      <alignment horizontal="right" vertical="center"/>
    </xf>
    <xf numFmtId="4" fontId="18" fillId="0" borderId="0" xfId="0" applyNumberFormat="1" applyFont="1" applyAlignment="1">
      <alignment vertical="center"/>
    </xf>
    <xf numFmtId="0" fontId="18" fillId="0" borderId="1" xfId="0" applyNumberFormat="1" applyFont="1" applyBorder="1" applyAlignment="1">
      <alignment horizontal="left" vertical="center"/>
    </xf>
    <xf numFmtId="0" fontId="18" fillId="0" borderId="8" xfId="0" applyNumberFormat="1" applyFont="1" applyBorder="1" applyAlignment="1">
      <alignment horizontal="left" vertical="center"/>
    </xf>
    <xf numFmtId="0" fontId="18" fillId="0" borderId="0" xfId="0" applyNumberFormat="1" applyFont="1" applyAlignment="1"/>
    <xf numFmtId="0" fontId="22" fillId="0" borderId="2" xfId="0" applyNumberFormat="1" applyFont="1" applyBorder="1" applyAlignment="1">
      <alignment horizontal="left" vertical="center"/>
    </xf>
    <xf numFmtId="177" fontId="18" fillId="0" borderId="2" xfId="0" applyNumberFormat="1" applyFont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left" vertical="center" wrapText="1"/>
    </xf>
    <xf numFmtId="0" fontId="18" fillId="0" borderId="0" xfId="0" applyNumberFormat="1" applyFont="1" applyBorder="1" applyAlignment="1">
      <alignment horizontal="center" vertical="center"/>
    </xf>
    <xf numFmtId="3" fontId="18" fillId="0" borderId="0" xfId="0" applyNumberFormat="1" applyFont="1" applyBorder="1" applyAlignment="1">
      <alignment horizontal="right" vertical="center"/>
    </xf>
    <xf numFmtId="3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left" vertical="center"/>
    </xf>
    <xf numFmtId="0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/>
    <xf numFmtId="9" fontId="18" fillId="0" borderId="0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/>
    <xf numFmtId="0" fontId="18" fillId="0" borderId="0" xfId="0" applyNumberFormat="1" applyFont="1" applyAlignment="1"/>
    <xf numFmtId="0" fontId="12" fillId="0" borderId="0" xfId="0" applyNumberFormat="1" applyFont="1" applyAlignment="1">
      <alignment vertical="center"/>
    </xf>
    <xf numFmtId="0" fontId="23" fillId="0" borderId="0" xfId="0" applyNumberFormat="1" applyFont="1" applyAlignment="1">
      <alignment horizontal="left" vertical="center" indent="1"/>
    </xf>
    <xf numFmtId="0" fontId="20" fillId="0" borderId="0" xfId="0" applyNumberFormat="1" applyFont="1" applyAlignment="1">
      <alignment vertical="center"/>
    </xf>
    <xf numFmtId="0" fontId="20" fillId="0" borderId="0" xfId="0" applyNumberFormat="1" applyFont="1" applyAlignment="1">
      <alignment vertical="center"/>
    </xf>
    <xf numFmtId="0" fontId="20" fillId="0" borderId="0" xfId="0" applyNumberFormat="1" applyFont="1" applyAlignment="1">
      <alignment vertical="center"/>
    </xf>
    <xf numFmtId="0" fontId="20" fillId="0" borderId="0" xfId="0" applyNumberFormat="1" applyFont="1" applyAlignment="1">
      <alignment horizontal="left" vertical="center" indent="2"/>
    </xf>
    <xf numFmtId="0" fontId="20" fillId="0" borderId="0" xfId="0" quotePrefix="1" applyNumberFormat="1" applyFont="1" applyAlignment="1">
      <alignment horizontal="left" vertical="center" indent="3"/>
    </xf>
    <xf numFmtId="184" fontId="20" fillId="0" borderId="0" xfId="0" applyNumberFormat="1" applyFont="1" applyAlignment="1">
      <alignment vertical="center"/>
    </xf>
    <xf numFmtId="0" fontId="13" fillId="0" borderId="0" xfId="0" applyNumberFormat="1" applyFont="1" applyAlignment="1">
      <alignment horizontal="left" vertical="center" indent="1"/>
    </xf>
    <xf numFmtId="0" fontId="23" fillId="0" borderId="0" xfId="0" applyNumberFormat="1" applyFont="1" applyAlignment="1">
      <alignment horizontal="left" vertical="center" indent="2"/>
    </xf>
    <xf numFmtId="0" fontId="20" fillId="0" borderId="0" xfId="0" applyNumberFormat="1" applyFont="1" applyAlignment="1">
      <alignment horizontal="left" vertical="center" indent="3"/>
    </xf>
    <xf numFmtId="0" fontId="21" fillId="0" borderId="0" xfId="0" applyNumberFormat="1" applyFont="1" applyAlignment="1">
      <alignment horizontal="left" vertical="center" indent="1"/>
    </xf>
    <xf numFmtId="0" fontId="13" fillId="0" borderId="0" xfId="0" applyNumberFormat="1" applyFont="1" applyAlignment="1">
      <alignment horizontal="left" vertical="center" indent="2"/>
    </xf>
    <xf numFmtId="0" fontId="20" fillId="0" borderId="0" xfId="0" applyNumberFormat="1" applyFont="1" applyBorder="1" applyAlignment="1">
      <alignment vertical="center"/>
    </xf>
    <xf numFmtId="0" fontId="20" fillId="0" borderId="0" xfId="0" applyNumberFormat="1" applyFont="1" applyBorder="1" applyAlignment="1">
      <alignment vertical="center" wrapText="1"/>
    </xf>
    <xf numFmtId="0" fontId="20" fillId="0" borderId="0" xfId="0" applyNumberFormat="1" applyFont="1" applyAlignment="1">
      <alignment horizontal="left" vertical="center"/>
    </xf>
    <xf numFmtId="0" fontId="18" fillId="0" borderId="0" xfId="2" applyNumberFormat="1" applyFont="1">
      <alignment vertical="center"/>
    </xf>
    <xf numFmtId="0" fontId="18" fillId="0" borderId="0" xfId="2" applyNumberFormat="1" applyFont="1" applyAlignment="1">
      <alignment horizontal="center" vertical="center"/>
    </xf>
    <xf numFmtId="0" fontId="12" fillId="0" borderId="0" xfId="2" applyNumberFormat="1" applyFont="1" applyAlignment="1">
      <alignment horizontal="center" vertical="center"/>
    </xf>
    <xf numFmtId="0" fontId="21" fillId="0" borderId="0" xfId="2" applyNumberFormat="1" applyFont="1" applyAlignment="1">
      <alignment vertical="center"/>
    </xf>
    <xf numFmtId="0" fontId="18" fillId="0" borderId="2" xfId="2" applyNumberFormat="1" applyFont="1" applyBorder="1" applyAlignment="1">
      <alignment horizontal="center" vertical="center"/>
    </xf>
    <xf numFmtId="0" fontId="18" fillId="0" borderId="51" xfId="2" applyNumberFormat="1" applyFont="1" applyBorder="1" applyAlignment="1">
      <alignment horizontal="center" vertical="center" wrapText="1"/>
    </xf>
    <xf numFmtId="0" fontId="18" fillId="0" borderId="24" xfId="2" applyNumberFormat="1" applyFont="1" applyBorder="1" applyAlignment="1">
      <alignment horizontal="center" vertical="center" wrapText="1"/>
    </xf>
    <xf numFmtId="0" fontId="18" fillId="0" borderId="52" xfId="2" applyNumberFormat="1" applyFont="1" applyBorder="1" applyAlignment="1">
      <alignment horizontal="center" vertical="center" wrapText="1"/>
    </xf>
    <xf numFmtId="0" fontId="18" fillId="0" borderId="53" xfId="2" applyNumberFormat="1" applyFont="1" applyBorder="1" applyAlignment="1">
      <alignment horizontal="center" vertical="center" wrapText="1"/>
    </xf>
    <xf numFmtId="0" fontId="18" fillId="0" borderId="29" xfId="2" applyNumberFormat="1" applyFont="1" applyBorder="1" applyAlignment="1">
      <alignment horizontal="center" vertical="center" wrapText="1"/>
    </xf>
    <xf numFmtId="0" fontId="18" fillId="0" borderId="54" xfId="2" applyNumberFormat="1" applyFont="1" applyBorder="1" applyAlignment="1">
      <alignment horizontal="center" vertical="center"/>
    </xf>
    <xf numFmtId="0" fontId="18" fillId="0" borderId="55" xfId="2" applyNumberFormat="1" applyFont="1" applyBorder="1" applyAlignment="1">
      <alignment horizontal="center" vertical="center"/>
    </xf>
    <xf numFmtId="0" fontId="18" fillId="0" borderId="56" xfId="2" applyNumberFormat="1" applyFont="1" applyBorder="1" applyAlignment="1">
      <alignment horizontal="center" vertical="center"/>
    </xf>
    <xf numFmtId="179" fontId="18" fillId="0" borderId="57" xfId="2" applyNumberFormat="1" applyFont="1" applyBorder="1" applyAlignment="1">
      <alignment horizontal="center" vertical="center"/>
    </xf>
    <xf numFmtId="0" fontId="18" fillId="0" borderId="58" xfId="2" applyNumberFormat="1" applyFont="1" applyBorder="1" applyAlignment="1">
      <alignment horizontal="center" vertical="center"/>
    </xf>
    <xf numFmtId="0" fontId="18" fillId="0" borderId="59" xfId="2" applyNumberFormat="1" applyFont="1" applyBorder="1" applyAlignment="1">
      <alignment horizontal="center" vertical="center"/>
    </xf>
    <xf numFmtId="0" fontId="18" fillId="0" borderId="60" xfId="2" applyNumberFormat="1" applyFont="1" applyBorder="1" applyAlignment="1">
      <alignment horizontal="center" vertical="center"/>
    </xf>
    <xf numFmtId="0" fontId="18" fillId="0" borderId="14" xfId="2" applyNumberFormat="1" applyFont="1" applyBorder="1" applyAlignment="1">
      <alignment horizontal="center" vertical="center"/>
    </xf>
    <xf numFmtId="179" fontId="18" fillId="0" borderId="19" xfId="2" applyNumberFormat="1" applyFont="1" applyBorder="1" applyAlignment="1">
      <alignment horizontal="center" vertical="center"/>
    </xf>
    <xf numFmtId="0" fontId="18" fillId="0" borderId="13" xfId="2" applyNumberFormat="1" applyFont="1" applyBorder="1" applyAlignment="1">
      <alignment horizontal="center" vertical="center"/>
    </xf>
    <xf numFmtId="0" fontId="18" fillId="0" borderId="61" xfId="2" applyNumberFormat="1" applyFont="1" applyBorder="1" applyAlignment="1">
      <alignment horizontal="center" vertical="center"/>
    </xf>
    <xf numFmtId="0" fontId="18" fillId="0" borderId="62" xfId="2" applyNumberFormat="1" applyFont="1" applyBorder="1" applyAlignment="1">
      <alignment horizontal="center" vertical="center"/>
    </xf>
    <xf numFmtId="0" fontId="18" fillId="0" borderId="15" xfId="2" applyNumberFormat="1" applyFont="1" applyBorder="1" applyAlignment="1">
      <alignment horizontal="center" vertical="center"/>
    </xf>
    <xf numFmtId="179" fontId="18" fillId="0" borderId="63" xfId="2" applyNumberFormat="1" applyFont="1" applyBorder="1" applyAlignment="1">
      <alignment horizontal="center" vertical="center"/>
    </xf>
    <xf numFmtId="0" fontId="18" fillId="0" borderId="64" xfId="2" applyNumberFormat="1" applyFont="1" applyBorder="1" applyAlignment="1">
      <alignment horizontal="center" vertical="center"/>
    </xf>
    <xf numFmtId="0" fontId="18" fillId="0" borderId="65" xfId="2" applyNumberFormat="1" applyFont="1" applyBorder="1" applyAlignment="1">
      <alignment horizontal="center" vertical="center"/>
    </xf>
    <xf numFmtId="0" fontId="18" fillId="0" borderId="10" xfId="2" applyNumberFormat="1" applyFont="1" applyBorder="1" applyAlignment="1">
      <alignment horizontal="center" vertical="center"/>
    </xf>
    <xf numFmtId="0" fontId="18" fillId="0" borderId="6" xfId="2" applyNumberFormat="1" applyFont="1" applyBorder="1" applyAlignment="1">
      <alignment horizontal="center" vertical="center"/>
    </xf>
    <xf numFmtId="179" fontId="18" fillId="0" borderId="66" xfId="2" applyNumberFormat="1" applyFont="1" applyBorder="1" applyAlignment="1">
      <alignment horizontal="center" vertical="center"/>
    </xf>
    <xf numFmtId="0" fontId="18" fillId="0" borderId="67" xfId="2" applyNumberFormat="1" applyFont="1" applyBorder="1" applyAlignment="1">
      <alignment horizontal="center" vertical="center"/>
    </xf>
    <xf numFmtId="179" fontId="18" fillId="0" borderId="68" xfId="2" applyNumberFormat="1" applyFont="1" applyBorder="1" applyAlignment="1">
      <alignment horizontal="center" vertical="center"/>
    </xf>
    <xf numFmtId="179" fontId="18" fillId="0" borderId="69" xfId="2" applyNumberFormat="1" applyFont="1" applyBorder="1" applyAlignment="1">
      <alignment horizontal="center" vertical="center"/>
    </xf>
    <xf numFmtId="0" fontId="18" fillId="0" borderId="60" xfId="2" applyNumberFormat="1" applyFont="1" applyBorder="1">
      <alignment vertical="center"/>
    </xf>
    <xf numFmtId="0" fontId="18" fillId="0" borderId="14" xfId="2" applyNumberFormat="1" applyFont="1" applyBorder="1">
      <alignment vertical="center"/>
    </xf>
    <xf numFmtId="0" fontId="18" fillId="0" borderId="13" xfId="2" applyNumberFormat="1" applyFont="1" applyBorder="1">
      <alignment vertical="center"/>
    </xf>
    <xf numFmtId="0" fontId="18" fillId="0" borderId="62" xfId="2" applyNumberFormat="1" applyFont="1" applyBorder="1">
      <alignment vertical="center"/>
    </xf>
    <xf numFmtId="0" fontId="18" fillId="0" borderId="15" xfId="2" applyNumberFormat="1" applyFont="1" applyBorder="1">
      <alignment vertical="center"/>
    </xf>
    <xf numFmtId="179" fontId="18" fillId="0" borderId="70" xfId="2" applyNumberFormat="1" applyFont="1" applyBorder="1" applyAlignment="1">
      <alignment horizontal="center" vertical="center"/>
    </xf>
    <xf numFmtId="0" fontId="18" fillId="0" borderId="64" xfId="2" applyNumberFormat="1" applyFont="1" applyBorder="1">
      <alignment vertical="center"/>
    </xf>
    <xf numFmtId="0" fontId="21" fillId="0" borderId="0" xfId="2" applyNumberFormat="1" applyFont="1">
      <alignment vertical="center"/>
    </xf>
    <xf numFmtId="0" fontId="18" fillId="0" borderId="71" xfId="2" applyNumberFormat="1" applyFont="1" applyBorder="1" applyAlignment="1">
      <alignment horizontal="center" vertical="center" wrapText="1"/>
    </xf>
    <xf numFmtId="178" fontId="18" fillId="0" borderId="2" xfId="2" applyNumberFormat="1" applyFont="1" applyBorder="1" applyAlignment="1">
      <alignment horizontal="center" vertical="center"/>
    </xf>
    <xf numFmtId="0" fontId="18" fillId="0" borderId="2" xfId="2" applyNumberFormat="1" applyFont="1" applyBorder="1" applyAlignment="1">
      <alignment horizontal="center" vertical="center" wrapText="1"/>
    </xf>
    <xf numFmtId="0" fontId="5" fillId="0" borderId="0" xfId="2" applyNumberFormat="1" applyFont="1">
      <alignment vertical="center"/>
    </xf>
    <xf numFmtId="0" fontId="20" fillId="7" borderId="0" xfId="0" applyNumberFormat="1" applyFont="1" applyFill="1" applyAlignment="1">
      <alignment vertical="center"/>
    </xf>
    <xf numFmtId="0" fontId="20" fillId="7" borderId="0" xfId="0" applyNumberFormat="1" applyFont="1" applyFill="1" applyAlignment="1">
      <alignment vertical="center"/>
    </xf>
    <xf numFmtId="9" fontId="18" fillId="7" borderId="2" xfId="0" applyNumberFormat="1" applyFont="1" applyFill="1" applyBorder="1" applyAlignment="1">
      <alignment horizontal="center" vertical="center"/>
    </xf>
    <xf numFmtId="0" fontId="13" fillId="0" borderId="49" xfId="0" applyNumberFormat="1" applyFont="1" applyBorder="1" applyAlignment="1">
      <alignment horizontal="center" vertical="center" wrapText="1"/>
    </xf>
    <xf numFmtId="0" fontId="13" fillId="0" borderId="50" xfId="0" applyNumberFormat="1" applyFont="1" applyBorder="1" applyAlignment="1">
      <alignment horizontal="center" vertical="center" wrapText="1"/>
    </xf>
    <xf numFmtId="3" fontId="13" fillId="0" borderId="72" xfId="0" applyNumberFormat="1" applyFont="1" applyBorder="1" applyAlignment="1">
      <alignment horizontal="right" wrapText="1"/>
    </xf>
    <xf numFmtId="0" fontId="5" fillId="0" borderId="73" xfId="0" applyNumberFormat="1" applyFont="1" applyBorder="1" applyAlignment="1">
      <alignment horizontal="center" wrapText="1"/>
    </xf>
    <xf numFmtId="0" fontId="5" fillId="0" borderId="74" xfId="0" applyNumberFormat="1" applyFont="1" applyBorder="1" applyAlignment="1">
      <alignment horizontal="center" wrapText="1"/>
    </xf>
    <xf numFmtId="3" fontId="13" fillId="0" borderId="75" xfId="0" applyNumberFormat="1" applyFont="1" applyBorder="1" applyAlignment="1">
      <alignment horizontal="right" wrapText="1"/>
    </xf>
    <xf numFmtId="0" fontId="5" fillId="0" borderId="76" xfId="0" applyNumberFormat="1" applyFont="1" applyBorder="1" applyAlignment="1">
      <alignment horizontal="center" wrapText="1"/>
    </xf>
    <xf numFmtId="3" fontId="13" fillId="0" borderId="77" xfId="0" applyNumberFormat="1" applyFont="1" applyBorder="1" applyAlignment="1">
      <alignment horizontal="right" wrapText="1"/>
    </xf>
    <xf numFmtId="0" fontId="5" fillId="0" borderId="78" xfId="0" applyNumberFormat="1" applyFont="1" applyBorder="1" applyAlignment="1">
      <alignment horizontal="center" wrapText="1"/>
    </xf>
    <xf numFmtId="0" fontId="5" fillId="0" borderId="79" xfId="0" applyNumberFormat="1" applyFont="1" applyBorder="1" applyAlignment="1">
      <alignment horizontal="center" wrapText="1"/>
    </xf>
    <xf numFmtId="3" fontId="13" fillId="0" borderId="80" xfId="0" applyNumberFormat="1" applyFont="1" applyBorder="1" applyAlignment="1">
      <alignment horizontal="right" wrapText="1"/>
    </xf>
    <xf numFmtId="41" fontId="5" fillId="0" borderId="0" xfId="2" applyNumberFormat="1" applyFont="1" applyAlignment="1">
      <alignment vertical="center"/>
    </xf>
    <xf numFmtId="0" fontId="35" fillId="5" borderId="42" xfId="0" applyNumberFormat="1" applyFont="1" applyFill="1" applyBorder="1" applyAlignment="1">
      <alignment horizontal="center" vertical="center" wrapText="1"/>
    </xf>
    <xf numFmtId="0" fontId="36" fillId="5" borderId="42" xfId="0" applyNumberFormat="1" applyFont="1" applyFill="1" applyBorder="1" applyAlignment="1">
      <alignment horizontal="center" vertical="center" wrapText="1"/>
    </xf>
    <xf numFmtId="0" fontId="37" fillId="0" borderId="0" xfId="0" applyNumberFormat="1" applyFont="1" applyAlignment="1">
      <alignment vertical="center"/>
    </xf>
    <xf numFmtId="0" fontId="5" fillId="5" borderId="49" xfId="0" applyNumberFormat="1" applyFont="1" applyFill="1" applyBorder="1" applyAlignment="1">
      <alignment horizontal="center" vertical="center" wrapText="1"/>
    </xf>
    <xf numFmtId="0" fontId="5" fillId="5" borderId="34" xfId="0" applyNumberFormat="1" applyFont="1" applyFill="1" applyBorder="1" applyAlignment="1">
      <alignment horizontal="center" vertical="center" wrapText="1"/>
    </xf>
    <xf numFmtId="0" fontId="38" fillId="0" borderId="0" xfId="2" applyNumberFormat="1" applyFont="1">
      <alignment vertical="center"/>
    </xf>
    <xf numFmtId="186" fontId="18" fillId="0" borderId="0" xfId="2" applyNumberFormat="1" applyFont="1" applyAlignment="1">
      <alignment horizontal="left" vertical="center"/>
    </xf>
    <xf numFmtId="0" fontId="39" fillId="0" borderId="0" xfId="0" applyNumberFormat="1" applyFont="1" applyAlignment="1">
      <alignment vertical="center"/>
    </xf>
    <xf numFmtId="0" fontId="40" fillId="0" borderId="0" xfId="0" applyNumberFormat="1" applyFont="1" applyBorder="1" applyAlignment="1">
      <alignment vertical="center"/>
    </xf>
    <xf numFmtId="0" fontId="24" fillId="0" borderId="0" xfId="0" applyNumberFormat="1" applyFont="1" applyAlignment="1">
      <alignment vertical="center"/>
    </xf>
    <xf numFmtId="0" fontId="41" fillId="0" borderId="2" xfId="0" applyNumberFormat="1" applyFont="1" applyBorder="1" applyAlignment="1">
      <alignment horizontal="center" vertical="center"/>
    </xf>
    <xf numFmtId="3" fontId="42" fillId="0" borderId="2" xfId="0" applyNumberFormat="1" applyFont="1" applyBorder="1" applyAlignment="1">
      <alignment vertical="center"/>
    </xf>
    <xf numFmtId="0" fontId="42" fillId="0" borderId="2" xfId="0" applyNumberFormat="1" applyFont="1" applyBorder="1" applyAlignment="1">
      <alignment horizontal="right" vertical="center"/>
    </xf>
    <xf numFmtId="0" fontId="43" fillId="0" borderId="2" xfId="0" applyNumberFormat="1" applyFont="1" applyBorder="1" applyAlignment="1">
      <alignment horizontal="left" vertical="center"/>
    </xf>
    <xf numFmtId="0" fontId="43" fillId="0" borderId="2" xfId="0" applyNumberFormat="1" applyFont="1" applyBorder="1" applyAlignment="1">
      <alignment horizontal="center" vertical="center"/>
    </xf>
    <xf numFmtId="3" fontId="43" fillId="0" borderId="2" xfId="0" applyNumberFormat="1" applyFont="1" applyBorder="1" applyAlignment="1">
      <alignment vertical="center"/>
    </xf>
    <xf numFmtId="182" fontId="43" fillId="0" borderId="2" xfId="1" applyNumberFormat="1" applyFont="1" applyBorder="1" applyAlignment="1">
      <alignment vertical="center"/>
    </xf>
    <xf numFmtId="0" fontId="25" fillId="0" borderId="0" xfId="0" applyNumberFormat="1" applyFont="1" applyAlignment="1">
      <alignment horizontal="center" vertical="center"/>
    </xf>
    <xf numFmtId="0" fontId="26" fillId="7" borderId="0" xfId="0" applyNumberFormat="1" applyFont="1" applyFill="1" applyAlignment="1">
      <alignment horizontal="center" vertical="center"/>
    </xf>
    <xf numFmtId="0" fontId="6" fillId="0" borderId="12" xfId="2" applyNumberFormat="1" applyFont="1" applyBorder="1" applyAlignment="1">
      <alignment horizontal="left" vertical="center"/>
    </xf>
    <xf numFmtId="0" fontId="6" fillId="0" borderId="23" xfId="2" applyNumberFormat="1" applyFont="1" applyBorder="1" applyAlignment="1">
      <alignment horizontal="left" vertical="center"/>
    </xf>
    <xf numFmtId="0" fontId="6" fillId="0" borderId="18" xfId="2" applyNumberFormat="1" applyFont="1" applyBorder="1" applyAlignment="1">
      <alignment horizontal="left" vertical="center"/>
    </xf>
    <xf numFmtId="183" fontId="6" fillId="0" borderId="23" xfId="2" applyNumberFormat="1" applyFont="1" applyBorder="1" applyAlignment="1">
      <alignment horizontal="center" vertical="center"/>
    </xf>
    <xf numFmtId="0" fontId="6" fillId="0" borderId="2" xfId="2" applyNumberFormat="1" applyFont="1" applyBorder="1" applyAlignment="1">
      <alignment vertical="center"/>
    </xf>
    <xf numFmtId="183" fontId="6" fillId="0" borderId="12" xfId="2" applyNumberFormat="1" applyFont="1" applyBorder="1" applyAlignment="1">
      <alignment horizontal="center" vertical="center"/>
    </xf>
    <xf numFmtId="183" fontId="6" fillId="0" borderId="18" xfId="2" applyNumberFormat="1" applyFont="1" applyBorder="1" applyAlignment="1">
      <alignment horizontal="center" vertical="center"/>
    </xf>
    <xf numFmtId="0" fontId="6" fillId="0" borderId="12" xfId="2" applyNumberFormat="1" applyFont="1" applyBorder="1" applyAlignment="1">
      <alignment vertical="center"/>
    </xf>
    <xf numFmtId="0" fontId="6" fillId="0" borderId="23" xfId="2" applyNumberFormat="1" applyFont="1" applyBorder="1" applyAlignment="1">
      <alignment vertical="center"/>
    </xf>
    <xf numFmtId="0" fontId="6" fillId="0" borderId="18" xfId="2" applyNumberFormat="1" applyFont="1" applyBorder="1" applyAlignment="1">
      <alignment vertical="center"/>
    </xf>
    <xf numFmtId="183" fontId="6" fillId="0" borderId="65" xfId="2" applyNumberFormat="1" applyFont="1" applyBorder="1" applyAlignment="1">
      <alignment horizontal="center" vertical="center"/>
    </xf>
    <xf numFmtId="183" fontId="6" fillId="0" borderId="81" xfId="2" applyNumberFormat="1" applyFont="1" applyBorder="1" applyAlignment="1">
      <alignment horizontal="center" vertical="center"/>
    </xf>
    <xf numFmtId="0" fontId="6" fillId="0" borderId="12" xfId="2" applyNumberFormat="1" applyFont="1" applyBorder="1" applyAlignment="1">
      <alignment horizontal="center" vertical="center"/>
    </xf>
    <xf numFmtId="0" fontId="6" fillId="0" borderId="23" xfId="2" applyNumberFormat="1" applyFont="1" applyBorder="1" applyAlignment="1">
      <alignment horizontal="center" vertical="center"/>
    </xf>
    <xf numFmtId="0" fontId="6" fillId="0" borderId="18" xfId="2" applyNumberFormat="1" applyFont="1" applyBorder="1" applyAlignment="1">
      <alignment horizontal="center" vertical="center"/>
    </xf>
    <xf numFmtId="0" fontId="27" fillId="0" borderId="5" xfId="0" applyNumberFormat="1" applyFont="1" applyBorder="1" applyAlignment="1">
      <alignment horizontal="center" vertical="center"/>
    </xf>
    <xf numFmtId="0" fontId="27" fillId="0" borderId="0" xfId="0" applyNumberFormat="1" applyFont="1" applyBorder="1" applyAlignment="1">
      <alignment horizontal="center" vertical="center"/>
    </xf>
    <xf numFmtId="0" fontId="27" fillId="0" borderId="21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right" vertical="center"/>
    </xf>
    <xf numFmtId="0" fontId="0" fillId="0" borderId="21" xfId="0" applyNumberFormat="1" applyBorder="1" applyAlignment="1">
      <alignment horizontal="right" vertical="center"/>
    </xf>
    <xf numFmtId="0" fontId="28" fillId="0" borderId="5" xfId="0" applyNumberFormat="1" applyFont="1" applyBorder="1" applyAlignment="1">
      <alignment horizontal="center" vertical="center"/>
    </xf>
    <xf numFmtId="0" fontId="28" fillId="0" borderId="0" xfId="0" applyNumberFormat="1" applyFont="1" applyBorder="1" applyAlignment="1">
      <alignment horizontal="center" vertical="center"/>
    </xf>
    <xf numFmtId="0" fontId="28" fillId="0" borderId="21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0" fillId="0" borderId="2" xfId="0" applyNumberFormat="1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left" vertical="center" wrapText="1"/>
    </xf>
    <xf numFmtId="0" fontId="22" fillId="0" borderId="8" xfId="0" applyNumberFormat="1" applyFont="1" applyBorder="1" applyAlignment="1">
      <alignment horizontal="left" vertical="center" wrapText="1"/>
    </xf>
    <xf numFmtId="0" fontId="22" fillId="0" borderId="1" xfId="0" applyNumberFormat="1" applyFont="1" applyBorder="1" applyAlignment="1">
      <alignment horizontal="left" vertical="center"/>
    </xf>
    <xf numFmtId="0" fontId="22" fillId="0" borderId="8" xfId="0" applyNumberFormat="1" applyFont="1" applyBorder="1" applyAlignment="1">
      <alignment horizontal="left" vertical="center"/>
    </xf>
    <xf numFmtId="0" fontId="29" fillId="0" borderId="0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8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14" fillId="0" borderId="12" xfId="0" applyNumberFormat="1" applyFont="1" applyBorder="1" applyAlignment="1">
      <alignment horizontal="center" vertical="center"/>
    </xf>
    <xf numFmtId="0" fontId="14" fillId="0" borderId="18" xfId="0" applyNumberFormat="1" applyFont="1" applyBorder="1" applyAlignment="1">
      <alignment horizontal="center" vertical="center"/>
    </xf>
    <xf numFmtId="0" fontId="13" fillId="0" borderId="49" xfId="0" applyNumberFormat="1" applyFont="1" applyBorder="1" applyAlignment="1">
      <alignment horizontal="center" vertical="center" wrapText="1"/>
    </xf>
    <xf numFmtId="0" fontId="13" fillId="0" borderId="50" xfId="0" applyNumberFormat="1" applyFont="1" applyBorder="1" applyAlignment="1">
      <alignment horizontal="center" vertical="center" wrapText="1"/>
    </xf>
    <xf numFmtId="0" fontId="13" fillId="0" borderId="82" xfId="0" applyNumberFormat="1" applyFont="1" applyBorder="1" applyAlignment="1">
      <alignment horizontal="center" vertical="center" wrapText="1"/>
    </xf>
    <xf numFmtId="0" fontId="13" fillId="0" borderId="83" xfId="0" applyNumberFormat="1" applyFont="1" applyBorder="1" applyAlignment="1">
      <alignment horizontal="center" vertical="center" wrapText="1"/>
    </xf>
    <xf numFmtId="0" fontId="13" fillId="0" borderId="84" xfId="0" applyNumberFormat="1" applyFont="1" applyBorder="1" applyAlignment="1">
      <alignment horizontal="center" vertical="center" wrapText="1"/>
    </xf>
    <xf numFmtId="0" fontId="18" fillId="0" borderId="0" xfId="2" applyNumberFormat="1" applyFont="1" applyAlignment="1">
      <alignment horizontal="center" vertical="center"/>
    </xf>
    <xf numFmtId="181" fontId="18" fillId="0" borderId="0" xfId="2" applyNumberFormat="1" applyFont="1" applyAlignment="1">
      <alignment horizontal="left" vertical="center"/>
    </xf>
    <xf numFmtId="0" fontId="18" fillId="0" borderId="0" xfId="2" applyNumberFormat="1" applyFont="1" applyAlignment="1">
      <alignment horizontal="right" vertical="center"/>
    </xf>
    <xf numFmtId="0" fontId="18" fillId="0" borderId="17" xfId="2" applyNumberFormat="1" applyFont="1" applyBorder="1" applyAlignment="1">
      <alignment horizontal="center"/>
    </xf>
    <xf numFmtId="0" fontId="18" fillId="0" borderId="0" xfId="2" applyNumberFormat="1" applyFont="1" applyAlignment="1">
      <alignment horizontal="center" vertical="top"/>
    </xf>
    <xf numFmtId="0" fontId="18" fillId="0" borderId="22" xfId="2" applyNumberFormat="1" applyFont="1" applyBorder="1" applyAlignment="1">
      <alignment horizontal="center" vertical="top"/>
    </xf>
    <xf numFmtId="0" fontId="18" fillId="0" borderId="4" xfId="2" applyNumberFormat="1" applyFont="1" applyBorder="1" applyAlignment="1">
      <alignment horizontal="center" vertical="center"/>
    </xf>
    <xf numFmtId="0" fontId="18" fillId="0" borderId="5" xfId="2" applyNumberFormat="1" applyFont="1" applyBorder="1" applyAlignment="1">
      <alignment horizontal="center" vertical="center"/>
    </xf>
    <xf numFmtId="0" fontId="18" fillId="0" borderId="7" xfId="2" applyNumberFormat="1" applyFont="1" applyBorder="1" applyAlignment="1">
      <alignment horizontal="center" vertical="center"/>
    </xf>
    <xf numFmtId="0" fontId="18" fillId="0" borderId="12" xfId="2" applyNumberFormat="1" applyFont="1" applyBorder="1" applyAlignment="1">
      <alignment horizontal="center" vertical="center"/>
    </xf>
    <xf numFmtId="0" fontId="18" fillId="0" borderId="23" xfId="2" applyNumberFormat="1" applyFont="1" applyBorder="1" applyAlignment="1">
      <alignment horizontal="center" vertical="center"/>
    </xf>
    <xf numFmtId="0" fontId="18" fillId="0" borderId="18" xfId="2" applyNumberFormat="1" applyFont="1" applyBorder="1" applyAlignment="1">
      <alignment horizontal="center" vertical="center"/>
    </xf>
    <xf numFmtId="0" fontId="18" fillId="0" borderId="2" xfId="2" applyNumberFormat="1" applyFont="1" applyBorder="1" applyAlignment="1">
      <alignment horizontal="center" vertical="center"/>
    </xf>
    <xf numFmtId="0" fontId="6" fillId="6" borderId="85" xfId="0" applyNumberFormat="1" applyFont="1" applyFill="1" applyBorder="1" applyAlignment="1">
      <alignment wrapText="1"/>
    </xf>
    <xf numFmtId="0" fontId="6" fillId="6" borderId="0" xfId="0" applyNumberFormat="1" applyFont="1" applyFill="1" applyAlignment="1">
      <alignment horizontal="left" wrapText="1" indent="1"/>
    </xf>
    <xf numFmtId="0" fontId="30" fillId="6" borderId="0" xfId="0" applyNumberFormat="1" applyFont="1" applyFill="1" applyAlignment="1">
      <alignment wrapText="1"/>
    </xf>
    <xf numFmtId="0" fontId="6" fillId="6" borderId="86" xfId="0" applyNumberFormat="1" applyFont="1" applyFill="1" applyBorder="1" applyAlignment="1">
      <alignment horizontal="center" wrapText="1"/>
    </xf>
    <xf numFmtId="0" fontId="6" fillId="6" borderId="82" xfId="0" applyNumberFormat="1" applyFont="1" applyFill="1" applyBorder="1" applyAlignment="1">
      <alignment horizontal="center" wrapText="1"/>
    </xf>
    <xf numFmtId="0" fontId="6" fillId="6" borderId="83" xfId="0" applyNumberFormat="1" applyFont="1" applyFill="1" applyBorder="1" applyAlignment="1">
      <alignment horizontal="center" wrapText="1"/>
    </xf>
    <xf numFmtId="0" fontId="6" fillId="6" borderId="84" xfId="0" applyNumberFormat="1" applyFont="1" applyFill="1" applyBorder="1" applyAlignment="1">
      <alignment horizontal="center" wrapText="1"/>
    </xf>
    <xf numFmtId="0" fontId="6" fillId="6" borderId="49" xfId="0" applyNumberFormat="1" applyFont="1" applyFill="1" applyBorder="1" applyAlignment="1">
      <alignment horizontal="right" wrapText="1"/>
    </xf>
    <xf numFmtId="0" fontId="6" fillId="6" borderId="34" xfId="0" applyNumberFormat="1" applyFont="1" applyFill="1" applyBorder="1" applyAlignment="1">
      <alignment horizontal="right" wrapText="1"/>
    </xf>
    <xf numFmtId="0" fontId="6" fillId="6" borderId="50" xfId="0" applyNumberFormat="1" applyFont="1" applyFill="1" applyBorder="1" applyAlignment="1">
      <alignment horizontal="right" wrapText="1"/>
    </xf>
    <xf numFmtId="0" fontId="6" fillId="6" borderId="87" xfId="0" applyNumberFormat="1" applyFont="1" applyFill="1" applyBorder="1" applyAlignment="1">
      <alignment horizontal="left" wrapText="1"/>
    </xf>
    <xf numFmtId="0" fontId="6" fillId="6" borderId="85" xfId="0" applyNumberFormat="1" applyFont="1" applyFill="1" applyBorder="1" applyAlignment="1">
      <alignment horizontal="left" wrapText="1"/>
    </xf>
    <xf numFmtId="0" fontId="6" fillId="6" borderId="88" xfId="0" applyNumberFormat="1" applyFont="1" applyFill="1" applyBorder="1" applyAlignment="1">
      <alignment horizontal="left" wrapText="1"/>
    </xf>
    <xf numFmtId="0" fontId="6" fillId="6" borderId="89" xfId="0" applyNumberFormat="1" applyFont="1" applyFill="1" applyBorder="1" applyAlignment="1">
      <alignment horizontal="left" wrapText="1"/>
    </xf>
    <xf numFmtId="0" fontId="6" fillId="6" borderId="0" xfId="0" applyNumberFormat="1" applyFont="1" applyFill="1" applyBorder="1" applyAlignment="1">
      <alignment horizontal="left" wrapText="1"/>
    </xf>
    <xf numFmtId="0" fontId="6" fillId="6" borderId="90" xfId="0" applyNumberFormat="1" applyFont="1" applyFill="1" applyBorder="1" applyAlignment="1">
      <alignment horizontal="left" wrapText="1"/>
    </xf>
    <xf numFmtId="0" fontId="6" fillId="6" borderId="91" xfId="0" applyNumberFormat="1" applyFont="1" applyFill="1" applyBorder="1" applyAlignment="1">
      <alignment horizontal="left" wrapText="1"/>
    </xf>
    <xf numFmtId="0" fontId="6" fillId="6" borderId="86" xfId="0" applyNumberFormat="1" applyFont="1" applyFill="1" applyBorder="1" applyAlignment="1">
      <alignment horizontal="left" wrapText="1"/>
    </xf>
    <xf numFmtId="0" fontId="6" fillId="6" borderId="92" xfId="0" applyNumberFormat="1" applyFont="1" applyFill="1" applyBorder="1" applyAlignment="1">
      <alignment horizontal="left" wrapText="1"/>
    </xf>
    <xf numFmtId="0" fontId="6" fillId="0" borderId="93" xfId="0" applyNumberFormat="1" applyFont="1" applyBorder="1" applyAlignment="1">
      <alignment horizontal="center"/>
    </xf>
    <xf numFmtId="0" fontId="6" fillId="0" borderId="94" xfId="0" applyNumberFormat="1" applyFont="1" applyBorder="1" applyAlignment="1">
      <alignment horizontal="center"/>
    </xf>
    <xf numFmtId="0" fontId="6" fillId="0" borderId="95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0" fontId="6" fillId="0" borderId="8" xfId="0" applyNumberFormat="1" applyFont="1" applyBorder="1" applyAlignment="1">
      <alignment horizontal="center"/>
    </xf>
    <xf numFmtId="0" fontId="13" fillId="4" borderId="96" xfId="0" applyNumberFormat="1" applyFont="1" applyFill="1" applyBorder="1" applyAlignment="1">
      <alignment horizontal="center" wrapText="1"/>
    </xf>
    <xf numFmtId="0" fontId="13" fillId="4" borderId="97" xfId="0" applyNumberFormat="1" applyFont="1" applyFill="1" applyBorder="1" applyAlignment="1">
      <alignment horizontal="center" wrapText="1"/>
    </xf>
    <xf numFmtId="0" fontId="13" fillId="4" borderId="98" xfId="0" applyNumberFormat="1" applyFont="1" applyFill="1" applyBorder="1" applyAlignment="1">
      <alignment horizontal="center" wrapText="1"/>
    </xf>
    <xf numFmtId="0" fontId="5" fillId="0" borderId="99" xfId="0" applyNumberFormat="1" applyFont="1" applyBorder="1" applyAlignment="1">
      <alignment horizontal="right" vertical="center" wrapText="1"/>
    </xf>
    <xf numFmtId="0" fontId="5" fillId="0" borderId="34" xfId="0" applyNumberFormat="1" applyFont="1" applyBorder="1" applyAlignment="1">
      <alignment horizontal="right" vertical="center" wrapText="1"/>
    </xf>
    <xf numFmtId="0" fontId="5" fillId="0" borderId="100" xfId="0" applyNumberFormat="1" applyFont="1" applyBorder="1" applyAlignment="1">
      <alignment horizontal="right" vertical="center" wrapText="1"/>
    </xf>
    <xf numFmtId="0" fontId="5" fillId="0" borderId="101" xfId="0" applyNumberFormat="1" applyFont="1" applyBorder="1" applyAlignment="1">
      <alignment horizontal="center" wrapText="1"/>
    </xf>
    <xf numFmtId="0" fontId="5" fillId="0" borderId="102" xfId="0" applyNumberFormat="1" applyFont="1" applyBorder="1" applyAlignment="1">
      <alignment horizontal="center" wrapText="1"/>
    </xf>
    <xf numFmtId="0" fontId="5" fillId="0" borderId="103" xfId="0" applyNumberFormat="1" applyFont="1" applyBorder="1" applyAlignment="1">
      <alignment horizontal="center" wrapText="1"/>
    </xf>
    <xf numFmtId="0" fontId="5" fillId="0" borderId="104" xfId="0" applyNumberFormat="1" applyFont="1" applyBorder="1" applyAlignment="1">
      <alignment horizontal="center" wrapText="1"/>
    </xf>
    <xf numFmtId="0" fontId="5" fillId="0" borderId="105" xfId="0" applyNumberFormat="1" applyFont="1" applyBorder="1" applyAlignment="1">
      <alignment horizontal="center" wrapText="1"/>
    </xf>
    <xf numFmtId="0" fontId="5" fillId="0" borderId="106" xfId="0" applyNumberFormat="1" applyFont="1" applyBorder="1" applyAlignment="1">
      <alignment horizontal="center" wrapText="1"/>
    </xf>
  </cellXfs>
  <cellStyles count="3">
    <cellStyle name="백분율" xfId="1" builtinId="5"/>
    <cellStyle name="쉼표 [0]" xfId="2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 outline="0"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 outline="0">
        <top style="thin">
          <color rgb="FF6182D6"/>
        </top>
      </border>
    </dxf>
    <dxf>
      <font>
        <b/>
      </font>
      <border outline="0"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 outline="0"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 outline="0"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4" dropStyle="combo" dx="16" fmlaLink="인원수산정!$A$2" fmlaRange="기준!$B$5:$B$8" noThreeD="1" sel="3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600075</xdr:colOff>
      <xdr:row>15</xdr:row>
      <xdr:rowOff>234605</xdr:rowOff>
    </xdr:from>
    <xdr:to>
      <xdr:col>6</xdr:col>
      <xdr:colOff>0</xdr:colOff>
      <xdr:row>17</xdr:row>
      <xdr:rowOff>5881</xdr:rowOff>
    </xdr:to>
    <xdr:pic>
      <xdr:nvPicPr>
        <xdr:cNvPr id="4" name="Picture 1" descr="무안군심볼마크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33725" y="5101880"/>
          <a:ext cx="624840" cy="399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364436</xdr:colOff>
      <xdr:row>31</xdr:row>
      <xdr:rowOff>23693</xdr:rowOff>
    </xdr:from>
    <xdr:to>
      <xdr:col>8</xdr:col>
      <xdr:colOff>5702</xdr:colOff>
      <xdr:row>32</xdr:row>
      <xdr:rowOff>153642</xdr:rowOff>
    </xdr:to>
    <xdr:pic>
      <xdr:nvPicPr>
        <xdr:cNvPr id="4" name="Picture 1" descr="무안군심볼마크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11827" y="6139571"/>
          <a:ext cx="443024" cy="315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7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228600</xdr:colOff>
      <xdr:row>0</xdr:row>
      <xdr:rowOff>0</xdr:rowOff>
    </xdr:from>
    <xdr:to>
      <xdr:col>19</xdr:col>
      <xdr:colOff>447675</xdr:colOff>
      <xdr:row>42</xdr:row>
      <xdr:rowOff>76200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9975645" y="0"/>
          <a:ext cx="5520403" cy="8050160"/>
        </a:xfrm>
        <a:prstGeom prst="rect">
          <a:avLst/>
        </a:prstGeom>
      </xdr:spPr>
    </xdr:pic>
    <xdr:clientData/>
  </xdr:twoCellAnchor>
  <xdr:twoCellAnchor editAs="oneCell">
    <xdr:from>
      <xdr:col>19</xdr:col>
      <xdr:colOff>542925</xdr:colOff>
      <xdr:row>0</xdr:row>
      <xdr:rowOff>28575</xdr:rowOff>
    </xdr:from>
    <xdr:to>
      <xdr:col>26</xdr:col>
      <xdr:colOff>752475</xdr:colOff>
      <xdr:row>42</xdr:row>
      <xdr:rowOff>104775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5598468" y="30725"/>
          <a:ext cx="5510161" cy="8039919"/>
        </a:xfrm>
        <a:prstGeom prst="rect">
          <a:avLst/>
        </a:prstGeom>
      </xdr:spPr>
    </xdr:pic>
    <xdr:clientData/>
  </xdr:twoCellAnchor>
  <xdr:twoCellAnchor editAs="oneCell">
    <xdr:from>
      <xdr:col>27</xdr:col>
      <xdr:colOff>76200</xdr:colOff>
      <xdr:row>0</xdr:row>
      <xdr:rowOff>47625</xdr:rowOff>
    </xdr:from>
    <xdr:to>
      <xdr:col>34</xdr:col>
      <xdr:colOff>295275</xdr:colOff>
      <xdr:row>42</xdr:row>
      <xdr:rowOff>123824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21190566" y="51209"/>
          <a:ext cx="5530645" cy="80399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A2:O495"/>
  <sheetViews>
    <sheetView tabSelected="1" showRuler="0" view="pageBreakPreview" zoomScaleNormal="100" zoomScaleSheetLayoutView="100" workbookViewId="0">
      <selection activeCell="P17" sqref="P17"/>
    </sheetView>
  </sheetViews>
  <sheetFormatPr defaultColWidth="8.5546875" defaultRowHeight="24.95" customHeight="1"/>
  <cols>
    <col min="1" max="1" width="7.109375" style="147" customWidth="1"/>
    <col min="2" max="2" width="7.88671875" style="147" customWidth="1"/>
    <col min="3" max="3" width="7.109375" style="147" customWidth="1"/>
    <col min="4" max="4" width="7.44140625" style="147" customWidth="1"/>
    <col min="5" max="6" width="7.109375" style="147" customWidth="1"/>
    <col min="7" max="7" width="7.109375" style="147" hidden="1" customWidth="1"/>
    <col min="8" max="9" width="7.109375" style="147" customWidth="1"/>
    <col min="10" max="10" width="7.21875" style="147" customWidth="1"/>
    <col min="11" max="14" width="7.109375" style="147" customWidth="1"/>
    <col min="15" max="15" width="9" style="147" customWidth="1"/>
    <col min="16" max="16" width="11.109375" style="147" customWidth="1"/>
    <col min="17" max="37" width="7.109375" style="147" customWidth="1"/>
    <col min="38" max="16384" width="8.5546875" style="147"/>
  </cols>
  <sheetData>
    <row r="2" spans="1:15" ht="24.95" customHeight="1">
      <c r="A2" s="283" t="s">
        <v>594</v>
      </c>
    </row>
    <row r="5" spans="1:15" ht="24.95" customHeight="1">
      <c r="H5" s="280"/>
    </row>
    <row r="6" spans="1:15" ht="36.75" customHeight="1">
      <c r="B6" s="299" t="s">
        <v>593</v>
      </c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</row>
    <row r="17" spans="3:14" ht="24.95" customHeight="1">
      <c r="E17" s="148"/>
      <c r="H17" s="290" t="s">
        <v>581</v>
      </c>
      <c r="I17" s="290"/>
      <c r="J17" s="290"/>
    </row>
    <row r="29" spans="3:14" ht="29.25" customHeight="1">
      <c r="C29" s="298" t="s">
        <v>359</v>
      </c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</row>
    <row r="41" spans="1:1" ht="21.95" customHeight="1">
      <c r="A41" s="206" t="s">
        <v>97</v>
      </c>
    </row>
    <row r="42" spans="1:1" s="208" customFormat="1" ht="21.95" customHeight="1">
      <c r="A42" s="207" t="s">
        <v>197</v>
      </c>
    </row>
    <row r="43" spans="1:1" s="208" customFormat="1" ht="21.95" customHeight="1">
      <c r="A43" s="209" t="s">
        <v>294</v>
      </c>
    </row>
    <row r="44" spans="1:1" s="208" customFormat="1" ht="21.95" customHeight="1">
      <c r="A44" s="210"/>
    </row>
    <row r="45" spans="1:1" s="208" customFormat="1" ht="21.95" customHeight="1">
      <c r="A45" s="207" t="s">
        <v>194</v>
      </c>
    </row>
    <row r="46" spans="1:1" s="208" customFormat="1" ht="21.95" customHeight="1">
      <c r="A46" s="210"/>
    </row>
    <row r="47" spans="1:1" s="208" customFormat="1" ht="21.95" customHeight="1">
      <c r="A47" s="211" t="str">
        <f>"가. 과업명 : "&amp;B6</f>
        <v>가. 과업명 : 삼향읍 지산리 304호선 확포장공사 실시설계용역</v>
      </c>
    </row>
    <row r="48" spans="1:1" s="208" customFormat="1" ht="21.95" customHeight="1">
      <c r="A48" s="211" t="s">
        <v>195</v>
      </c>
    </row>
    <row r="49" spans="1:9" s="208" customFormat="1" ht="21.95" customHeight="1">
      <c r="A49" s="212" t="s">
        <v>196</v>
      </c>
      <c r="C49" s="266" t="s">
        <v>596</v>
      </c>
      <c r="D49" s="267"/>
      <c r="E49" s="267"/>
    </row>
    <row r="50" spans="1:9" s="208" customFormat="1" ht="21.95" customHeight="1">
      <c r="A50" s="212"/>
      <c r="C50" s="267"/>
    </row>
    <row r="51" spans="1:9" s="208" customFormat="1" ht="21.95" customHeight="1">
      <c r="A51" s="212"/>
      <c r="C51" s="267"/>
    </row>
    <row r="52" spans="1:9" s="208" customFormat="1" ht="21.95" customHeight="1">
      <c r="A52" s="212" t="s">
        <v>116</v>
      </c>
      <c r="D52" s="213">
        <v>0.5</v>
      </c>
      <c r="E52" s="208" t="s">
        <v>32</v>
      </c>
    </row>
    <row r="53" spans="1:9" s="208" customFormat="1" ht="21.95" customHeight="1"/>
    <row r="54" spans="1:9" s="208" customFormat="1" ht="21.95" customHeight="1">
      <c r="A54" s="211" t="s">
        <v>199</v>
      </c>
      <c r="C54" s="266" t="s">
        <v>595</v>
      </c>
      <c r="D54" s="267"/>
    </row>
    <row r="55" spans="1:9" s="208" customFormat="1" ht="21.95" customHeight="1">
      <c r="A55" s="210"/>
    </row>
    <row r="56" spans="1:9" s="208" customFormat="1" ht="21.95" customHeight="1">
      <c r="A56" s="210"/>
    </row>
    <row r="57" spans="1:9" s="208" customFormat="1" ht="21.95" customHeight="1">
      <c r="A57" s="210"/>
    </row>
    <row r="58" spans="1:9" s="208" customFormat="1" ht="21.95" customHeight="1">
      <c r="A58" s="210"/>
    </row>
    <row r="59" spans="1:9" s="208" customFormat="1" ht="21.95" customHeight="1">
      <c r="A59" s="210"/>
    </row>
    <row r="60" spans="1:9" s="208" customFormat="1" ht="21.95" customHeight="1">
      <c r="A60" s="210"/>
    </row>
    <row r="61" spans="1:9" s="208" customFormat="1" ht="21.95" customHeight="1">
      <c r="A61" s="210"/>
    </row>
    <row r="62" spans="1:9" s="208" customFormat="1" ht="21.95" customHeight="1">
      <c r="A62" s="210"/>
    </row>
    <row r="63" spans="1:9" s="208" customFormat="1" ht="21.95" customHeight="1">
      <c r="A63" s="210"/>
    </row>
    <row r="64" spans="1:9" ht="21.95" customHeight="1">
      <c r="A64" s="206" t="s">
        <v>207</v>
      </c>
      <c r="I64" s="147">
        <v>45672</v>
      </c>
    </row>
    <row r="65" spans="1:1" ht="21.95" customHeight="1">
      <c r="A65" s="206"/>
    </row>
    <row r="66" spans="1:1" s="208" customFormat="1" ht="21.95" customHeight="1">
      <c r="A66" s="214" t="s">
        <v>206</v>
      </c>
    </row>
    <row r="67" spans="1:1" s="208" customFormat="1" ht="21.95" customHeight="1">
      <c r="A67" s="211" t="str">
        <f>A43</f>
        <v xml:space="preserve">       본 사업은 지역의 균형발전과 주민의 편익을 증진을 위하여 경제적이고 견실한 시공이 되도록 실시설계용역을 시행하는데 목적이 있음.</v>
      </c>
    </row>
    <row r="68" spans="1:1" s="208" customFormat="1" ht="21.95" customHeight="1">
      <c r="A68" s="210"/>
    </row>
    <row r="69" spans="1:1" s="208" customFormat="1" ht="21.95" customHeight="1">
      <c r="A69" s="214" t="s">
        <v>203</v>
      </c>
    </row>
    <row r="70" spans="1:1" s="208" customFormat="1" ht="21.95" customHeight="1">
      <c r="A70" s="211" t="s">
        <v>360</v>
      </c>
    </row>
    <row r="71" spans="1:1" s="208" customFormat="1" ht="21.95" customHeight="1">
      <c r="A71" s="211" t="s">
        <v>546</v>
      </c>
    </row>
    <row r="72" spans="1:1" s="208" customFormat="1" ht="21.95" customHeight="1">
      <c r="A72" s="211" t="s">
        <v>582</v>
      </c>
    </row>
    <row r="73" spans="1:1" s="208" customFormat="1" ht="21.95" customHeight="1">
      <c r="A73" s="211"/>
    </row>
    <row r="74" spans="1:1" s="208" customFormat="1" ht="21.95" customHeight="1">
      <c r="A74" s="211"/>
    </row>
    <row r="75" spans="1:1" s="208" customFormat="1" ht="21.95" customHeight="1">
      <c r="A75" s="211"/>
    </row>
    <row r="76" spans="1:1" s="208" customFormat="1" ht="21.95" customHeight="1">
      <c r="A76" s="211"/>
    </row>
    <row r="77" spans="1:1" s="208" customFormat="1" ht="21.95" customHeight="1">
      <c r="A77" s="210"/>
    </row>
    <row r="78" spans="1:1" s="208" customFormat="1" ht="21.95" customHeight="1">
      <c r="A78" s="214" t="s">
        <v>202</v>
      </c>
    </row>
    <row r="79" spans="1:1" s="208" customFormat="1" ht="21.95" customHeight="1">
      <c r="A79" s="211" t="s">
        <v>2</v>
      </c>
    </row>
    <row r="80" spans="1:1" s="208" customFormat="1" ht="21.95" customHeight="1">
      <c r="A80" s="211" t="s">
        <v>541</v>
      </c>
    </row>
    <row r="81" spans="1:1" s="208" customFormat="1" ht="21.95" customHeight="1">
      <c r="A81" s="211" t="s">
        <v>363</v>
      </c>
    </row>
    <row r="82" spans="1:1" s="208" customFormat="1" ht="21.95" customHeight="1">
      <c r="A82" s="211" t="s">
        <v>124</v>
      </c>
    </row>
    <row r="83" spans="1:1" s="208" customFormat="1" ht="21.95" customHeight="1">
      <c r="A83" s="211" t="s">
        <v>121</v>
      </c>
    </row>
    <row r="84" spans="1:1" s="208" customFormat="1" ht="21.95" customHeight="1">
      <c r="A84" s="211" t="s">
        <v>105</v>
      </c>
    </row>
    <row r="85" spans="1:1" s="208" customFormat="1" ht="21.95" customHeight="1">
      <c r="A85" s="211" t="s">
        <v>111</v>
      </c>
    </row>
    <row r="86" spans="1:1" s="208" customFormat="1" ht="21.95" customHeight="1">
      <c r="A86" s="211" t="s">
        <v>157</v>
      </c>
    </row>
    <row r="87" spans="1:1" s="208" customFormat="1" ht="21.95" customHeight="1">
      <c r="A87" s="211"/>
    </row>
    <row r="88" spans="1:1" s="208" customFormat="1" ht="21.95" customHeight="1">
      <c r="A88" s="214" t="s">
        <v>543</v>
      </c>
    </row>
    <row r="89" spans="1:1" s="211" customFormat="1" ht="21.95" customHeight="1">
      <c r="A89" s="211" t="s">
        <v>132</v>
      </c>
    </row>
    <row r="90" spans="1:1" s="211" customFormat="1" ht="21.95" customHeight="1">
      <c r="A90" s="211" t="s">
        <v>235</v>
      </c>
    </row>
    <row r="91" spans="1:1" s="211" customFormat="1" ht="21.95" customHeight="1">
      <c r="A91" s="211" t="s">
        <v>236</v>
      </c>
    </row>
    <row r="92" spans="1:1" s="211" customFormat="1" ht="21.95" customHeight="1">
      <c r="A92" s="211" t="s">
        <v>376</v>
      </c>
    </row>
    <row r="93" spans="1:1" s="211" customFormat="1" ht="21.95" customHeight="1">
      <c r="A93" s="211" t="s">
        <v>361</v>
      </c>
    </row>
    <row r="94" spans="1:1" s="211" customFormat="1" ht="21.95" customHeight="1">
      <c r="A94" s="211" t="s">
        <v>6</v>
      </c>
    </row>
    <row r="95" spans="1:1" s="208" customFormat="1" ht="21.95" customHeight="1">
      <c r="A95" s="210"/>
    </row>
    <row r="96" spans="1:1" s="208" customFormat="1" ht="21.95" customHeight="1">
      <c r="A96" s="214" t="s">
        <v>204</v>
      </c>
    </row>
    <row r="97" spans="1:1" s="211" customFormat="1" ht="21.95" customHeight="1">
      <c r="A97" s="211" t="s">
        <v>333</v>
      </c>
    </row>
    <row r="98" spans="1:1" s="208" customFormat="1" ht="21.95" customHeight="1">
      <c r="A98" s="210"/>
    </row>
    <row r="99" spans="1:1" s="211" customFormat="1" ht="21.95" customHeight="1">
      <c r="A99" s="215" t="s">
        <v>208</v>
      </c>
    </row>
    <row r="100" spans="1:1" s="211" customFormat="1" ht="21.95" customHeight="1">
      <c r="A100" s="216" t="s">
        <v>168</v>
      </c>
    </row>
    <row r="101" spans="1:1" s="208" customFormat="1" ht="21.95" customHeight="1">
      <c r="A101" s="216" t="s">
        <v>449</v>
      </c>
    </row>
    <row r="102" spans="1:1" s="208" customFormat="1" ht="21.95" customHeight="1">
      <c r="A102" s="216" t="s">
        <v>205</v>
      </c>
    </row>
    <row r="103" spans="1:1" s="208" customFormat="1" ht="21.95" customHeight="1">
      <c r="A103" s="216" t="s">
        <v>362</v>
      </c>
    </row>
    <row r="104" spans="1:1" s="208" customFormat="1" ht="21.95" customHeight="1">
      <c r="A104" s="216" t="s">
        <v>453</v>
      </c>
    </row>
    <row r="105" spans="1:1" s="208" customFormat="1" ht="21.95" customHeight="1">
      <c r="A105" s="210"/>
    </row>
    <row r="106" spans="1:1" s="208" customFormat="1" ht="21.95" customHeight="1">
      <c r="A106" s="215" t="s">
        <v>442</v>
      </c>
    </row>
    <row r="107" spans="1:1" s="208" customFormat="1" ht="21.95" customHeight="1">
      <c r="A107" s="216" t="s">
        <v>378</v>
      </c>
    </row>
    <row r="108" spans="1:1" s="208" customFormat="1" ht="21.95" customHeight="1">
      <c r="A108" s="216" t="s">
        <v>158</v>
      </c>
    </row>
    <row r="109" spans="1:1" s="208" customFormat="1" ht="21.95" customHeight="1">
      <c r="A109" s="216" t="s">
        <v>155</v>
      </c>
    </row>
    <row r="110" spans="1:1" s="208" customFormat="1" ht="21.95" customHeight="1">
      <c r="A110" s="210"/>
    </row>
    <row r="111" spans="1:1" s="208" customFormat="1" ht="21.95" customHeight="1">
      <c r="A111" s="215" t="s">
        <v>234</v>
      </c>
    </row>
    <row r="112" spans="1:1" s="208" customFormat="1" ht="21.95" customHeight="1">
      <c r="A112" s="216" t="s">
        <v>313</v>
      </c>
    </row>
    <row r="113" spans="1:1" s="208" customFormat="1" ht="21.95" customHeight="1">
      <c r="A113" s="216" t="s">
        <v>11</v>
      </c>
    </row>
    <row r="114" spans="1:1" s="208" customFormat="1" ht="21.95" customHeight="1">
      <c r="A114" s="216"/>
    </row>
    <row r="115" spans="1:1" s="208" customFormat="1" ht="21.95" customHeight="1">
      <c r="A115" s="215" t="s">
        <v>233</v>
      </c>
    </row>
    <row r="116" spans="1:1" s="208" customFormat="1" ht="21.95" customHeight="1">
      <c r="A116" s="216" t="s">
        <v>308</v>
      </c>
    </row>
    <row r="117" spans="1:1" s="208" customFormat="1" ht="21.95" customHeight="1">
      <c r="A117" s="216" t="s">
        <v>309</v>
      </c>
    </row>
    <row r="118" spans="1:1" s="208" customFormat="1" ht="21.95" customHeight="1">
      <c r="A118" s="216" t="s">
        <v>299</v>
      </c>
    </row>
    <row r="119" spans="1:1" s="208" customFormat="1" ht="21.95" customHeight="1">
      <c r="A119" s="216" t="s">
        <v>100</v>
      </c>
    </row>
    <row r="120" spans="1:1" s="208" customFormat="1" ht="21.95" customHeight="1">
      <c r="A120" s="216" t="s">
        <v>292</v>
      </c>
    </row>
    <row r="121" spans="1:1" s="208" customFormat="1" ht="21.95" customHeight="1">
      <c r="A121" s="216" t="s">
        <v>285</v>
      </c>
    </row>
    <row r="122" spans="1:1" s="208" customFormat="1" ht="21.95" customHeight="1">
      <c r="A122" s="216" t="s">
        <v>148</v>
      </c>
    </row>
    <row r="123" spans="1:1" s="208" customFormat="1" ht="21.95" customHeight="1">
      <c r="A123" s="216"/>
    </row>
    <row r="124" spans="1:1" s="216" customFormat="1" ht="21.95" customHeight="1">
      <c r="A124" s="215" t="s">
        <v>115</v>
      </c>
    </row>
    <row r="125" spans="1:1" s="216" customFormat="1" ht="21.95" customHeight="1">
      <c r="A125" s="216" t="s">
        <v>170</v>
      </c>
    </row>
    <row r="126" spans="1:1" s="216" customFormat="1" ht="21.95" customHeight="1">
      <c r="A126" s="216" t="s">
        <v>5</v>
      </c>
    </row>
    <row r="127" spans="1:1" s="216" customFormat="1" ht="21.95" customHeight="1">
      <c r="A127" s="216" t="s">
        <v>17</v>
      </c>
    </row>
    <row r="128" spans="1:1" s="216" customFormat="1" ht="21.95" customHeight="1">
      <c r="A128" s="216" t="s">
        <v>129</v>
      </c>
    </row>
    <row r="129" spans="1:13" s="216" customFormat="1" ht="21.95" customHeight="1">
      <c r="A129" s="216" t="s">
        <v>27</v>
      </c>
    </row>
    <row r="130" spans="1:13" s="216" customFormat="1" ht="21.95" customHeight="1">
      <c r="A130" s="216" t="s">
        <v>98</v>
      </c>
    </row>
    <row r="131" spans="1:13" s="216" customFormat="1" ht="21.95" customHeight="1">
      <c r="A131" s="216" t="s">
        <v>290</v>
      </c>
    </row>
    <row r="132" spans="1:13" s="216" customFormat="1" ht="21.95" customHeight="1">
      <c r="A132" s="216" t="s">
        <v>287</v>
      </c>
    </row>
    <row r="133" spans="1:13" s="216" customFormat="1" ht="21.95" customHeight="1">
      <c r="A133" s="216" t="s">
        <v>130</v>
      </c>
    </row>
    <row r="134" spans="1:13" s="216" customFormat="1" ht="21.95" customHeight="1">
      <c r="A134" s="216" t="s">
        <v>301</v>
      </c>
    </row>
    <row r="135" spans="1:13" s="208" customFormat="1" ht="21.95" customHeight="1">
      <c r="A135" s="216" t="s">
        <v>296</v>
      </c>
    </row>
    <row r="136" spans="1:13" s="210" customFormat="1" ht="21.95" customHeight="1">
      <c r="A136" s="216"/>
    </row>
    <row r="137" spans="1:13" s="208" customFormat="1" ht="12.75" customHeight="1">
      <c r="A137" s="210"/>
    </row>
    <row r="138" spans="1:13" s="208" customFormat="1" ht="21.95" customHeight="1">
      <c r="A138" s="217" t="s">
        <v>238</v>
      </c>
    </row>
    <row r="139" spans="1:13" s="208" customFormat="1" ht="21.95" customHeight="1">
      <c r="A139" s="218" t="s">
        <v>211</v>
      </c>
    </row>
    <row r="140" spans="1:13" s="208" customFormat="1" ht="21.95" customHeight="1">
      <c r="A140" s="216" t="s">
        <v>7</v>
      </c>
    </row>
    <row r="141" spans="1:13" s="208" customFormat="1" ht="21.95" customHeight="1">
      <c r="A141" s="216" t="s">
        <v>310</v>
      </c>
    </row>
    <row r="142" spans="1:13" s="208" customFormat="1" ht="21.95" customHeight="1">
      <c r="A142" s="216" t="s">
        <v>274</v>
      </c>
      <c r="C142" s="216"/>
      <c r="D142" s="216"/>
      <c r="K142" s="219"/>
      <c r="L142" s="220"/>
      <c r="M142" s="220"/>
    </row>
    <row r="143" spans="1:13" s="208" customFormat="1" ht="21.95" customHeight="1">
      <c r="A143" s="216" t="s">
        <v>156</v>
      </c>
      <c r="C143" s="216"/>
      <c r="D143" s="216"/>
      <c r="K143" s="219"/>
      <c r="L143" s="220"/>
      <c r="M143" s="220"/>
    </row>
    <row r="144" spans="1:13" s="208" customFormat="1" ht="21.95" customHeight="1">
      <c r="A144" s="216" t="s">
        <v>134</v>
      </c>
      <c r="B144" s="221"/>
      <c r="C144" s="216"/>
      <c r="D144" s="216"/>
      <c r="J144" s="220"/>
      <c r="K144" s="219"/>
      <c r="L144" s="220"/>
      <c r="M144" s="220"/>
    </row>
    <row r="145" spans="1:13" s="208" customFormat="1" ht="21.95" customHeight="1">
      <c r="A145" s="216" t="s">
        <v>9</v>
      </c>
      <c r="B145" s="221"/>
      <c r="C145" s="216"/>
      <c r="D145" s="216"/>
      <c r="J145" s="220"/>
      <c r="K145" s="219"/>
      <c r="L145" s="220"/>
      <c r="M145" s="220"/>
    </row>
    <row r="146" spans="1:13" s="208" customFormat="1" ht="21.95" customHeight="1">
      <c r="A146" s="216" t="s">
        <v>539</v>
      </c>
      <c r="B146" s="221"/>
      <c r="C146" s="216"/>
      <c r="D146" s="216"/>
      <c r="J146" s="220"/>
      <c r="K146" s="219"/>
      <c r="L146" s="220"/>
      <c r="M146" s="220"/>
    </row>
    <row r="147" spans="1:13" s="208" customFormat="1" ht="21.95" customHeight="1">
      <c r="A147" s="216" t="s">
        <v>295</v>
      </c>
      <c r="B147" s="221"/>
      <c r="C147" s="216"/>
      <c r="D147" s="216"/>
      <c r="J147" s="220"/>
      <c r="K147" s="219"/>
      <c r="L147" s="220"/>
      <c r="M147" s="220"/>
    </row>
    <row r="148" spans="1:13" s="208" customFormat="1" ht="21.95" customHeight="1">
      <c r="A148" s="216" t="s">
        <v>364</v>
      </c>
      <c r="B148" s="221"/>
      <c r="C148" s="216"/>
      <c r="D148" s="216"/>
      <c r="J148" s="220"/>
      <c r="K148" s="219"/>
      <c r="L148" s="220"/>
      <c r="M148" s="220"/>
    </row>
    <row r="149" spans="1:13" s="208" customFormat="1" ht="21.95" customHeight="1">
      <c r="A149" s="216" t="s">
        <v>341</v>
      </c>
      <c r="B149" s="221"/>
      <c r="C149" s="216"/>
      <c r="D149" s="216"/>
      <c r="J149" s="220"/>
      <c r="K149" s="219"/>
      <c r="L149" s="220"/>
      <c r="M149" s="220"/>
    </row>
    <row r="150" spans="1:13" s="208" customFormat="1" ht="21.95" customHeight="1">
      <c r="A150" s="216" t="s">
        <v>346</v>
      </c>
      <c r="B150" s="221"/>
      <c r="C150" s="216"/>
      <c r="D150" s="216"/>
      <c r="J150" s="220"/>
      <c r="K150" s="219"/>
      <c r="L150" s="220"/>
      <c r="M150" s="220"/>
    </row>
    <row r="151" spans="1:13" s="208" customFormat="1" ht="21.95" customHeight="1">
      <c r="A151" s="216" t="s">
        <v>283</v>
      </c>
      <c r="B151" s="221"/>
      <c r="C151" s="216"/>
      <c r="D151" s="216"/>
      <c r="J151" s="220"/>
      <c r="K151" s="219"/>
      <c r="L151" s="220"/>
      <c r="M151" s="220"/>
    </row>
    <row r="152" spans="1:13" s="208" customFormat="1" ht="21.95" customHeight="1">
      <c r="A152" s="216" t="s">
        <v>22</v>
      </c>
      <c r="B152" s="221"/>
      <c r="C152" s="216"/>
      <c r="D152" s="216"/>
      <c r="J152" s="220"/>
      <c r="K152" s="219"/>
      <c r="L152" s="220"/>
      <c r="M152" s="220"/>
    </row>
    <row r="153" spans="1:13" s="208" customFormat="1" ht="21.95" customHeight="1">
      <c r="A153" s="216" t="s">
        <v>24</v>
      </c>
      <c r="B153" s="221"/>
      <c r="C153" s="216"/>
      <c r="D153" s="216"/>
      <c r="J153" s="220"/>
      <c r="K153" s="219"/>
      <c r="L153" s="220"/>
      <c r="M153" s="220"/>
    </row>
    <row r="154" spans="1:13" s="208" customFormat="1" ht="21.95" customHeight="1">
      <c r="A154" s="216" t="s">
        <v>369</v>
      </c>
      <c r="B154" s="221"/>
      <c r="C154" s="216"/>
      <c r="D154" s="216"/>
      <c r="J154" s="220"/>
      <c r="K154" s="219"/>
      <c r="L154" s="220"/>
      <c r="M154" s="220"/>
    </row>
    <row r="155" spans="1:13" s="208" customFormat="1" ht="21.95" customHeight="1">
      <c r="A155" s="216" t="s">
        <v>172</v>
      </c>
      <c r="B155" s="221"/>
      <c r="C155" s="216"/>
      <c r="D155" s="216"/>
      <c r="J155" s="220"/>
      <c r="K155" s="219"/>
      <c r="L155" s="220"/>
      <c r="M155" s="220"/>
    </row>
    <row r="156" spans="1:13" ht="21.95" customHeight="1">
      <c r="A156" s="216" t="s">
        <v>12</v>
      </c>
      <c r="B156" s="221"/>
      <c r="J156" s="220"/>
    </row>
    <row r="157" spans="1:13" ht="21.95" customHeight="1">
      <c r="A157" s="216" t="s">
        <v>4</v>
      </c>
    </row>
    <row r="158" spans="1:13" ht="21.95" customHeight="1">
      <c r="A158" s="216" t="s">
        <v>532</v>
      </c>
    </row>
    <row r="159" spans="1:13" ht="21.95" customHeight="1">
      <c r="A159" s="216" t="s">
        <v>0</v>
      </c>
    </row>
    <row r="160" spans="1:13" ht="21.95" customHeight="1">
      <c r="A160" s="216" t="s">
        <v>14</v>
      </c>
    </row>
    <row r="161" spans="1:1" ht="21.95" customHeight="1">
      <c r="A161" s="216" t="s">
        <v>349</v>
      </c>
    </row>
    <row r="162" spans="1:1" ht="21.95" customHeight="1">
      <c r="A162" s="216" t="s">
        <v>334</v>
      </c>
    </row>
    <row r="163" spans="1:1" ht="21.95" customHeight="1">
      <c r="A163" s="216" t="s">
        <v>319</v>
      </c>
    </row>
    <row r="164" spans="1:1" ht="21.95" customHeight="1">
      <c r="A164" s="216" t="s">
        <v>328</v>
      </c>
    </row>
    <row r="165" spans="1:1" ht="21.95" customHeight="1">
      <c r="A165" s="216" t="s">
        <v>159</v>
      </c>
    </row>
    <row r="166" spans="1:1" ht="21.95" customHeight="1">
      <c r="A166" s="216" t="s">
        <v>272</v>
      </c>
    </row>
    <row r="167" spans="1:1" ht="21.95" customHeight="1">
      <c r="A167" s="216" t="s">
        <v>354</v>
      </c>
    </row>
    <row r="168" spans="1:1" ht="21.95" customHeight="1">
      <c r="A168" s="216" t="s">
        <v>1</v>
      </c>
    </row>
    <row r="169" spans="1:1" ht="21.95" customHeight="1">
      <c r="A169" s="216" t="s">
        <v>325</v>
      </c>
    </row>
    <row r="170" spans="1:1" ht="21.95" customHeight="1">
      <c r="A170" s="216" t="s">
        <v>26</v>
      </c>
    </row>
    <row r="171" spans="1:1" ht="21.95" customHeight="1">
      <c r="A171" s="216" t="s">
        <v>8</v>
      </c>
    </row>
    <row r="172" spans="1:1" ht="21.95" customHeight="1">
      <c r="A172" s="216" t="s">
        <v>210</v>
      </c>
    </row>
    <row r="173" spans="1:1" ht="21.95" customHeight="1">
      <c r="A173" s="216" t="s">
        <v>3</v>
      </c>
    </row>
    <row r="174" spans="1:1" ht="21.95" customHeight="1">
      <c r="A174" s="216" t="s">
        <v>373</v>
      </c>
    </row>
    <row r="175" spans="1:1" ht="21.95" customHeight="1">
      <c r="A175" s="216" t="s">
        <v>533</v>
      </c>
    </row>
    <row r="176" spans="1:1" ht="21.95" customHeight="1">
      <c r="A176" s="216" t="s">
        <v>19</v>
      </c>
    </row>
    <row r="177" spans="1:1" ht="21.95" customHeight="1">
      <c r="A177" s="218" t="s">
        <v>212</v>
      </c>
    </row>
    <row r="178" spans="1:1" ht="21.95" customHeight="1">
      <c r="A178" s="216" t="s">
        <v>218</v>
      </c>
    </row>
    <row r="179" spans="1:1" ht="21.95" customHeight="1">
      <c r="A179" s="216" t="s">
        <v>214</v>
      </c>
    </row>
    <row r="180" spans="1:1" ht="21.95" customHeight="1">
      <c r="A180" s="216" t="s">
        <v>163</v>
      </c>
    </row>
    <row r="181" spans="1:1" ht="21.95" customHeight="1">
      <c r="A181" s="216" t="s">
        <v>133</v>
      </c>
    </row>
    <row r="182" spans="1:1" ht="21.95" customHeight="1">
      <c r="A182" s="216" t="s">
        <v>28</v>
      </c>
    </row>
    <row r="183" spans="1:1" ht="21.95" customHeight="1">
      <c r="A183" s="216" t="s">
        <v>18</v>
      </c>
    </row>
    <row r="184" spans="1:1" ht="21.95" customHeight="1">
      <c r="A184" s="216" t="s">
        <v>217</v>
      </c>
    </row>
    <row r="185" spans="1:1" ht="21.95" customHeight="1">
      <c r="A185" s="216" t="s">
        <v>367</v>
      </c>
    </row>
    <row r="186" spans="1:1" ht="21.95" customHeight="1">
      <c r="A186" s="216" t="s">
        <v>289</v>
      </c>
    </row>
    <row r="187" spans="1:1" ht="21.95" customHeight="1">
      <c r="A187" s="216" t="s">
        <v>371</v>
      </c>
    </row>
    <row r="188" spans="1:1" ht="21.95" customHeight="1">
      <c r="A188" s="216" t="s">
        <v>302</v>
      </c>
    </row>
    <row r="189" spans="1:1" ht="21.95" customHeight="1">
      <c r="A189" s="216" t="s">
        <v>213</v>
      </c>
    </row>
    <row r="190" spans="1:1" ht="21.95" customHeight="1">
      <c r="A190" s="216" t="s">
        <v>300</v>
      </c>
    </row>
    <row r="191" spans="1:1" ht="21.95" customHeight="1">
      <c r="A191" s="216" t="s">
        <v>288</v>
      </c>
    </row>
    <row r="192" spans="1:1" ht="21.95" customHeight="1">
      <c r="A192" s="216" t="s">
        <v>219</v>
      </c>
    </row>
    <row r="193" spans="1:1" ht="21.95" customHeight="1">
      <c r="A193" s="216" t="s">
        <v>345</v>
      </c>
    </row>
    <row r="194" spans="1:1" ht="21.95" customHeight="1">
      <c r="A194" s="216" t="s">
        <v>109</v>
      </c>
    </row>
    <row r="195" spans="1:1" ht="21.95" customHeight="1">
      <c r="A195" s="216" t="s">
        <v>337</v>
      </c>
    </row>
    <row r="196" spans="1:1" ht="21.95" customHeight="1">
      <c r="A196" s="216" t="s">
        <v>150</v>
      </c>
    </row>
    <row r="197" spans="1:1" ht="21.95" customHeight="1">
      <c r="A197" s="216" t="s">
        <v>147</v>
      </c>
    </row>
    <row r="198" spans="1:1" ht="21.95" customHeight="1">
      <c r="A198" s="216" t="s">
        <v>161</v>
      </c>
    </row>
    <row r="199" spans="1:1" ht="21.95" customHeight="1">
      <c r="A199" s="216" t="s">
        <v>273</v>
      </c>
    </row>
    <row r="200" spans="1:1" ht="21.95" customHeight="1">
      <c r="A200" s="216" t="s">
        <v>350</v>
      </c>
    </row>
    <row r="201" spans="1:1" ht="21.95" customHeight="1">
      <c r="A201" s="216" t="s">
        <v>368</v>
      </c>
    </row>
    <row r="202" spans="1:1" ht="21.95" customHeight="1">
      <c r="A202" s="216" t="s">
        <v>215</v>
      </c>
    </row>
    <row r="203" spans="1:1" ht="21.95" customHeight="1">
      <c r="A203" s="216" t="s">
        <v>140</v>
      </c>
    </row>
    <row r="204" spans="1:1" ht="21.95" customHeight="1">
      <c r="A204" s="216" t="s">
        <v>380</v>
      </c>
    </row>
    <row r="205" spans="1:1" ht="21.95" customHeight="1">
      <c r="A205" s="216" t="s">
        <v>321</v>
      </c>
    </row>
    <row r="206" spans="1:1" ht="21.95" customHeight="1">
      <c r="A206" s="216" t="s">
        <v>280</v>
      </c>
    </row>
    <row r="207" spans="1:1" ht="21.95" customHeight="1">
      <c r="A207" s="216" t="s">
        <v>216</v>
      </c>
    </row>
    <row r="208" spans="1:1" ht="21.95" customHeight="1">
      <c r="A208" s="216" t="s">
        <v>21</v>
      </c>
    </row>
    <row r="209" spans="1:1" ht="21.95" customHeight="1">
      <c r="A209" s="216" t="s">
        <v>169</v>
      </c>
    </row>
    <row r="210" spans="1:1" ht="21.95" customHeight="1">
      <c r="A210" s="216" t="s">
        <v>99</v>
      </c>
    </row>
    <row r="211" spans="1:1" ht="21.95" customHeight="1">
      <c r="A211" s="216" t="s">
        <v>275</v>
      </c>
    </row>
    <row r="212" spans="1:1" ht="21.95" customHeight="1">
      <c r="A212" s="216" t="s">
        <v>381</v>
      </c>
    </row>
    <row r="213" spans="1:1" ht="21.95" customHeight="1">
      <c r="A213" s="216" t="s">
        <v>279</v>
      </c>
    </row>
    <row r="214" spans="1:1" ht="21.95" customHeight="1">
      <c r="A214" s="216" t="s">
        <v>355</v>
      </c>
    </row>
    <row r="215" spans="1:1" ht="21.95" customHeight="1">
      <c r="A215" s="216" t="s">
        <v>317</v>
      </c>
    </row>
    <row r="216" spans="1:1" ht="21.95" customHeight="1">
      <c r="A216" s="216" t="s">
        <v>338</v>
      </c>
    </row>
    <row r="217" spans="1:1" ht="21.95" customHeight="1">
      <c r="A217" s="216" t="s">
        <v>166</v>
      </c>
    </row>
    <row r="218" spans="1:1" ht="21.95" customHeight="1">
      <c r="A218" s="216" t="s">
        <v>123</v>
      </c>
    </row>
    <row r="219" spans="1:1" ht="21.95" customHeight="1">
      <c r="A219" s="216" t="s">
        <v>128</v>
      </c>
    </row>
    <row r="220" spans="1:1" ht="21.95" customHeight="1">
      <c r="A220" s="216" t="s">
        <v>344</v>
      </c>
    </row>
    <row r="221" spans="1:1" ht="21.95" customHeight="1">
      <c r="A221" s="216" t="s">
        <v>370</v>
      </c>
    </row>
    <row r="222" spans="1:1" ht="21.95" customHeight="1">
      <c r="A222" s="216" t="s">
        <v>297</v>
      </c>
    </row>
    <row r="223" spans="1:1" ht="21.95" customHeight="1">
      <c r="A223" s="216" t="s">
        <v>171</v>
      </c>
    </row>
    <row r="224" spans="1:1" ht="21.95" customHeight="1">
      <c r="A224" s="216"/>
    </row>
    <row r="225" spans="1:1" ht="21.95" customHeight="1">
      <c r="A225" s="218" t="s">
        <v>477</v>
      </c>
    </row>
    <row r="226" spans="1:1" ht="21.95" customHeight="1">
      <c r="A226" s="216" t="s">
        <v>475</v>
      </c>
    </row>
    <row r="227" spans="1:1" ht="21.95" customHeight="1">
      <c r="A227" s="216" t="s">
        <v>284</v>
      </c>
    </row>
    <row r="228" spans="1:1" ht="21.95" customHeight="1">
      <c r="A228" s="216" t="s">
        <v>493</v>
      </c>
    </row>
    <row r="229" spans="1:1" ht="21.95" customHeight="1">
      <c r="A229" s="216" t="s">
        <v>485</v>
      </c>
    </row>
    <row r="230" spans="1:1" ht="21.95" customHeight="1">
      <c r="A230" s="212" t="s">
        <v>282</v>
      </c>
    </row>
    <row r="231" spans="1:1" ht="21.95" customHeight="1">
      <c r="A231" s="212" t="s">
        <v>167</v>
      </c>
    </row>
    <row r="232" spans="1:1" ht="21.95" customHeight="1">
      <c r="A232" s="212" t="s">
        <v>139</v>
      </c>
    </row>
    <row r="233" spans="1:1" ht="21.95" customHeight="1">
      <c r="A233" s="216" t="s">
        <v>332</v>
      </c>
    </row>
    <row r="234" spans="1:1" ht="21.95" customHeight="1">
      <c r="A234" s="212" t="s">
        <v>277</v>
      </c>
    </row>
    <row r="235" spans="1:1" ht="21.95" customHeight="1">
      <c r="A235" s="216" t="s">
        <v>113</v>
      </c>
    </row>
    <row r="236" spans="1:1" ht="21.95" customHeight="1">
      <c r="A236" s="216" t="s">
        <v>347</v>
      </c>
    </row>
    <row r="237" spans="1:1" ht="21.95" customHeight="1">
      <c r="A237" s="216" t="s">
        <v>476</v>
      </c>
    </row>
    <row r="238" spans="1:1" ht="21.95" customHeight="1">
      <c r="A238" s="216" t="s">
        <v>154</v>
      </c>
    </row>
    <row r="239" spans="1:1" ht="21.95" customHeight="1">
      <c r="A239" s="216" t="s">
        <v>315</v>
      </c>
    </row>
    <row r="240" spans="1:1" ht="21.95" customHeight="1">
      <c r="A240" s="216" t="s">
        <v>149</v>
      </c>
    </row>
    <row r="241" spans="1:1" ht="21.95" customHeight="1">
      <c r="A241" s="216" t="s">
        <v>545</v>
      </c>
    </row>
    <row r="242" spans="1:1" ht="21.95" customHeight="1">
      <c r="A242" s="216" t="s">
        <v>304</v>
      </c>
    </row>
    <row r="243" spans="1:1" ht="21.95" customHeight="1">
      <c r="A243" s="216" t="s">
        <v>286</v>
      </c>
    </row>
    <row r="244" spans="1:1" ht="21.95" customHeight="1">
      <c r="A244" s="216" t="s">
        <v>331</v>
      </c>
    </row>
    <row r="245" spans="1:1" ht="21.95" customHeight="1">
      <c r="A245" s="212" t="s">
        <v>342</v>
      </c>
    </row>
    <row r="246" spans="1:1" ht="21.95" customHeight="1">
      <c r="A246" s="216" t="s">
        <v>528</v>
      </c>
    </row>
    <row r="247" spans="1:1" ht="21.95" customHeight="1">
      <c r="A247" s="216" t="s">
        <v>151</v>
      </c>
    </row>
    <row r="248" spans="1:1" ht="21.95" customHeight="1">
      <c r="A248" s="216" t="s">
        <v>103</v>
      </c>
    </row>
    <row r="249" spans="1:1" ht="21.95" customHeight="1">
      <c r="A249" s="216" t="s">
        <v>20</v>
      </c>
    </row>
    <row r="250" spans="1:1" ht="21.95" customHeight="1">
      <c r="A250" s="216" t="s">
        <v>293</v>
      </c>
    </row>
    <row r="251" spans="1:1" ht="21.95" customHeight="1">
      <c r="A251" s="216" t="s">
        <v>492</v>
      </c>
    </row>
    <row r="252" spans="1:1" ht="21.95" customHeight="1">
      <c r="A252" s="216" t="s">
        <v>494</v>
      </c>
    </row>
    <row r="253" spans="1:1" ht="21.95" customHeight="1">
      <c r="A253" s="216" t="s">
        <v>318</v>
      </c>
    </row>
    <row r="254" spans="1:1" ht="21.95" customHeight="1">
      <c r="A254" s="216" t="s">
        <v>303</v>
      </c>
    </row>
    <row r="255" spans="1:1" ht="21.95" customHeight="1">
      <c r="A255" s="216" t="s">
        <v>220</v>
      </c>
    </row>
    <row r="256" spans="1:1" ht="21.95" customHeight="1">
      <c r="A256" s="216" t="s">
        <v>298</v>
      </c>
    </row>
    <row r="257" spans="1:1" ht="21.95" customHeight="1">
      <c r="A257" s="212" t="s">
        <v>339</v>
      </c>
    </row>
    <row r="258" spans="1:1" ht="21.95" customHeight="1">
      <c r="A258" s="216" t="s">
        <v>145</v>
      </c>
    </row>
    <row r="259" spans="1:1" ht="21.95" customHeight="1">
      <c r="A259" s="216" t="s">
        <v>221</v>
      </c>
    </row>
    <row r="260" spans="1:1" ht="21.95" customHeight="1">
      <c r="A260" s="216" t="s">
        <v>476</v>
      </c>
    </row>
    <row r="261" spans="1:1" ht="21.95" customHeight="1">
      <c r="A261" s="216" t="s">
        <v>144</v>
      </c>
    </row>
    <row r="262" spans="1:1" ht="21.95" customHeight="1">
      <c r="A262" s="216" t="s">
        <v>222</v>
      </c>
    </row>
    <row r="263" spans="1:1" ht="21.95" customHeight="1">
      <c r="A263" s="216" t="s">
        <v>343</v>
      </c>
    </row>
    <row r="264" spans="1:1" ht="21.95" customHeight="1">
      <c r="A264" s="216" t="s">
        <v>544</v>
      </c>
    </row>
    <row r="265" spans="1:1" ht="21.95" customHeight="1">
      <c r="A265" s="216" t="s">
        <v>489</v>
      </c>
    </row>
    <row r="266" spans="1:1" ht="21.95" customHeight="1">
      <c r="A266" s="216" t="s">
        <v>522</v>
      </c>
    </row>
    <row r="267" spans="1:1" ht="21.95" customHeight="1">
      <c r="A267" s="216"/>
    </row>
    <row r="268" spans="1:1" ht="21.95" customHeight="1">
      <c r="A268" s="216" t="s">
        <v>351</v>
      </c>
    </row>
    <row r="269" spans="1:1" ht="21.95" customHeight="1">
      <c r="A269" s="216" t="s">
        <v>470</v>
      </c>
    </row>
    <row r="270" spans="1:1" ht="21.95" customHeight="1">
      <c r="A270" s="216" t="s">
        <v>131</v>
      </c>
    </row>
    <row r="271" spans="1:1" ht="21.95" customHeight="1">
      <c r="A271" s="216" t="s">
        <v>160</v>
      </c>
    </row>
    <row r="272" spans="1:1" ht="21.95" customHeight="1">
      <c r="A272" s="216" t="s">
        <v>375</v>
      </c>
    </row>
    <row r="273" spans="1:1" ht="21.95" customHeight="1">
      <c r="A273" s="216" t="s">
        <v>374</v>
      </c>
    </row>
    <row r="274" spans="1:1" ht="21.95" customHeight="1">
      <c r="A274" s="216" t="s">
        <v>326</v>
      </c>
    </row>
    <row r="275" spans="1:1" ht="21.95" customHeight="1">
      <c r="A275" s="216" t="s">
        <v>223</v>
      </c>
    </row>
    <row r="276" spans="1:1" ht="21.95" customHeight="1">
      <c r="A276" s="216" t="s">
        <v>281</v>
      </c>
    </row>
    <row r="277" spans="1:1" ht="21.95" customHeight="1">
      <c r="A277" s="216" t="s">
        <v>305</v>
      </c>
    </row>
    <row r="278" spans="1:1" ht="21.95" customHeight="1">
      <c r="A278" s="216" t="s">
        <v>314</v>
      </c>
    </row>
    <row r="279" spans="1:1" ht="21.95" customHeight="1">
      <c r="A279" s="216" t="s">
        <v>316</v>
      </c>
    </row>
    <row r="280" spans="1:1" ht="21.95" customHeight="1">
      <c r="A280" s="216" t="s">
        <v>135</v>
      </c>
    </row>
    <row r="281" spans="1:1" ht="21.95" customHeight="1">
      <c r="A281" s="216" t="s">
        <v>320</v>
      </c>
    </row>
    <row r="282" spans="1:1" ht="21.95" customHeight="1">
      <c r="A282" s="216" t="s">
        <v>25</v>
      </c>
    </row>
    <row r="283" spans="1:1" ht="21.95" customHeight="1">
      <c r="A283" s="216" t="s">
        <v>536</v>
      </c>
    </row>
    <row r="284" spans="1:1" ht="21.95" customHeight="1">
      <c r="A284" s="216" t="s">
        <v>224</v>
      </c>
    </row>
    <row r="285" spans="1:1" ht="21.95" customHeight="1">
      <c r="A285" s="216" t="s">
        <v>153</v>
      </c>
    </row>
    <row r="286" spans="1:1" ht="21.95" customHeight="1">
      <c r="A286" s="216" t="s">
        <v>322</v>
      </c>
    </row>
    <row r="287" spans="1:1" ht="21.95" customHeight="1">
      <c r="A287" s="216" t="s">
        <v>164</v>
      </c>
    </row>
    <row r="288" spans="1:1" ht="21.95" customHeight="1">
      <c r="A288" s="216" t="s">
        <v>540</v>
      </c>
    </row>
    <row r="289" spans="1:1" ht="21.95" customHeight="1">
      <c r="A289" s="216" t="s">
        <v>146</v>
      </c>
    </row>
    <row r="290" spans="1:1" ht="21.95" customHeight="1">
      <c r="A290" s="216" t="s">
        <v>16</v>
      </c>
    </row>
    <row r="291" spans="1:1" ht="21.95" customHeight="1">
      <c r="A291" s="216" t="s">
        <v>226</v>
      </c>
    </row>
    <row r="292" spans="1:1" ht="21.95" customHeight="1">
      <c r="A292" s="216" t="s">
        <v>352</v>
      </c>
    </row>
    <row r="293" spans="1:1" ht="21.95" customHeight="1">
      <c r="A293" s="216" t="s">
        <v>165</v>
      </c>
    </row>
    <row r="294" spans="1:1" ht="21.95" customHeight="1">
      <c r="A294" s="216" t="s">
        <v>278</v>
      </c>
    </row>
    <row r="295" spans="1:1" ht="21.95" customHeight="1">
      <c r="A295" s="216" t="s">
        <v>356</v>
      </c>
    </row>
    <row r="296" spans="1:1" ht="21.95" customHeight="1">
      <c r="A296" s="216" t="s">
        <v>353</v>
      </c>
    </row>
    <row r="297" spans="1:1" ht="21.95" customHeight="1">
      <c r="A297" s="216" t="s">
        <v>523</v>
      </c>
    </row>
    <row r="298" spans="1:1" ht="21.95" customHeight="1">
      <c r="A298" s="216" t="s">
        <v>225</v>
      </c>
    </row>
    <row r="299" spans="1:1" ht="21.95" customHeight="1">
      <c r="A299" s="216" t="s">
        <v>307</v>
      </c>
    </row>
    <row r="300" spans="1:1" ht="21.95" customHeight="1">
      <c r="A300" s="216" t="s">
        <v>330</v>
      </c>
    </row>
    <row r="301" spans="1:1" ht="21.95" customHeight="1">
      <c r="A301" s="216" t="s">
        <v>227</v>
      </c>
    </row>
    <row r="302" spans="1:1" ht="21.95" customHeight="1">
      <c r="A302" s="216" t="s">
        <v>10</v>
      </c>
    </row>
    <row r="303" spans="1:1" ht="21.95" customHeight="1">
      <c r="A303" s="216" t="s">
        <v>529</v>
      </c>
    </row>
    <row r="304" spans="1:1" ht="21.95" customHeight="1">
      <c r="A304" s="216" t="s">
        <v>15</v>
      </c>
    </row>
    <row r="305" spans="1:1" ht="21.95" customHeight="1">
      <c r="A305" s="216" t="s">
        <v>174</v>
      </c>
    </row>
    <row r="306" spans="1:1" ht="21.95" customHeight="1">
      <c r="A306" s="216" t="s">
        <v>524</v>
      </c>
    </row>
    <row r="307" spans="1:1" ht="21.95" customHeight="1">
      <c r="A307" s="216" t="s">
        <v>138</v>
      </c>
    </row>
    <row r="308" spans="1:1" ht="21.95" customHeight="1">
      <c r="A308" s="216" t="s">
        <v>162</v>
      </c>
    </row>
    <row r="309" spans="1:1" ht="21.95" customHeight="1">
      <c r="A309" s="216" t="s">
        <v>306</v>
      </c>
    </row>
    <row r="310" spans="1:1" ht="21.95" customHeight="1">
      <c r="A310" s="216" t="s">
        <v>112</v>
      </c>
    </row>
    <row r="311" spans="1:1" ht="21.95" customHeight="1">
      <c r="A311" s="216" t="s">
        <v>335</v>
      </c>
    </row>
    <row r="312" spans="1:1" ht="21.95" customHeight="1">
      <c r="A312" s="216" t="s">
        <v>525</v>
      </c>
    </row>
    <row r="313" spans="1:1" ht="21.95" customHeight="1">
      <c r="A313" s="216" t="s">
        <v>372</v>
      </c>
    </row>
    <row r="314" spans="1:1" ht="21.95" customHeight="1">
      <c r="A314" s="216" t="s">
        <v>336</v>
      </c>
    </row>
    <row r="315" spans="1:1" ht="21.95" customHeight="1">
      <c r="A315" s="216" t="s">
        <v>340</v>
      </c>
    </row>
    <row r="316" spans="1:1" ht="21.95" customHeight="1">
      <c r="A316" s="216" t="s">
        <v>291</v>
      </c>
    </row>
    <row r="317" spans="1:1" ht="21.95" customHeight="1">
      <c r="A317" s="216" t="s">
        <v>547</v>
      </c>
    </row>
    <row r="318" spans="1:1" ht="21.95" customHeight="1">
      <c r="A318" s="216" t="s">
        <v>324</v>
      </c>
    </row>
    <row r="319" spans="1:1" ht="21.95" customHeight="1">
      <c r="A319" s="216" t="s">
        <v>526</v>
      </c>
    </row>
    <row r="320" spans="1:1" ht="21.95" customHeight="1">
      <c r="A320" s="216" t="s">
        <v>137</v>
      </c>
    </row>
    <row r="321" spans="1:1" ht="21.95" customHeight="1">
      <c r="A321" s="216" t="s">
        <v>329</v>
      </c>
    </row>
    <row r="322" spans="1:1" ht="21.95" customHeight="1">
      <c r="A322" s="216" t="s">
        <v>348</v>
      </c>
    </row>
    <row r="323" spans="1:1" ht="21.95" customHeight="1">
      <c r="A323" s="216" t="s">
        <v>173</v>
      </c>
    </row>
    <row r="324" spans="1:1" ht="21.95" customHeight="1">
      <c r="A324" s="216" t="s">
        <v>311</v>
      </c>
    </row>
    <row r="325" spans="1:1" ht="21.95" customHeight="1">
      <c r="A325" s="216" t="s">
        <v>141</v>
      </c>
    </row>
    <row r="326" spans="1:1" ht="21.95" customHeight="1">
      <c r="A326" s="216" t="s">
        <v>228</v>
      </c>
    </row>
    <row r="327" spans="1:1" ht="21.95" customHeight="1">
      <c r="A327" s="216" t="s">
        <v>143</v>
      </c>
    </row>
    <row r="328" spans="1:1" ht="21.95" customHeight="1">
      <c r="A328" s="216" t="s">
        <v>312</v>
      </c>
    </row>
    <row r="329" spans="1:1" ht="21.95" customHeight="1">
      <c r="A329" s="216" t="s">
        <v>527</v>
      </c>
    </row>
    <row r="330" spans="1:1" ht="21.95" customHeight="1">
      <c r="A330" s="216" t="s">
        <v>232</v>
      </c>
    </row>
    <row r="331" spans="1:1" ht="21.95" customHeight="1">
      <c r="A331" s="216" t="s">
        <v>142</v>
      </c>
    </row>
    <row r="332" spans="1:1" ht="21.95" customHeight="1">
      <c r="A332" s="216"/>
    </row>
    <row r="333" spans="1:1" ht="21.95" customHeight="1">
      <c r="A333" s="216" t="s">
        <v>229</v>
      </c>
    </row>
    <row r="334" spans="1:1" ht="21.95" customHeight="1">
      <c r="A334" s="216" t="s">
        <v>230</v>
      </c>
    </row>
    <row r="335" spans="1:1" ht="21.95" customHeight="1">
      <c r="A335" s="216" t="s">
        <v>136</v>
      </c>
    </row>
    <row r="336" spans="1:1" ht="21.95" customHeight="1">
      <c r="A336" s="216" t="s">
        <v>231</v>
      </c>
    </row>
    <row r="337" spans="1:1" ht="21.95" customHeight="1">
      <c r="A337" s="216" t="s">
        <v>13</v>
      </c>
    </row>
    <row r="338" spans="1:1" ht="21.95" customHeight="1">
      <c r="A338" s="216" t="s">
        <v>237</v>
      </c>
    </row>
    <row r="339" spans="1:1" ht="21.95" customHeight="1">
      <c r="A339" s="216" t="s">
        <v>117</v>
      </c>
    </row>
    <row r="340" spans="1:1" ht="21.95" customHeight="1">
      <c r="A340" s="216" t="s">
        <v>23</v>
      </c>
    </row>
    <row r="341" spans="1:1" ht="21.95" customHeight="1">
      <c r="A341" s="216" t="s">
        <v>239</v>
      </c>
    </row>
    <row r="342" spans="1:1" ht="21.95" customHeight="1">
      <c r="A342" s="216" t="s">
        <v>472</v>
      </c>
    </row>
    <row r="343" spans="1:1" ht="21.95" customHeight="1">
      <c r="A343" s="216" t="s">
        <v>152</v>
      </c>
    </row>
    <row r="344" spans="1:1" ht="21.95" customHeight="1">
      <c r="A344" s="212" t="s">
        <v>568</v>
      </c>
    </row>
    <row r="345" spans="1:1" ht="21.95" customHeight="1">
      <c r="A345" s="212" t="s">
        <v>562</v>
      </c>
    </row>
    <row r="346" spans="1:1" ht="21.95" customHeight="1">
      <c r="A346" s="212" t="s">
        <v>563</v>
      </c>
    </row>
    <row r="347" spans="1:1" ht="21.95" customHeight="1">
      <c r="A347" s="212" t="s">
        <v>564</v>
      </c>
    </row>
    <row r="348" spans="1:1" ht="21.95" customHeight="1">
      <c r="A348" s="212" t="s">
        <v>565</v>
      </c>
    </row>
    <row r="349" spans="1:1" ht="21.95" customHeight="1">
      <c r="A349" s="212" t="s">
        <v>566</v>
      </c>
    </row>
    <row r="350" spans="1:1" ht="21.95" customHeight="1">
      <c r="A350" s="212" t="s">
        <v>567</v>
      </c>
    </row>
    <row r="351" spans="1:1" ht="21.95" customHeight="1">
      <c r="A351" s="212" t="s">
        <v>365</v>
      </c>
    </row>
    <row r="352" spans="1:1" ht="21.95" customHeight="1">
      <c r="A352" s="212" t="s">
        <v>127</v>
      </c>
    </row>
    <row r="353" spans="1:1" ht="21.95" customHeight="1">
      <c r="A353" s="216" t="s">
        <v>379</v>
      </c>
    </row>
    <row r="354" spans="1:1" ht="21.95" customHeight="1">
      <c r="A354" s="216" t="s">
        <v>118</v>
      </c>
    </row>
    <row r="355" spans="1:1" ht="21.95" customHeight="1">
      <c r="A355" s="216"/>
    </row>
    <row r="356" spans="1:1" ht="21.95" customHeight="1">
      <c r="A356" s="216"/>
    </row>
    <row r="357" spans="1:1" ht="21.95" customHeight="1">
      <c r="A357" s="216"/>
    </row>
    <row r="358" spans="1:1" ht="21.95" customHeight="1">
      <c r="A358" s="216"/>
    </row>
    <row r="359" spans="1:1" ht="21.95" customHeight="1">
      <c r="A359" s="216"/>
    </row>
    <row r="360" spans="1:1" ht="21.95" customHeight="1">
      <c r="A360" s="216"/>
    </row>
    <row r="361" spans="1:1" ht="21.95" customHeight="1">
      <c r="A361" s="216"/>
    </row>
    <row r="362" spans="1:1" ht="21.95" customHeight="1">
      <c r="A362" s="216"/>
    </row>
    <row r="363" spans="1:1" ht="21.95" customHeight="1">
      <c r="A363" s="216"/>
    </row>
    <row r="364" spans="1:1" ht="21.95" customHeight="1">
      <c r="A364" s="216"/>
    </row>
    <row r="365" spans="1:1" ht="21.95" customHeight="1">
      <c r="A365" s="216"/>
    </row>
    <row r="366" spans="1:1" ht="21.95" customHeight="1">
      <c r="A366" s="216"/>
    </row>
    <row r="367" spans="1:1" ht="21.95" customHeight="1">
      <c r="A367" s="216"/>
    </row>
    <row r="368" spans="1:1" ht="21.95" customHeight="1">
      <c r="A368" s="216"/>
    </row>
    <row r="369" spans="1:1" ht="21.95" customHeight="1">
      <c r="A369" s="216"/>
    </row>
    <row r="370" spans="1:1" ht="21.95" customHeight="1">
      <c r="A370" s="216"/>
    </row>
    <row r="371" spans="1:1" ht="21.95" customHeight="1">
      <c r="A371" s="216"/>
    </row>
    <row r="372" spans="1:1" ht="21.95" customHeight="1">
      <c r="A372" s="216"/>
    </row>
    <row r="373" spans="1:1" ht="21.95" customHeight="1">
      <c r="A373" s="216"/>
    </row>
    <row r="374" spans="1:1" ht="21.95" customHeight="1">
      <c r="A374" s="216"/>
    </row>
    <row r="375" spans="1:1" ht="21.95" customHeight="1">
      <c r="A375" s="216"/>
    </row>
    <row r="376" spans="1:1" ht="21.95" customHeight="1">
      <c r="A376" s="216"/>
    </row>
    <row r="377" spans="1:1" ht="21.95" customHeight="1">
      <c r="A377" s="216"/>
    </row>
    <row r="378" spans="1:1" ht="21.95" customHeight="1">
      <c r="A378" s="216"/>
    </row>
    <row r="379" spans="1:1" ht="21.95" customHeight="1">
      <c r="A379" s="216"/>
    </row>
    <row r="380" spans="1:1" ht="21.95" customHeight="1">
      <c r="A380" s="216"/>
    </row>
    <row r="381" spans="1:1" ht="21.95" customHeight="1">
      <c r="A381" s="216"/>
    </row>
    <row r="382" spans="1:1" ht="21.95" customHeight="1">
      <c r="A382" s="216"/>
    </row>
    <row r="383" spans="1:1" ht="21.95" customHeight="1">
      <c r="A383" s="216"/>
    </row>
    <row r="384" spans="1:1" ht="21.95" customHeight="1">
      <c r="A384" s="216"/>
    </row>
    <row r="385" spans="1:1" ht="21.95" customHeight="1">
      <c r="A385" s="216"/>
    </row>
    <row r="386" spans="1:1" ht="21.95" customHeight="1">
      <c r="A386" s="216"/>
    </row>
    <row r="387" spans="1:1" ht="21.95" customHeight="1">
      <c r="A387" s="216"/>
    </row>
    <row r="388" spans="1:1" ht="21.95" customHeight="1">
      <c r="A388" s="216"/>
    </row>
    <row r="389" spans="1:1" ht="21.95" customHeight="1">
      <c r="A389" s="216"/>
    </row>
    <row r="390" spans="1:1" ht="21.95" customHeight="1">
      <c r="A390" s="216"/>
    </row>
    <row r="391" spans="1:1" ht="21.95" customHeight="1">
      <c r="A391" s="216"/>
    </row>
    <row r="392" spans="1:1" ht="21.95" customHeight="1">
      <c r="A392" s="216"/>
    </row>
    <row r="393" spans="1:1" ht="21.95" customHeight="1">
      <c r="A393" s="216"/>
    </row>
    <row r="394" spans="1:1" ht="21.95" customHeight="1">
      <c r="A394" s="216"/>
    </row>
    <row r="395" spans="1:1" ht="21.95" customHeight="1">
      <c r="A395" s="216"/>
    </row>
    <row r="396" spans="1:1" ht="21.95" customHeight="1">
      <c r="A396" s="216"/>
    </row>
    <row r="397" spans="1:1" ht="21.95" customHeight="1">
      <c r="A397" s="216"/>
    </row>
    <row r="398" spans="1:1" ht="21.95" customHeight="1">
      <c r="A398" s="216"/>
    </row>
    <row r="399" spans="1:1" ht="21.95" customHeight="1">
      <c r="A399" s="216"/>
    </row>
    <row r="400" spans="1:1" ht="21.95" customHeight="1">
      <c r="A400" s="216"/>
    </row>
    <row r="401" spans="1:1" ht="21.95" customHeight="1">
      <c r="A401" s="216"/>
    </row>
    <row r="402" spans="1:1" ht="21.95" customHeight="1">
      <c r="A402" s="216"/>
    </row>
    <row r="403" spans="1:1" ht="21.95" customHeight="1">
      <c r="A403" s="216"/>
    </row>
    <row r="404" spans="1:1" ht="21.95" customHeight="1">
      <c r="A404" s="216"/>
    </row>
    <row r="405" spans="1:1" ht="21.95" customHeight="1">
      <c r="A405" s="216"/>
    </row>
    <row r="406" spans="1:1" ht="21.95" customHeight="1">
      <c r="A406" s="216"/>
    </row>
    <row r="407" spans="1:1" ht="21.95" customHeight="1">
      <c r="A407" s="216"/>
    </row>
    <row r="408" spans="1:1" ht="21.95" customHeight="1">
      <c r="A408" s="216"/>
    </row>
    <row r="409" spans="1:1" ht="21.95" customHeight="1">
      <c r="A409" s="216"/>
    </row>
    <row r="410" spans="1:1" ht="21.95" customHeight="1">
      <c r="A410" s="216"/>
    </row>
    <row r="411" spans="1:1" ht="21.95" customHeight="1">
      <c r="A411" s="216"/>
    </row>
    <row r="412" spans="1:1" ht="21.95" customHeight="1">
      <c r="A412" s="216"/>
    </row>
    <row r="413" spans="1:1" ht="21.95" customHeight="1"/>
    <row r="414" spans="1:1" ht="21.95" customHeight="1"/>
    <row r="415" spans="1:1" ht="21.95" customHeight="1"/>
    <row r="416" spans="1:1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  <row r="427" ht="21.95" customHeight="1"/>
    <row r="428" ht="21.95" customHeight="1"/>
    <row r="429" ht="21.95" customHeight="1"/>
    <row r="430" ht="21.95" customHeight="1"/>
    <row r="431" ht="21.95" customHeight="1"/>
    <row r="432" ht="21.95" customHeight="1"/>
    <row r="433" ht="21.95" customHeight="1"/>
    <row r="434" ht="21.95" customHeight="1"/>
    <row r="435" ht="21.95" customHeight="1"/>
    <row r="436" ht="21.95" customHeight="1"/>
    <row r="437" ht="21.95" customHeight="1"/>
    <row r="438" ht="21.95" customHeight="1"/>
    <row r="439" ht="21.95" customHeight="1"/>
    <row r="440" ht="21.95" customHeight="1"/>
    <row r="441" ht="21.95" customHeight="1"/>
    <row r="442" ht="21.95" customHeight="1"/>
    <row r="443" ht="21.95" customHeight="1"/>
    <row r="444" ht="21.95" customHeight="1"/>
    <row r="445" ht="21.95" customHeight="1"/>
    <row r="446" ht="21.95" customHeight="1"/>
    <row r="447" ht="21.95" customHeight="1"/>
    <row r="448" ht="21.95" customHeight="1"/>
    <row r="449" ht="21.95" customHeight="1"/>
    <row r="450" ht="21.95" customHeight="1"/>
    <row r="451" ht="21.95" customHeight="1"/>
    <row r="452" ht="21.95" customHeight="1"/>
    <row r="453" ht="21.95" customHeight="1"/>
    <row r="454" ht="21.95" customHeight="1"/>
    <row r="455" ht="21.95" customHeight="1"/>
    <row r="456" ht="21.95" customHeight="1"/>
    <row r="457" ht="21.95" customHeight="1"/>
    <row r="458" ht="21.95" customHeight="1"/>
    <row r="459" ht="21.95" customHeight="1"/>
    <row r="460" ht="21.95" customHeight="1"/>
    <row r="461" ht="21.95" customHeight="1"/>
    <row r="462" ht="21.95" customHeight="1"/>
    <row r="463" ht="21.95" customHeight="1"/>
    <row r="464" ht="21.95" customHeight="1"/>
    <row r="465" ht="21.95" customHeight="1"/>
    <row r="466" ht="21.95" customHeight="1"/>
    <row r="467" ht="21.95" customHeight="1"/>
    <row r="468" ht="21.95" customHeight="1"/>
    <row r="469" ht="21.95" customHeight="1"/>
    <row r="470" ht="21.95" customHeight="1"/>
    <row r="471" ht="21.95" customHeight="1"/>
    <row r="472" ht="21.95" customHeight="1"/>
    <row r="473" ht="21.95" customHeight="1"/>
    <row r="474" ht="21.95" customHeight="1"/>
    <row r="475" ht="21.95" customHeight="1"/>
    <row r="476" ht="21.95" customHeight="1"/>
    <row r="477" ht="21.95" customHeight="1"/>
    <row r="478" ht="21.95" customHeight="1"/>
    <row r="479" ht="21.95" customHeight="1"/>
    <row r="480" ht="21.95" customHeight="1"/>
    <row r="481" ht="21.95" customHeight="1"/>
    <row r="482" ht="21.95" customHeight="1"/>
    <row r="483" ht="21.95" customHeight="1"/>
    <row r="484" ht="21.95" customHeight="1"/>
    <row r="485" ht="21.95" customHeight="1"/>
    <row r="486" ht="21.95" customHeight="1"/>
    <row r="487" ht="21.95" customHeight="1"/>
    <row r="488" ht="21.95" customHeight="1"/>
    <row r="489" ht="21.95" customHeight="1"/>
    <row r="490" ht="21.95" customHeight="1"/>
    <row r="491" ht="21.95" customHeight="1"/>
    <row r="492" ht="21.95" customHeight="1"/>
    <row r="493" ht="21.95" customHeight="1"/>
    <row r="494" ht="21.95" customHeight="1"/>
    <row r="495" ht="21.95" customHeight="1"/>
  </sheetData>
  <mergeCells count="2">
    <mergeCell ref="C29:N29"/>
    <mergeCell ref="B6:O6"/>
  </mergeCells>
  <phoneticPr fontId="34" type="noConversion"/>
  <pageMargins left="0.56000000238418579" right="0.27000001072883606" top="0.5899999737739563" bottom="0.40000000596046448" header="0.31486111879348755" footer="0.31486111879348755"/>
  <pageSetup paperSize="9" scale="95" orientation="landscape" r:id="rId1"/>
  <rowBreaks count="5" manualBreakCount="5">
    <brk id="21" max="1048575" man="1"/>
    <brk id="40" max="1048575" man="1"/>
    <brk id="63" max="1048575" man="1"/>
    <brk id="87" max="1048575" man="1"/>
    <brk id="110" max="104857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117"/>
  <sheetViews>
    <sheetView showGridLines="0" tabSelected="1" showRuler="0" view="pageBreakPreview" zoomScale="130" zoomScaleNormal="100" zoomScaleSheetLayoutView="130" workbookViewId="0">
      <selection activeCell="P17" sqref="P17"/>
    </sheetView>
  </sheetViews>
  <sheetFormatPr defaultColWidth="8.88671875" defaultRowHeight="13.5"/>
  <cols>
    <col min="1" max="1" width="19.44140625" style="58" customWidth="1"/>
    <col min="2" max="2" width="9.44140625" style="58" customWidth="1"/>
    <col min="3" max="3" width="7.109375" style="58" hidden="1" customWidth="1"/>
    <col min="4" max="6" width="7.5546875" style="58" customWidth="1"/>
    <col min="7" max="7" width="7.5546875" style="58" hidden="1" customWidth="1"/>
    <col min="8" max="9" width="7.5546875" style="58" customWidth="1"/>
    <col min="10" max="10" width="11.6640625" style="58" customWidth="1"/>
    <col min="11" max="16384" width="8.88671875" style="58"/>
  </cols>
  <sheetData>
    <row r="1" spans="1:10" ht="30" customHeight="1">
      <c r="A1" s="93" t="s">
        <v>266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s="60" customFormat="1" ht="27" customHeight="1">
      <c r="A2" s="59" t="str">
        <f>"용 역 명 : "&amp;과업지시서!B6</f>
        <v>용 역 명 : 삼향읍 지산리 304호선 확포장공사 실시설계용역</v>
      </c>
    </row>
    <row r="3" spans="1:10" s="60" customFormat="1" ht="30.75" customHeight="1">
      <c r="A3" s="61" t="str">
        <f>" 본 과업수행기간은 "&amp;과업지시서!C54&amp;"로 한다."</f>
        <v xml:space="preserve"> 본 과업수행기간은 착수일로부터 3개월로 한다.</v>
      </c>
    </row>
    <row r="4" spans="1:10" s="60" customFormat="1" ht="33.75" customHeight="1">
      <c r="A4" s="62" t="s">
        <v>444</v>
      </c>
      <c r="B4" s="63" t="s">
        <v>59</v>
      </c>
      <c r="C4" s="62" t="s">
        <v>76</v>
      </c>
      <c r="D4" s="64" t="s">
        <v>86</v>
      </c>
      <c r="E4" s="65" t="s">
        <v>583</v>
      </c>
      <c r="F4" s="64" t="s">
        <v>584</v>
      </c>
      <c r="G4" s="65" t="s">
        <v>585</v>
      </c>
      <c r="H4" s="65" t="s">
        <v>585</v>
      </c>
      <c r="I4" s="65" t="s">
        <v>586</v>
      </c>
      <c r="J4" s="62" t="s">
        <v>443</v>
      </c>
    </row>
    <row r="5" spans="1:10" s="60" customFormat="1" ht="12.95" customHeight="1">
      <c r="A5" s="300" t="s">
        <v>445</v>
      </c>
      <c r="B5" s="303">
        <v>0.1</v>
      </c>
      <c r="C5" s="303"/>
      <c r="D5" s="66"/>
      <c r="E5" s="67"/>
      <c r="F5" s="68"/>
      <c r="G5" s="67"/>
      <c r="H5" s="67"/>
      <c r="I5" s="67"/>
      <c r="J5" s="70"/>
    </row>
    <row r="6" spans="1:10" s="60" customFormat="1" ht="12.95" customHeight="1">
      <c r="A6" s="301"/>
      <c r="B6" s="303"/>
      <c r="C6" s="303"/>
      <c r="D6" s="107"/>
      <c r="E6" s="69"/>
      <c r="F6" s="68"/>
      <c r="G6" s="67"/>
      <c r="H6" s="67"/>
      <c r="I6" s="67"/>
      <c r="J6" s="72"/>
    </row>
    <row r="7" spans="1:10" s="60" customFormat="1" ht="12.95" customHeight="1">
      <c r="A7" s="302"/>
      <c r="B7" s="303"/>
      <c r="C7" s="303"/>
      <c r="D7" s="66"/>
      <c r="E7" s="67"/>
      <c r="F7" s="68"/>
      <c r="G7" s="67"/>
      <c r="H7" s="67"/>
      <c r="I7" s="67"/>
      <c r="J7" s="70"/>
    </row>
    <row r="8" spans="1:10" s="60" customFormat="1" ht="12.95" customHeight="1">
      <c r="A8" s="304" t="s">
        <v>450</v>
      </c>
      <c r="B8" s="305">
        <v>0.6</v>
      </c>
      <c r="C8" s="305"/>
      <c r="D8" s="81"/>
      <c r="E8" s="82"/>
      <c r="F8" s="94"/>
      <c r="G8" s="74"/>
      <c r="H8" s="74"/>
      <c r="I8" s="74"/>
      <c r="J8" s="75"/>
    </row>
    <row r="9" spans="1:10" s="60" customFormat="1" ht="12.95" customHeight="1">
      <c r="A9" s="304"/>
      <c r="B9" s="303"/>
      <c r="C9" s="303"/>
      <c r="D9" s="84"/>
      <c r="E9" s="71"/>
      <c r="F9" s="76"/>
      <c r="G9" s="95"/>
      <c r="H9" s="67"/>
      <c r="I9" s="67"/>
      <c r="J9" s="70"/>
    </row>
    <row r="10" spans="1:10" s="60" customFormat="1" ht="12.95" customHeight="1">
      <c r="A10" s="304"/>
      <c r="B10" s="306"/>
      <c r="C10" s="306"/>
      <c r="D10" s="87"/>
      <c r="E10" s="88"/>
      <c r="F10" s="79"/>
      <c r="G10" s="78"/>
      <c r="H10" s="78"/>
      <c r="I10" s="78"/>
      <c r="J10" s="80"/>
    </row>
    <row r="11" spans="1:10" s="60" customFormat="1" ht="12.95" customHeight="1">
      <c r="A11" s="307" t="s">
        <v>209</v>
      </c>
      <c r="B11" s="303">
        <v>0.3</v>
      </c>
      <c r="C11" s="311"/>
      <c r="D11" s="81"/>
      <c r="E11" s="82"/>
      <c r="F11" s="83"/>
      <c r="G11" s="82"/>
      <c r="H11" s="82"/>
      <c r="I11" s="82"/>
      <c r="J11" s="75"/>
    </row>
    <row r="12" spans="1:10" s="60" customFormat="1" ht="12.95" customHeight="1">
      <c r="A12" s="308"/>
      <c r="B12" s="303"/>
      <c r="C12" s="303"/>
      <c r="D12" s="84"/>
      <c r="E12" s="85"/>
      <c r="F12" s="85"/>
      <c r="G12" s="86"/>
      <c r="H12" s="96"/>
      <c r="I12" s="96"/>
      <c r="J12" s="72"/>
    </row>
    <row r="13" spans="1:10" s="60" customFormat="1" ht="12.95" customHeight="1">
      <c r="A13" s="309"/>
      <c r="B13" s="310"/>
      <c r="C13" s="310"/>
      <c r="D13" s="87"/>
      <c r="E13" s="88"/>
      <c r="F13" s="89"/>
      <c r="G13" s="88"/>
      <c r="H13" s="88"/>
      <c r="I13" s="88"/>
      <c r="J13" s="80"/>
    </row>
    <row r="14" spans="1:10" s="60" customFormat="1" ht="12.95" customHeight="1">
      <c r="A14" s="312" t="s">
        <v>58</v>
      </c>
      <c r="B14" s="305">
        <f>B11+B8+B5</f>
        <v>0.99999999999999989</v>
      </c>
      <c r="C14" s="305" t="e">
        <f>C5+C8+#REF!</f>
        <v>#REF!</v>
      </c>
      <c r="D14" s="73"/>
      <c r="E14" s="74"/>
      <c r="F14" s="94"/>
      <c r="G14" s="74"/>
      <c r="H14" s="74"/>
      <c r="I14" s="74"/>
      <c r="J14" s="75"/>
    </row>
    <row r="15" spans="1:10" s="60" customFormat="1" ht="12.95" customHeight="1">
      <c r="A15" s="313"/>
      <c r="B15" s="303"/>
      <c r="C15" s="303"/>
      <c r="D15" s="71"/>
      <c r="E15" s="76"/>
      <c r="F15" s="90"/>
      <c r="G15" s="76"/>
      <c r="H15" s="76"/>
      <c r="I15" s="76"/>
      <c r="J15" s="70"/>
    </row>
    <row r="16" spans="1:10" s="60" customFormat="1" ht="12.95" customHeight="1">
      <c r="A16" s="314"/>
      <c r="B16" s="306"/>
      <c r="C16" s="306"/>
      <c r="D16" s="77"/>
      <c r="E16" s="78"/>
      <c r="F16" s="79"/>
      <c r="G16" s="78"/>
      <c r="H16" s="78"/>
      <c r="I16" s="78"/>
      <c r="J16" s="80"/>
    </row>
    <row r="17" spans="4:10" s="60" customFormat="1" ht="9.9499999999999993" customHeight="1">
      <c r="D17" s="91"/>
      <c r="E17" s="91"/>
      <c r="F17" s="91"/>
      <c r="G17" s="91"/>
      <c r="H17" s="91"/>
      <c r="I17" s="91"/>
      <c r="J17" s="91"/>
    </row>
    <row r="18" spans="4:10" s="60" customFormat="1" ht="9.9499999999999993" customHeight="1">
      <c r="D18" s="91"/>
      <c r="E18" s="91"/>
      <c r="F18" s="91"/>
      <c r="G18" s="91"/>
      <c r="H18" s="91"/>
      <c r="I18" s="91"/>
      <c r="J18" s="91"/>
    </row>
    <row r="19" spans="4:10" s="60" customFormat="1" ht="24" customHeight="1">
      <c r="D19" s="91"/>
      <c r="E19" s="91"/>
      <c r="F19" s="91"/>
      <c r="G19" s="91"/>
      <c r="H19" s="92"/>
      <c r="I19" s="92"/>
      <c r="J19" s="91"/>
    </row>
    <row r="20" spans="4:10" s="60" customFormat="1" ht="9.9499999999999993" customHeight="1">
      <c r="D20" s="91"/>
      <c r="E20" s="91"/>
      <c r="F20" s="91"/>
      <c r="G20" s="91"/>
      <c r="H20" s="91"/>
      <c r="I20" s="91"/>
      <c r="J20" s="91"/>
    </row>
    <row r="21" spans="4:10" s="60" customFormat="1" ht="9.9499999999999993" customHeight="1">
      <c r="D21" s="91"/>
      <c r="E21" s="91"/>
      <c r="F21" s="91"/>
      <c r="G21" s="91"/>
      <c r="H21" s="91"/>
      <c r="I21" s="91"/>
      <c r="J21" s="91"/>
    </row>
    <row r="22" spans="4:10" s="60" customFormat="1" ht="9.9499999999999993" customHeight="1"/>
    <row r="23" spans="4:10" s="60" customFormat="1" ht="9.9499999999999993" customHeight="1"/>
    <row r="24" spans="4:10" s="60" customFormat="1" ht="9.9499999999999993" customHeight="1"/>
    <row r="25" spans="4:10" s="60" customFormat="1" ht="9.9499999999999993" customHeight="1"/>
    <row r="26" spans="4:10" s="60" customFormat="1" ht="9.9499999999999993" customHeight="1"/>
    <row r="27" spans="4:10" s="60" customFormat="1" ht="9.9499999999999993" customHeight="1"/>
    <row r="28" spans="4:10" s="60" customFormat="1" ht="9.9499999999999993" customHeight="1"/>
    <row r="29" spans="4:10" s="60" customFormat="1" ht="9.9499999999999993" customHeight="1"/>
    <row r="30" spans="4:10" s="60" customFormat="1" ht="9.9499999999999993" customHeight="1"/>
    <row r="31" spans="4:10" s="60" customFormat="1" ht="9.9499999999999993" customHeight="1"/>
    <row r="32" spans="4:10" s="60" customFormat="1" ht="9.9499999999999993" customHeight="1"/>
    <row r="33" s="60" customFormat="1" ht="9.9499999999999993" customHeight="1"/>
    <row r="34" s="60" customFormat="1" ht="9.9499999999999993" customHeight="1"/>
    <row r="35" s="60" customFormat="1" ht="9.9499999999999993" customHeight="1"/>
    <row r="36" s="60" customFormat="1" ht="9.9499999999999993" customHeight="1"/>
    <row r="37" s="60" customFormat="1" ht="9.9499999999999993" customHeight="1"/>
    <row r="38" s="60" customFormat="1" ht="9.9499999999999993" customHeight="1"/>
    <row r="39" s="60" customFormat="1" ht="9.9499999999999993" customHeight="1"/>
    <row r="40" s="60" customFormat="1" ht="9.9499999999999993" customHeight="1"/>
    <row r="41" s="60" customFormat="1" ht="9.9499999999999993" customHeight="1"/>
    <row r="42" s="60" customFormat="1" ht="9.9499999999999993" customHeight="1"/>
    <row r="43" s="60" customFormat="1" ht="9.9499999999999993" customHeight="1"/>
    <row r="44" s="60" customFormat="1" ht="9.9499999999999993" customHeight="1"/>
    <row r="45" s="60" customFormat="1" ht="9.9499999999999993" customHeight="1"/>
    <row r="46" s="60" customFormat="1" ht="9.9499999999999993" customHeight="1"/>
    <row r="47" s="60" customFormat="1" ht="9.9499999999999993" customHeight="1"/>
    <row r="48" s="60" customFormat="1" ht="9.9499999999999993" customHeight="1"/>
    <row r="49" spans="9:9" s="60" customFormat="1" ht="9.9499999999999993" customHeight="1"/>
    <row r="50" spans="9:9" s="60" customFormat="1" ht="9.9499999999999993" customHeight="1"/>
    <row r="51" spans="9:9" s="60" customFormat="1" ht="9.9499999999999993" customHeight="1"/>
    <row r="52" spans="9:9" s="60" customFormat="1" ht="9.9499999999999993" customHeight="1"/>
    <row r="53" spans="9:9" s="60" customFormat="1" ht="9.9499999999999993" customHeight="1"/>
    <row r="54" spans="9:9" s="60" customFormat="1" ht="9.9499999999999993" customHeight="1"/>
    <row r="55" spans="9:9" s="60" customFormat="1" ht="9.9499999999999993" customHeight="1"/>
    <row r="56" spans="9:9" s="60" customFormat="1" ht="9.9499999999999993" customHeight="1"/>
    <row r="57" spans="9:9" s="60" customFormat="1" ht="9.9499999999999993" customHeight="1"/>
    <row r="58" spans="9:9" s="60" customFormat="1" ht="9.9499999999999993" customHeight="1"/>
    <row r="59" spans="9:9" s="60" customFormat="1" ht="9.9499999999999993" customHeight="1"/>
    <row r="60" spans="9:9" s="60" customFormat="1" ht="9.9499999999999993" customHeight="1"/>
    <row r="61" spans="9:9" s="60" customFormat="1" ht="9.9499999999999993" customHeight="1"/>
    <row r="62" spans="9:9" s="60" customFormat="1" ht="9.9499999999999993" customHeight="1"/>
    <row r="63" spans="9:9" s="60" customFormat="1" ht="9.9499999999999993" customHeight="1"/>
    <row r="64" spans="9:9" s="60" customFormat="1" ht="9.9499999999999993" customHeight="1">
      <c r="I64" s="60">
        <v>45672</v>
      </c>
    </row>
    <row r="65" s="60" customFormat="1" ht="9.9499999999999993" customHeight="1"/>
    <row r="66" s="60" customFormat="1" ht="9.9499999999999993" customHeight="1"/>
    <row r="67" s="60" customFormat="1" ht="9.9499999999999993" customHeight="1"/>
    <row r="68" s="60" customFormat="1" ht="9.9499999999999993" customHeight="1"/>
    <row r="69" s="60" customFormat="1" ht="9.9499999999999993" customHeight="1"/>
    <row r="70" s="60" customFormat="1" ht="9.9499999999999993" customHeight="1"/>
    <row r="71" s="60" customFormat="1" ht="9.9499999999999993" customHeight="1"/>
    <row r="72" s="60" customFormat="1" ht="9.9499999999999993" customHeight="1"/>
    <row r="73" s="60" customFormat="1" ht="9.9499999999999993" customHeight="1"/>
    <row r="74" s="60" customFormat="1" ht="9.9499999999999993" customHeight="1"/>
    <row r="75" s="60" customFormat="1" ht="9.9499999999999993" customHeight="1"/>
    <row r="76" s="60" customFormat="1" ht="9.9499999999999993" customHeight="1"/>
    <row r="77" s="60" customFormat="1" ht="9.9499999999999993" customHeight="1"/>
    <row r="78" s="60" customFormat="1" ht="9.9499999999999993" customHeight="1"/>
    <row r="79" s="60" customFormat="1" ht="9.9499999999999993" customHeight="1"/>
    <row r="80" s="60" customFormat="1" ht="9.9499999999999993" customHeight="1"/>
    <row r="81" s="60" customFormat="1" ht="9.9499999999999993" customHeight="1"/>
    <row r="82" s="60" customFormat="1" ht="9.9499999999999993" customHeight="1"/>
    <row r="83" s="60" customFormat="1" ht="9.9499999999999993" customHeight="1"/>
    <row r="84" s="60" customFormat="1" ht="9.9499999999999993" customHeight="1"/>
    <row r="85" s="60" customFormat="1" ht="9.9499999999999993" customHeight="1"/>
    <row r="86" s="60" customFormat="1" ht="9.9499999999999993" customHeight="1"/>
    <row r="87" s="60" customFormat="1" ht="9.9499999999999993" customHeight="1"/>
    <row r="88" s="60" customFormat="1" ht="9.9499999999999993" customHeight="1"/>
    <row r="89" s="60" customFormat="1" ht="9.9499999999999993" customHeight="1"/>
    <row r="90" s="60" customFormat="1" ht="9.9499999999999993" customHeight="1"/>
    <row r="91" s="60" customFormat="1" ht="9.9499999999999993" customHeight="1"/>
    <row r="92" s="60" customFormat="1" ht="9.9499999999999993" customHeight="1"/>
    <row r="93" s="60" customFormat="1" ht="9.9499999999999993" customHeight="1"/>
    <row r="94" s="60" customFormat="1" ht="9.9499999999999993" customHeight="1"/>
    <row r="95" s="60" customFormat="1" ht="9.9499999999999993" customHeight="1"/>
    <row r="96" s="60" customFormat="1" ht="9.9499999999999993" customHeight="1"/>
    <row r="97" s="60" customFormat="1" ht="23.1" customHeight="1"/>
    <row r="98" s="60" customFormat="1" ht="23.1" customHeight="1"/>
    <row r="99" s="60" customFormat="1" ht="23.1" customHeight="1"/>
    <row r="100" s="60" customFormat="1" ht="23.1" customHeight="1"/>
    <row r="101" s="60" customFormat="1" ht="23.1" customHeight="1"/>
    <row r="102" s="60" customFormat="1" ht="23.1" customHeight="1"/>
    <row r="103" s="60" customFormat="1" ht="23.1" customHeight="1"/>
    <row r="104" s="60" customFormat="1" ht="23.1" customHeight="1"/>
    <row r="105" s="60" customFormat="1" ht="23.1" customHeight="1"/>
    <row r="106" s="60" customFormat="1" ht="23.1" customHeight="1"/>
    <row r="107" s="60" customFormat="1" ht="23.1" customHeight="1"/>
    <row r="108" s="60" customFormat="1" ht="23.1" customHeight="1"/>
    <row r="109" s="60" customFormat="1" ht="23.1" customHeight="1"/>
    <row r="110" s="60" customFormat="1" ht="23.1" customHeight="1"/>
    <row r="111" s="60" customFormat="1" ht="23.1" customHeight="1"/>
    <row r="112" s="60" customFormat="1" ht="23.1" customHeight="1"/>
    <row r="113" s="60" customFormat="1" ht="23.1" customHeight="1"/>
    <row r="114" s="60" customFormat="1" ht="23.1" customHeight="1"/>
    <row r="115" s="60" customFormat="1" ht="23.1" customHeight="1"/>
    <row r="116" s="60" customFormat="1" ht="23.1" customHeight="1"/>
    <row r="117" s="60" customFormat="1" ht="23.1" customHeight="1"/>
  </sheetData>
  <mergeCells count="12">
    <mergeCell ref="A11:A13"/>
    <mergeCell ref="B11:B13"/>
    <mergeCell ref="C11:C13"/>
    <mergeCell ref="A14:A16"/>
    <mergeCell ref="B14:B16"/>
    <mergeCell ref="C14:C16"/>
    <mergeCell ref="A5:A7"/>
    <mergeCell ref="B5:B7"/>
    <mergeCell ref="C5:C7"/>
    <mergeCell ref="A8:A10"/>
    <mergeCell ref="B8:B10"/>
    <mergeCell ref="C8:C10"/>
  </mergeCells>
  <phoneticPr fontId="34" type="noConversion"/>
  <printOptions gridLinesSet="0"/>
  <pageMargins left="1.1599999666213989" right="0.33000001311302185" top="0.94999998807907104" bottom="0.31000000238418579" header="0.40000000596046448" footer="0.2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O64"/>
  <sheetViews>
    <sheetView tabSelected="1" showRuler="0" view="pageBreakPreview" zoomScale="115" zoomScaleNormal="100" zoomScaleSheetLayoutView="115" workbookViewId="0">
      <selection activeCell="P17" sqref="P17"/>
    </sheetView>
  </sheetViews>
  <sheetFormatPr defaultColWidth="8.88671875" defaultRowHeight="13.5"/>
  <cols>
    <col min="1" max="1" width="1.77734375" style="27" customWidth="1"/>
    <col min="2" max="2" width="12.5546875" style="27" customWidth="1"/>
    <col min="3" max="3" width="9.109375" style="20" customWidth="1"/>
    <col min="4" max="4" width="4.88671875" style="20" customWidth="1"/>
    <col min="5" max="5" width="4.6640625" style="20" customWidth="1"/>
    <col min="6" max="6" width="8.21875" style="20" customWidth="1"/>
    <col min="7" max="7" width="6.21875" style="20" hidden="1" customWidth="1"/>
    <col min="8" max="9" width="5.77734375" style="20" customWidth="1"/>
    <col min="10" max="10" width="6.5546875" style="20" customWidth="1"/>
    <col min="11" max="11" width="8.88671875" style="20"/>
    <col min="12" max="12" width="3.88671875" style="20" customWidth="1"/>
    <col min="13" max="13" width="11.5546875" style="20" customWidth="1"/>
    <col min="14" max="14" width="6.109375" style="20" customWidth="1"/>
    <col min="15" max="15" width="17.44140625" style="20" customWidth="1"/>
    <col min="16" max="16384" width="8.88671875" style="20"/>
  </cols>
  <sheetData>
    <row r="1" spans="1:15">
      <c r="A1" s="318"/>
      <c r="B1" s="319" t="s">
        <v>592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9"/>
    </row>
    <row r="2" spans="1:15">
      <c r="A2" s="318"/>
      <c r="B2" s="320"/>
      <c r="C2" s="13" t="str">
        <f>B20</f>
        <v>2026년 9월</v>
      </c>
      <c r="D2" s="13"/>
      <c r="E2" s="13"/>
      <c r="F2" s="13"/>
      <c r="G2" s="13"/>
      <c r="H2" s="22"/>
      <c r="I2" s="22"/>
      <c r="J2" s="13"/>
      <c r="K2" s="321" t="str">
        <f>과업지시서!C49</f>
        <v>삼향읍 지산리 874-1번지 일원</v>
      </c>
      <c r="L2" s="321"/>
      <c r="M2" s="321"/>
      <c r="N2" s="321"/>
      <c r="O2" s="322"/>
    </row>
    <row r="3" spans="1:15">
      <c r="A3" s="12"/>
      <c r="B3" s="5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1"/>
    </row>
    <row r="4" spans="1:15">
      <c r="A4" s="12"/>
      <c r="B4" s="53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1"/>
    </row>
    <row r="5" spans="1:15">
      <c r="A5" s="12"/>
      <c r="B5" s="53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1"/>
    </row>
    <row r="6" spans="1:15">
      <c r="A6" s="12"/>
      <c r="B6" s="5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1"/>
    </row>
    <row r="7" spans="1:15" ht="27" customHeight="1">
      <c r="A7" s="12"/>
      <c r="B7" s="31" t="s">
        <v>591</v>
      </c>
      <c r="C7" s="315" t="str">
        <f>과업지시서!B6</f>
        <v>삼향읍 지산리 304호선 확포장공사 실시설계용역</v>
      </c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7"/>
    </row>
    <row r="8" spans="1:15" ht="31.5">
      <c r="A8" s="12"/>
      <c r="B8" s="51"/>
      <c r="C8" s="323" t="s">
        <v>366</v>
      </c>
      <c r="D8" s="324"/>
      <c r="E8" s="324"/>
      <c r="F8" s="324"/>
      <c r="G8" s="324"/>
      <c r="H8" s="324"/>
      <c r="I8" s="324"/>
      <c r="J8" s="324"/>
      <c r="K8" s="324"/>
      <c r="L8" s="324"/>
      <c r="M8" s="324"/>
      <c r="N8" s="324"/>
      <c r="O8" s="325"/>
    </row>
    <row r="9" spans="1:15">
      <c r="A9" s="12"/>
      <c r="B9" s="5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21"/>
    </row>
    <row r="10" spans="1:15">
      <c r="A10" s="12"/>
      <c r="B10" s="5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</row>
    <row r="11" spans="1:15">
      <c r="A11" s="12"/>
      <c r="B11" s="319" t="s">
        <v>590</v>
      </c>
      <c r="C11" s="13"/>
      <c r="D11" s="13"/>
      <c r="E11" s="13"/>
      <c r="F11" s="13"/>
      <c r="G11" s="13"/>
      <c r="H11" s="13"/>
      <c r="I11" s="13"/>
      <c r="J11" s="13"/>
      <c r="K11" s="13"/>
      <c r="L11" s="22"/>
      <c r="M11" s="22"/>
      <c r="N11" s="22"/>
      <c r="O11" s="14"/>
    </row>
    <row r="12" spans="1:15">
      <c r="A12" s="12"/>
      <c r="B12" s="320"/>
      <c r="C12" s="13"/>
      <c r="D12" s="13"/>
      <c r="E12" s="13"/>
      <c r="F12" s="13"/>
      <c r="G12" s="13"/>
      <c r="H12" s="13"/>
      <c r="I12" s="13"/>
      <c r="J12" s="13"/>
      <c r="K12" s="13"/>
      <c r="L12" s="22"/>
      <c r="M12" s="22"/>
      <c r="N12" s="22"/>
      <c r="O12" s="21"/>
    </row>
    <row r="13" spans="1:15">
      <c r="A13" s="12"/>
      <c r="B13" s="51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21"/>
    </row>
    <row r="14" spans="1:15">
      <c r="A14" s="15"/>
      <c r="B14" s="53"/>
      <c r="C14" s="13"/>
      <c r="D14" s="13"/>
      <c r="E14" s="13"/>
      <c r="F14" s="13"/>
      <c r="G14" s="13"/>
      <c r="H14" s="13"/>
      <c r="I14" s="13"/>
      <c r="J14" s="13"/>
      <c r="K14" s="22"/>
      <c r="L14" s="22"/>
      <c r="M14" s="22"/>
      <c r="N14" s="22"/>
      <c r="O14" s="21"/>
    </row>
    <row r="15" spans="1:15">
      <c r="A15" s="12"/>
      <c r="B15" s="53"/>
      <c r="C15" s="13"/>
      <c r="D15" s="28"/>
      <c r="E15" s="28" t="s">
        <v>415</v>
      </c>
      <c r="F15" s="28"/>
      <c r="G15" s="28"/>
      <c r="H15" s="28"/>
      <c r="I15" s="28"/>
      <c r="J15" s="13"/>
      <c r="K15" s="22"/>
      <c r="L15" s="22"/>
      <c r="M15" s="22"/>
      <c r="N15" s="22"/>
      <c r="O15" s="21"/>
    </row>
    <row r="16" spans="1:15">
      <c r="A16" s="12"/>
      <c r="B16" s="52"/>
      <c r="C16" s="13"/>
      <c r="D16" s="28"/>
      <c r="E16" s="28"/>
      <c r="F16" s="28"/>
      <c r="G16" s="28"/>
      <c r="H16" s="28"/>
      <c r="I16" s="28"/>
      <c r="J16" s="13"/>
      <c r="K16" s="22"/>
      <c r="L16" s="22"/>
      <c r="M16" s="22"/>
      <c r="N16" s="22"/>
      <c r="O16" s="21"/>
    </row>
    <row r="17" spans="1:15">
      <c r="A17" s="318"/>
      <c r="B17" s="51" t="s">
        <v>435</v>
      </c>
      <c r="C17" s="13"/>
      <c r="D17" s="28"/>
      <c r="E17" s="28" t="s">
        <v>578</v>
      </c>
      <c r="F17" s="28" t="s">
        <v>576</v>
      </c>
      <c r="G17" s="28" t="s">
        <v>577</v>
      </c>
      <c r="H17" s="32" t="s">
        <v>597</v>
      </c>
      <c r="I17" s="28"/>
      <c r="J17" s="13"/>
      <c r="K17" s="13"/>
      <c r="L17" s="13"/>
      <c r="M17" s="17"/>
      <c r="N17" s="13"/>
      <c r="O17" s="21"/>
    </row>
    <row r="18" spans="1:15">
      <c r="A18" s="318"/>
      <c r="B18" s="52" t="s">
        <v>49</v>
      </c>
      <c r="C18" s="13"/>
      <c r="D18" s="28"/>
      <c r="E18" s="28"/>
      <c r="F18" s="28"/>
      <c r="G18" s="28"/>
      <c r="H18" s="32"/>
      <c r="I18" s="28"/>
      <c r="J18" s="13"/>
      <c r="K18" s="16"/>
      <c r="L18" s="16"/>
      <c r="M18" s="16"/>
      <c r="N18" s="16"/>
      <c r="O18" s="12"/>
    </row>
    <row r="19" spans="1:15">
      <c r="A19" s="12"/>
      <c r="B19" s="51"/>
      <c r="C19" s="13"/>
      <c r="D19" s="28"/>
      <c r="E19" s="28" t="s">
        <v>578</v>
      </c>
      <c r="F19" s="28" t="s">
        <v>579</v>
      </c>
      <c r="G19" s="28" t="s">
        <v>580</v>
      </c>
      <c r="H19" s="38" t="s">
        <v>580</v>
      </c>
      <c r="I19" s="28"/>
      <c r="J19" s="13"/>
      <c r="K19" s="16"/>
      <c r="L19" s="16"/>
      <c r="M19" s="16"/>
      <c r="N19" s="16"/>
      <c r="O19" s="12"/>
    </row>
    <row r="20" spans="1:15">
      <c r="A20" s="12"/>
      <c r="B20" s="53" t="str">
        <f>과업지시서!A2</f>
        <v>2026년 9월</v>
      </c>
      <c r="C20" s="13"/>
      <c r="D20" s="28"/>
      <c r="E20" s="28"/>
      <c r="F20" s="28"/>
      <c r="G20" s="28"/>
      <c r="H20" s="37"/>
      <c r="I20" s="28"/>
      <c r="J20" s="13"/>
      <c r="K20" s="16"/>
      <c r="L20" s="16"/>
      <c r="M20" s="16"/>
      <c r="N20" s="16"/>
      <c r="O20" s="12"/>
    </row>
    <row r="21" spans="1:15">
      <c r="A21" s="12"/>
      <c r="B21" s="53"/>
      <c r="C21" s="13"/>
      <c r="D21" s="28"/>
      <c r="E21" s="28"/>
      <c r="F21" s="28"/>
      <c r="G21" s="28"/>
      <c r="H21" s="38"/>
      <c r="I21" s="28"/>
      <c r="J21" s="13"/>
      <c r="K21" s="16"/>
      <c r="L21" s="16"/>
      <c r="M21" s="16"/>
      <c r="N21" s="16"/>
      <c r="O21" s="12"/>
    </row>
    <row r="22" spans="1:15">
      <c r="A22" s="12"/>
      <c r="B22" s="52"/>
      <c r="C22" s="13"/>
      <c r="D22" s="28"/>
      <c r="E22" s="28"/>
      <c r="F22" s="28"/>
      <c r="G22" s="28"/>
      <c r="H22" s="28"/>
      <c r="I22" s="28"/>
      <c r="J22" s="13"/>
      <c r="K22" s="16"/>
      <c r="L22" s="16"/>
      <c r="M22" s="16"/>
      <c r="N22" s="16"/>
      <c r="O22" s="12"/>
    </row>
    <row r="23" spans="1:15">
      <c r="A23" s="318"/>
      <c r="B23" s="319" t="s">
        <v>589</v>
      </c>
      <c r="C23" s="13"/>
      <c r="D23" s="28"/>
      <c r="E23" s="28"/>
      <c r="F23" s="28"/>
      <c r="G23" s="37"/>
      <c r="H23" s="28"/>
      <c r="I23" s="28"/>
      <c r="J23" s="13"/>
      <c r="K23" s="16"/>
      <c r="L23" s="16"/>
      <c r="M23" s="16"/>
      <c r="N23" s="16"/>
      <c r="O23" s="12"/>
    </row>
    <row r="24" spans="1:15">
      <c r="A24" s="318"/>
      <c r="B24" s="320"/>
      <c r="C24" s="13"/>
      <c r="D24" s="28"/>
      <c r="E24" s="28"/>
      <c r="F24" s="28"/>
      <c r="G24" s="37"/>
      <c r="H24" s="28"/>
      <c r="I24" s="28"/>
      <c r="J24" s="13"/>
      <c r="K24" s="16"/>
      <c r="L24" s="16"/>
      <c r="M24" s="16"/>
      <c r="N24" s="16"/>
      <c r="O24" s="12"/>
    </row>
    <row r="25" spans="1:15">
      <c r="A25" s="12"/>
      <c r="B25" s="51"/>
      <c r="C25" s="13"/>
      <c r="D25" s="28"/>
      <c r="E25" s="28"/>
      <c r="F25" s="28"/>
      <c r="G25" s="28"/>
      <c r="H25" s="28"/>
      <c r="I25" s="28"/>
      <c r="J25" s="13"/>
      <c r="K25" s="22"/>
      <c r="L25" s="22"/>
      <c r="M25" s="22"/>
      <c r="N25" s="22"/>
      <c r="O25" s="12"/>
    </row>
    <row r="26" spans="1:15">
      <c r="A26" s="12"/>
      <c r="B26" s="53"/>
      <c r="C26" s="13"/>
      <c r="D26" s="28"/>
      <c r="E26" s="28"/>
      <c r="F26" s="28"/>
      <c r="G26" s="28"/>
      <c r="H26" s="28"/>
      <c r="I26" s="28"/>
      <c r="J26" s="22"/>
      <c r="L26" s="22"/>
      <c r="M26" s="22"/>
      <c r="N26" s="22"/>
      <c r="O26" s="12"/>
    </row>
    <row r="27" spans="1:15">
      <c r="A27" s="12"/>
      <c r="B27" s="53"/>
      <c r="C27" s="13"/>
      <c r="D27" s="13"/>
      <c r="E27" s="13"/>
      <c r="F27" s="22"/>
      <c r="G27" s="22"/>
      <c r="H27" s="22"/>
      <c r="I27" s="22"/>
      <c r="J27" s="22"/>
      <c r="K27" s="22"/>
      <c r="L27" s="22"/>
      <c r="M27" s="22"/>
      <c r="N27" s="22"/>
      <c r="O27" s="12"/>
    </row>
    <row r="28" spans="1:15">
      <c r="A28" s="12"/>
      <c r="B28" s="52"/>
      <c r="C28" s="13"/>
      <c r="D28" s="13"/>
      <c r="E28" s="13"/>
      <c r="F28" s="33" t="s">
        <v>181</v>
      </c>
      <c r="G28" s="34"/>
      <c r="H28" s="289" t="str">
        <f>"(금"&amp;TEXT('2.실시설계'!G17,"#,##0")&amp;"원)"</f>
        <v>(금75,870,000원)</v>
      </c>
      <c r="I28" s="22"/>
      <c r="J28" s="35"/>
      <c r="K28" s="33" t="str">
        <f>"일금"&amp;NUMBERSTRING('2.실시설계'!G17,1)&amp;"원정"</f>
        <v>일금칠천오백팔십칠만원정</v>
      </c>
      <c r="M28" s="22"/>
      <c r="N28" s="36"/>
      <c r="O28" s="54"/>
    </row>
    <row r="29" spans="1:15">
      <c r="A29" s="318"/>
      <c r="B29" s="319" t="s">
        <v>588</v>
      </c>
      <c r="C29" s="13"/>
      <c r="D29" s="13"/>
      <c r="E29" s="13"/>
      <c r="F29" s="13"/>
      <c r="G29" s="13"/>
      <c r="H29" s="13"/>
      <c r="I29" s="13"/>
      <c r="J29" s="13"/>
      <c r="K29" s="16"/>
      <c r="L29" s="16"/>
      <c r="M29" s="16"/>
      <c r="N29" s="16"/>
      <c r="O29" s="12"/>
    </row>
    <row r="30" spans="1:15">
      <c r="A30" s="318"/>
      <c r="B30" s="320"/>
      <c r="C30" s="13"/>
      <c r="D30" s="22"/>
      <c r="E30" s="22"/>
      <c r="F30" s="326"/>
      <c r="G30" s="326"/>
      <c r="H30" s="326"/>
      <c r="I30" s="326"/>
      <c r="J30" s="326"/>
      <c r="K30" s="16"/>
      <c r="L30" s="22"/>
      <c r="M30" s="22"/>
      <c r="N30" s="22"/>
      <c r="O30" s="21"/>
    </row>
    <row r="31" spans="1:15">
      <c r="A31" s="12"/>
      <c r="B31" s="51"/>
      <c r="C31" s="13"/>
      <c r="D31" s="22"/>
      <c r="E31" s="22"/>
      <c r="F31" s="326"/>
      <c r="G31" s="326"/>
      <c r="H31" s="326"/>
      <c r="I31" s="326"/>
      <c r="J31" s="326"/>
      <c r="K31" s="16"/>
      <c r="L31" s="22"/>
      <c r="M31" s="22"/>
      <c r="N31" s="22"/>
      <c r="O31" s="21"/>
    </row>
    <row r="32" spans="1:15">
      <c r="A32" s="12"/>
      <c r="B32" s="53"/>
      <c r="C32" s="315" t="s">
        <v>575</v>
      </c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7"/>
    </row>
    <row r="33" spans="1:15" ht="13.5" customHeight="1">
      <c r="A33" s="23"/>
      <c r="B33" s="55"/>
      <c r="C33" s="315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7"/>
    </row>
    <row r="34" spans="1:15">
      <c r="A34" s="23"/>
      <c r="B34" s="56"/>
      <c r="C34" s="25"/>
      <c r="D34" s="25"/>
      <c r="E34" s="25"/>
      <c r="F34" s="25"/>
      <c r="G34" s="25"/>
      <c r="H34" s="25"/>
      <c r="I34" s="25"/>
      <c r="J34" s="25"/>
      <c r="K34" s="26"/>
      <c r="L34" s="26"/>
      <c r="M34" s="26"/>
      <c r="N34" s="26"/>
      <c r="O34" s="24"/>
    </row>
    <row r="64" spans="9:9">
      <c r="I64" s="20">
        <v>45672</v>
      </c>
    </row>
  </sheetData>
  <mergeCells count="13">
    <mergeCell ref="C32:O33"/>
    <mergeCell ref="A1:A2"/>
    <mergeCell ref="A17:A18"/>
    <mergeCell ref="A23:A24"/>
    <mergeCell ref="A29:A30"/>
    <mergeCell ref="B1:B2"/>
    <mergeCell ref="K2:O2"/>
    <mergeCell ref="C7:O7"/>
    <mergeCell ref="C8:O8"/>
    <mergeCell ref="F30:J31"/>
    <mergeCell ref="B11:B12"/>
    <mergeCell ref="B29:B30"/>
    <mergeCell ref="B23:B24"/>
  </mergeCells>
  <phoneticPr fontId="34" type="noConversion"/>
  <pageMargins left="0.78736108541488647" right="0.59041666984558105" top="0.7086111307144165" bottom="0.51180553436279297" header="0.51180553436279297" footer="0.2361111044883728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N207"/>
  <sheetViews>
    <sheetView showZeros="0" tabSelected="1" showRuler="0" view="pageBreakPreview" zoomScaleNormal="100" zoomScaleSheetLayoutView="100" workbookViewId="0">
      <pane xSplit="3" ySplit="2" topLeftCell="D3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8.88671875" defaultRowHeight="12"/>
  <cols>
    <col min="1" max="1" width="13.77734375" style="205" customWidth="1"/>
    <col min="2" max="2" width="14.5546875" style="190" customWidth="1"/>
    <col min="3" max="3" width="7.44140625" style="190" customWidth="1"/>
    <col min="4" max="4" width="8.88671875" style="190"/>
    <col min="5" max="5" width="11.33203125" style="190" customWidth="1"/>
    <col min="6" max="6" width="9.33203125" style="190" customWidth="1"/>
    <col min="7" max="7" width="10.21875" style="190" hidden="1" customWidth="1"/>
    <col min="8" max="8" width="8.5546875" style="190" customWidth="1"/>
    <col min="9" max="9" width="8.44140625" style="190" customWidth="1"/>
    <col min="10" max="10" width="9.109375" style="190" customWidth="1"/>
    <col min="11" max="11" width="9.21875" style="190" customWidth="1"/>
    <col min="12" max="12" width="8.109375" style="190" customWidth="1"/>
    <col min="13" max="13" width="7.6640625" style="190" customWidth="1"/>
    <col min="14" max="14" width="10.109375" style="190" customWidth="1"/>
    <col min="15" max="16384" width="8.88671875" style="190"/>
  </cols>
  <sheetData>
    <row r="1" spans="1:14" s="174" customFormat="1" ht="25.15" customHeight="1">
      <c r="A1" s="327" t="s">
        <v>403</v>
      </c>
      <c r="B1" s="327" t="s">
        <v>397</v>
      </c>
      <c r="C1" s="327" t="s">
        <v>385</v>
      </c>
      <c r="D1" s="327" t="s">
        <v>176</v>
      </c>
      <c r="E1" s="327"/>
      <c r="F1" s="327" t="s">
        <v>395</v>
      </c>
      <c r="G1" s="327"/>
      <c r="H1" s="327" t="s">
        <v>401</v>
      </c>
      <c r="I1" s="327"/>
      <c r="J1" s="327" t="s">
        <v>390</v>
      </c>
      <c r="K1" s="327"/>
      <c r="L1" s="327" t="s">
        <v>399</v>
      </c>
    </row>
    <row r="2" spans="1:14" s="174" customFormat="1" ht="25.9" customHeight="1">
      <c r="A2" s="327"/>
      <c r="B2" s="327"/>
      <c r="C2" s="327"/>
      <c r="D2" s="291" t="s">
        <v>384</v>
      </c>
      <c r="E2" s="291" t="s">
        <v>383</v>
      </c>
      <c r="F2" s="291" t="s">
        <v>384</v>
      </c>
      <c r="G2" s="291" t="s">
        <v>383</v>
      </c>
      <c r="H2" s="291" t="s">
        <v>384</v>
      </c>
      <c r="I2" s="291" t="s">
        <v>383</v>
      </c>
      <c r="J2" s="291" t="s">
        <v>384</v>
      </c>
      <c r="K2" s="291" t="s">
        <v>383</v>
      </c>
      <c r="L2" s="327"/>
    </row>
    <row r="3" spans="1:14" s="174" customFormat="1" ht="30" customHeight="1">
      <c r="A3" s="176" t="str">
        <f>갑지!C7</f>
        <v>삼향읍 지산리 304호선 확포장공사 실시설계용역</v>
      </c>
      <c r="B3" s="177"/>
      <c r="C3" s="177"/>
      <c r="D3" s="177"/>
      <c r="E3" s="178"/>
      <c r="F3" s="177"/>
      <c r="G3" s="179"/>
      <c r="H3" s="179"/>
      <c r="I3" s="179"/>
      <c r="J3" s="179"/>
      <c r="K3" s="179"/>
      <c r="L3" s="180"/>
    </row>
    <row r="4" spans="1:14" s="174" customFormat="1" ht="25.9" customHeight="1">
      <c r="A4" s="181" t="s">
        <v>191</v>
      </c>
      <c r="B4" s="175"/>
      <c r="C4" s="175"/>
      <c r="D4" s="179">
        <f t="shared" ref="D4:E6" si="0">F4+H4+J4</f>
        <v>0</v>
      </c>
      <c r="E4" s="292">
        <f>G4+I4+K4</f>
        <v>12564915</v>
      </c>
      <c r="F4" s="292"/>
      <c r="G4" s="292">
        <f>G5</f>
        <v>4986078</v>
      </c>
      <c r="H4" s="292"/>
      <c r="I4" s="292">
        <f>I5</f>
        <v>0</v>
      </c>
      <c r="J4" s="292"/>
      <c r="K4" s="292">
        <f>K5+K7+K8</f>
        <v>7578837</v>
      </c>
      <c r="L4" s="180"/>
    </row>
    <row r="5" spans="1:14" s="174" customFormat="1" ht="27" customHeight="1">
      <c r="A5" s="180" t="s">
        <v>187</v>
      </c>
      <c r="B5" s="175"/>
      <c r="C5" s="175" t="s">
        <v>571</v>
      </c>
      <c r="D5" s="179">
        <f t="shared" si="0"/>
        <v>0</v>
      </c>
      <c r="E5" s="179">
        <f>G5+I5+K5</f>
        <v>4986078</v>
      </c>
      <c r="F5" s="179"/>
      <c r="G5" s="179">
        <f>SUM(G6:G6)</f>
        <v>4986078</v>
      </c>
      <c r="H5" s="179"/>
      <c r="I5" s="179">
        <f>SUM(I6:I8)</f>
        <v>0</v>
      </c>
      <c r="J5" s="179"/>
      <c r="K5" s="179"/>
      <c r="L5" s="175"/>
    </row>
    <row r="6" spans="1:14" s="174" customFormat="1" ht="26.45" customHeight="1">
      <c r="A6" s="180" t="str">
        <f>"   1) "&amp;일위대가!B3</f>
        <v xml:space="preserve">   1) 현황측량</v>
      </c>
      <c r="B6" s="182"/>
      <c r="C6" s="175">
        <v>1</v>
      </c>
      <c r="D6" s="179">
        <f t="shared" si="0"/>
        <v>4986078</v>
      </c>
      <c r="E6" s="179">
        <f t="shared" si="0"/>
        <v>4986078</v>
      </c>
      <c r="F6" s="179">
        <f>일위대가!H3</f>
        <v>4986078</v>
      </c>
      <c r="G6" s="179">
        <f>ROUNDDOWN($C6*F6,)</f>
        <v>4986078</v>
      </c>
      <c r="H6" s="179">
        <f>일위대가!J3</f>
        <v>0</v>
      </c>
      <c r="I6" s="179">
        <f>ROUNDDOWN($C6*H6,)</f>
        <v>0</v>
      </c>
      <c r="J6" s="179">
        <f>일위대가!L3</f>
        <v>0</v>
      </c>
      <c r="K6" s="179">
        <f>ROUNDDOWN($C6*J6,)</f>
        <v>0</v>
      </c>
      <c r="L6" s="175" t="str">
        <f>일위대가!A3</f>
        <v>제 1호표</v>
      </c>
    </row>
    <row r="7" spans="1:14" s="174" customFormat="1" ht="29.45" customHeight="1">
      <c r="A7" s="180" t="str">
        <f>"  나) 제경비(직접인건비의 "&amp;C7*100&amp;"%)"</f>
        <v xml:space="preserve">  나) 제경비(직접인건비의 110%)</v>
      </c>
      <c r="B7" s="177"/>
      <c r="C7" s="268">
        <v>1.1000000000000001</v>
      </c>
      <c r="D7" s="179"/>
      <c r="E7" s="179"/>
      <c r="F7" s="179"/>
      <c r="G7" s="179"/>
      <c r="H7" s="179"/>
      <c r="I7" s="179"/>
      <c r="J7" s="179">
        <f>G5</f>
        <v>4986078</v>
      </c>
      <c r="K7" s="179">
        <f>ROUNDDOWN($C7*J7,)</f>
        <v>5484685</v>
      </c>
      <c r="L7" s="175"/>
    </row>
    <row r="8" spans="1:14" s="174" customFormat="1" ht="28.9" customHeight="1">
      <c r="A8" s="180" t="str">
        <f>"  다) 기술료(직접인건비+제경비)의 "&amp;C8*100&amp;"%)"</f>
        <v xml:space="preserve">  다) 기술료(직접인건비+제경비)의 20%)</v>
      </c>
      <c r="B8" s="177"/>
      <c r="C8" s="268">
        <v>0.2</v>
      </c>
      <c r="D8" s="179"/>
      <c r="E8" s="179"/>
      <c r="F8" s="179"/>
      <c r="G8" s="179"/>
      <c r="H8" s="179"/>
      <c r="I8" s="179"/>
      <c r="J8" s="179">
        <f>G5+K7</f>
        <v>10470763</v>
      </c>
      <c r="K8" s="179">
        <f>ROUNDDOWN($C8*J8,)</f>
        <v>2094152</v>
      </c>
      <c r="L8" s="175"/>
    </row>
    <row r="9" spans="1:14" s="174" customFormat="1" ht="28.15" customHeight="1">
      <c r="A9" s="180"/>
      <c r="B9" s="177"/>
      <c r="C9" s="183"/>
      <c r="D9" s="179"/>
      <c r="E9" s="179"/>
      <c r="F9" s="179"/>
      <c r="G9" s="179"/>
      <c r="H9" s="179"/>
      <c r="I9" s="179"/>
      <c r="J9" s="179"/>
      <c r="K9" s="179"/>
      <c r="L9" s="175"/>
    </row>
    <row r="10" spans="1:14" s="174" customFormat="1" ht="25.9" customHeight="1">
      <c r="A10" s="330" t="s">
        <v>189</v>
      </c>
      <c r="B10" s="331"/>
      <c r="C10" s="180"/>
      <c r="D10" s="184"/>
      <c r="E10" s="292">
        <f>(INT(E11/10000))*10000</f>
        <v>55990000</v>
      </c>
      <c r="F10" s="180"/>
      <c r="G10" s="185"/>
      <c r="H10" s="180"/>
      <c r="I10" s="180"/>
      <c r="J10" s="180"/>
      <c r="K10" s="180"/>
      <c r="L10" s="180"/>
    </row>
    <row r="11" spans="1:14" s="174" customFormat="1" ht="25.9" customHeight="1">
      <c r="A11" s="177" t="s">
        <v>182</v>
      </c>
      <c r="B11" s="177"/>
      <c r="C11" s="175">
        <v>1</v>
      </c>
      <c r="D11" s="179"/>
      <c r="E11" s="179">
        <f>실시설계비!D28</f>
        <v>55999000</v>
      </c>
      <c r="F11" s="179"/>
      <c r="G11" s="186"/>
      <c r="H11" s="186"/>
      <c r="I11" s="186"/>
      <c r="J11" s="186"/>
      <c r="K11" s="186"/>
      <c r="L11" s="180"/>
      <c r="N11" s="187"/>
    </row>
    <row r="12" spans="1:14" s="174" customFormat="1" ht="26.45" customHeight="1">
      <c r="A12" s="188"/>
      <c r="B12" s="189"/>
      <c r="C12" s="175"/>
      <c r="D12" s="179"/>
      <c r="E12" s="179"/>
      <c r="F12" s="179"/>
      <c r="G12" s="186"/>
      <c r="H12" s="186"/>
      <c r="I12" s="186"/>
      <c r="J12" s="186"/>
      <c r="K12" s="186"/>
      <c r="L12" s="180"/>
      <c r="N12" s="187"/>
    </row>
    <row r="13" spans="1:14" ht="27.6" customHeight="1">
      <c r="A13" s="328" t="s">
        <v>188</v>
      </c>
      <c r="B13" s="329"/>
      <c r="C13" s="175">
        <v>1</v>
      </c>
      <c r="D13" s="186">
        <f>F13+H13+J13</f>
        <v>0</v>
      </c>
      <c r="E13" s="292">
        <f>E4+E10</f>
        <v>68554915</v>
      </c>
      <c r="F13" s="179"/>
      <c r="G13" s="186">
        <f>ROUNDDOWN($C13*F13,)</f>
        <v>0</v>
      </c>
      <c r="H13" s="179"/>
      <c r="I13" s="186">
        <f>ROUNDDOWN($C13*H13,)</f>
        <v>0</v>
      </c>
      <c r="J13" s="179"/>
      <c r="K13" s="186"/>
      <c r="L13" s="175"/>
    </row>
    <row r="14" spans="1:14" ht="30" customHeight="1">
      <c r="A14" s="181" t="s">
        <v>530</v>
      </c>
      <c r="B14" s="191"/>
      <c r="C14" s="192">
        <v>6.1500000000000001E-3</v>
      </c>
      <c r="D14" s="186">
        <f>E13</f>
        <v>68554915</v>
      </c>
      <c r="E14" s="186">
        <f>ROUND($C14*D14,)</f>
        <v>421613</v>
      </c>
      <c r="F14" s="179"/>
      <c r="G14" s="186">
        <f>ROUNDDOWN($C14*F14,)</f>
        <v>0</v>
      </c>
      <c r="H14" s="179"/>
      <c r="I14" s="186">
        <f>ROUNDDOWN($C14*H14,)</f>
        <v>0</v>
      </c>
      <c r="J14" s="179"/>
      <c r="K14" s="186"/>
      <c r="L14" s="175"/>
    </row>
    <row r="15" spans="1:14" s="174" customFormat="1" ht="25.15" customHeight="1">
      <c r="A15" s="181" t="s">
        <v>478</v>
      </c>
      <c r="B15" s="191"/>
      <c r="C15" s="175">
        <v>1</v>
      </c>
      <c r="D15" s="186"/>
      <c r="E15" s="179">
        <f>E13+E14</f>
        <v>68976528</v>
      </c>
      <c r="F15" s="179"/>
      <c r="G15" s="186">
        <f>ROUNDDOWN($C15*F15,)</f>
        <v>0</v>
      </c>
      <c r="H15" s="179"/>
      <c r="I15" s="186">
        <f>ROUNDDOWN($C15*H15,)</f>
        <v>0</v>
      </c>
      <c r="J15" s="179"/>
      <c r="K15" s="186"/>
      <c r="L15" s="175"/>
    </row>
    <row r="16" spans="1:14" ht="27" customHeight="1">
      <c r="A16" s="181" t="s">
        <v>245</v>
      </c>
      <c r="B16" s="193"/>
      <c r="C16" s="183">
        <v>0.1</v>
      </c>
      <c r="D16" s="186">
        <f>F16+H16+J16</f>
        <v>0</v>
      </c>
      <c r="E16" s="179">
        <f>ROUND(E15*C16,)</f>
        <v>6897653</v>
      </c>
      <c r="F16" s="179"/>
      <c r="G16" s="186">
        <f>ROUNDDOWN($C16*F16,)</f>
        <v>0</v>
      </c>
      <c r="H16" s="179"/>
      <c r="I16" s="186">
        <f>ROUNDDOWN($C16*H16,)</f>
        <v>0</v>
      </c>
      <c r="J16" s="179"/>
      <c r="K16" s="186"/>
      <c r="L16" s="180"/>
    </row>
    <row r="17" spans="1:12" s="174" customFormat="1" ht="27" customHeight="1">
      <c r="A17" s="181" t="s">
        <v>451</v>
      </c>
      <c r="B17" s="191"/>
      <c r="C17" s="175">
        <v>1</v>
      </c>
      <c r="D17" s="186"/>
      <c r="E17" s="292">
        <f>E15+E16</f>
        <v>75874181</v>
      </c>
      <c r="F17" s="293" t="s">
        <v>43</v>
      </c>
      <c r="G17" s="292">
        <f>(INT(E17/10000))*10000</f>
        <v>75870000</v>
      </c>
      <c r="H17" s="179"/>
      <c r="I17" s="186">
        <f>ROUNDDOWN($C17*H17,)</f>
        <v>0</v>
      </c>
      <c r="J17" s="179"/>
      <c r="K17" s="186"/>
      <c r="L17" s="180"/>
    </row>
    <row r="18" spans="1:12" s="194" customFormat="1" ht="27" customHeight="1">
      <c r="B18" s="195"/>
      <c r="C18" s="196"/>
      <c r="D18" s="197"/>
      <c r="E18" s="198"/>
      <c r="F18" s="198"/>
      <c r="G18" s="197"/>
      <c r="H18" s="198"/>
      <c r="I18" s="197"/>
      <c r="J18" s="198"/>
      <c r="K18" s="197"/>
    </row>
    <row r="19" spans="1:12" s="194" customFormat="1" ht="27" customHeight="1">
      <c r="B19" s="196"/>
      <c r="C19" s="196"/>
      <c r="D19" s="197"/>
      <c r="E19" s="198"/>
      <c r="F19" s="198"/>
      <c r="G19" s="197"/>
      <c r="H19" s="198"/>
      <c r="I19" s="197"/>
      <c r="J19" s="198"/>
      <c r="K19" s="197"/>
    </row>
    <row r="20" spans="1:12" s="194" customFormat="1" ht="27" customHeight="1">
      <c r="B20" s="196"/>
      <c r="C20" s="196"/>
      <c r="D20" s="197"/>
      <c r="E20" s="198"/>
      <c r="F20" s="198"/>
      <c r="G20" s="197"/>
      <c r="H20" s="198"/>
      <c r="I20" s="197"/>
      <c r="J20" s="198"/>
      <c r="K20" s="197"/>
      <c r="L20" s="196"/>
    </row>
    <row r="21" spans="1:12" s="194" customFormat="1" ht="27" customHeight="1">
      <c r="B21" s="199"/>
      <c r="C21" s="196"/>
      <c r="D21" s="197"/>
      <c r="E21" s="198"/>
      <c r="F21" s="198"/>
      <c r="G21" s="197"/>
      <c r="H21" s="198"/>
      <c r="I21" s="197"/>
      <c r="J21" s="198"/>
      <c r="K21" s="197"/>
    </row>
    <row r="22" spans="1:12" s="202" customFormat="1" ht="27" customHeight="1">
      <c r="A22" s="194"/>
      <c r="B22" s="200"/>
      <c r="C22" s="201"/>
      <c r="D22" s="197"/>
      <c r="E22" s="198"/>
      <c r="F22" s="198"/>
      <c r="G22" s="197"/>
      <c r="H22" s="198"/>
      <c r="I22" s="197"/>
      <c r="J22" s="198"/>
      <c r="K22" s="197"/>
      <c r="L22" s="194"/>
    </row>
    <row r="23" spans="1:12" s="202" customFormat="1" ht="27" customHeight="1">
      <c r="A23" s="194"/>
      <c r="B23" s="196"/>
      <c r="C23" s="196"/>
      <c r="D23" s="197"/>
      <c r="E23" s="198"/>
      <c r="F23" s="198"/>
      <c r="G23" s="197"/>
      <c r="H23" s="198"/>
      <c r="I23" s="197"/>
      <c r="J23" s="198"/>
      <c r="K23" s="197"/>
      <c r="L23" s="194"/>
    </row>
    <row r="24" spans="1:12" s="194" customFormat="1" ht="27" customHeight="1">
      <c r="B24" s="200"/>
      <c r="C24" s="201"/>
      <c r="D24" s="197"/>
      <c r="E24" s="198"/>
      <c r="F24" s="198"/>
      <c r="G24" s="197"/>
      <c r="H24" s="198"/>
      <c r="I24" s="197"/>
      <c r="J24" s="198"/>
      <c r="K24" s="197"/>
    </row>
    <row r="25" spans="1:12" s="194" customFormat="1" ht="27" customHeight="1">
      <c r="B25" s="196"/>
      <c r="C25" s="196"/>
      <c r="D25" s="197"/>
      <c r="E25" s="198"/>
      <c r="F25" s="198"/>
      <c r="G25" s="197"/>
      <c r="H25" s="198"/>
      <c r="I25" s="197"/>
      <c r="J25" s="198"/>
      <c r="K25" s="197"/>
    </row>
    <row r="26" spans="1:12" s="194" customFormat="1" ht="27" customHeight="1">
      <c r="B26" s="196"/>
      <c r="C26" s="196"/>
      <c r="D26" s="197"/>
      <c r="E26" s="198"/>
      <c r="F26" s="198"/>
      <c r="G26" s="197"/>
      <c r="H26" s="198"/>
      <c r="I26" s="197"/>
      <c r="J26" s="198"/>
      <c r="K26" s="197"/>
    </row>
    <row r="27" spans="1:12" s="194" customFormat="1" ht="27" customHeight="1">
      <c r="B27" s="196"/>
      <c r="C27" s="196"/>
      <c r="D27" s="197"/>
      <c r="E27" s="198"/>
      <c r="F27" s="198"/>
      <c r="G27" s="197"/>
      <c r="H27" s="198"/>
      <c r="I27" s="197"/>
      <c r="J27" s="198"/>
      <c r="K27" s="197"/>
    </row>
    <row r="28" spans="1:12" s="194" customFormat="1" ht="27" customHeight="1">
      <c r="B28" s="199"/>
      <c r="C28" s="201"/>
      <c r="D28" s="197"/>
      <c r="E28" s="198"/>
      <c r="F28" s="198"/>
      <c r="G28" s="197"/>
      <c r="H28" s="198"/>
      <c r="I28" s="197"/>
      <c r="J28" s="198"/>
      <c r="K28" s="197"/>
    </row>
    <row r="29" spans="1:12" s="202" customFormat="1" ht="27" customHeight="1">
      <c r="A29" s="194"/>
      <c r="B29" s="196"/>
      <c r="C29" s="196"/>
      <c r="D29" s="197"/>
      <c r="E29" s="198"/>
      <c r="F29" s="198"/>
      <c r="G29" s="197"/>
      <c r="H29" s="198"/>
      <c r="I29" s="197"/>
      <c r="J29" s="198"/>
      <c r="K29" s="197"/>
      <c r="L29" s="194"/>
    </row>
    <row r="30" spans="1:12" s="202" customFormat="1" ht="27" customHeight="1">
      <c r="A30" s="194"/>
      <c r="B30" s="196"/>
      <c r="C30" s="196"/>
      <c r="D30" s="197"/>
      <c r="E30" s="198"/>
      <c r="F30" s="198"/>
      <c r="G30" s="197"/>
      <c r="H30" s="198"/>
      <c r="I30" s="197"/>
      <c r="J30" s="198"/>
      <c r="K30" s="197"/>
      <c r="L30" s="194"/>
    </row>
    <row r="31" spans="1:12" s="202" customFormat="1" ht="27" customHeight="1">
      <c r="A31" s="194"/>
      <c r="B31" s="196"/>
      <c r="C31" s="196"/>
      <c r="D31" s="197"/>
      <c r="E31" s="198"/>
      <c r="F31" s="198"/>
      <c r="G31" s="197"/>
      <c r="H31" s="198"/>
      <c r="I31" s="197"/>
      <c r="J31" s="198"/>
      <c r="K31" s="197"/>
      <c r="L31" s="194"/>
    </row>
    <row r="32" spans="1:12" s="202" customFormat="1" ht="27" customHeight="1">
      <c r="A32" s="194"/>
      <c r="B32" s="196"/>
      <c r="C32" s="203"/>
      <c r="D32" s="197"/>
      <c r="E32" s="197"/>
      <c r="F32" s="198"/>
      <c r="G32" s="197"/>
      <c r="H32" s="198"/>
      <c r="I32" s="197"/>
      <c r="J32" s="198"/>
      <c r="K32" s="197"/>
      <c r="L32" s="194"/>
    </row>
    <row r="33" spans="1:12" s="202" customFormat="1" ht="27" customHeight="1">
      <c r="A33" s="194"/>
      <c r="B33" s="196"/>
      <c r="C33" s="196"/>
      <c r="D33" s="197"/>
      <c r="E33" s="198"/>
      <c r="F33" s="198"/>
      <c r="G33" s="197"/>
      <c r="H33" s="198"/>
      <c r="I33" s="197"/>
      <c r="J33" s="198"/>
      <c r="K33" s="197"/>
      <c r="L33" s="194"/>
    </row>
    <row r="34" spans="1:12" s="202" customFormat="1" ht="27" customHeight="1">
      <c r="A34" s="194"/>
      <c r="B34" s="196"/>
      <c r="C34" s="196"/>
      <c r="D34" s="197"/>
      <c r="E34" s="198"/>
      <c r="F34" s="198"/>
      <c r="G34" s="197"/>
      <c r="H34" s="198"/>
      <c r="I34" s="197"/>
      <c r="J34" s="198"/>
      <c r="K34" s="197"/>
      <c r="L34" s="194"/>
    </row>
    <row r="35" spans="1:12" s="202" customFormat="1" ht="27" customHeight="1">
      <c r="A35" s="194"/>
      <c r="B35" s="196"/>
      <c r="C35" s="196"/>
      <c r="D35" s="197"/>
      <c r="E35" s="198"/>
      <c r="F35" s="198"/>
      <c r="G35" s="197"/>
      <c r="H35" s="198"/>
      <c r="I35" s="197"/>
      <c r="J35" s="198"/>
      <c r="K35" s="197"/>
      <c r="L35" s="194"/>
    </row>
    <row r="36" spans="1:12" s="202" customFormat="1" ht="27" customHeight="1">
      <c r="A36" s="194"/>
      <c r="B36" s="196"/>
      <c r="C36" s="196"/>
      <c r="D36" s="197"/>
      <c r="E36" s="198"/>
      <c r="F36" s="198"/>
      <c r="G36" s="197"/>
      <c r="H36" s="198"/>
      <c r="I36" s="197"/>
      <c r="J36" s="198"/>
      <c r="K36" s="197"/>
      <c r="L36" s="194"/>
    </row>
    <row r="37" spans="1:12" s="202" customFormat="1" ht="27" customHeight="1">
      <c r="A37" s="194"/>
      <c r="B37" s="196"/>
      <c r="C37" s="196"/>
      <c r="D37" s="197"/>
      <c r="E37" s="198"/>
      <c r="F37" s="198"/>
      <c r="G37" s="197"/>
      <c r="H37" s="198"/>
      <c r="I37" s="197"/>
      <c r="J37" s="198"/>
      <c r="K37" s="197"/>
      <c r="L37" s="194"/>
    </row>
    <row r="38" spans="1:12" s="202" customFormat="1" ht="27" customHeight="1">
      <c r="A38" s="194"/>
      <c r="B38" s="196"/>
      <c r="C38" s="196"/>
      <c r="D38" s="197"/>
      <c r="E38" s="198"/>
      <c r="F38" s="198"/>
      <c r="G38" s="197"/>
      <c r="H38" s="198"/>
      <c r="I38" s="197"/>
      <c r="J38" s="198"/>
      <c r="K38" s="197"/>
      <c r="L38" s="194"/>
    </row>
    <row r="39" spans="1:12" s="202" customFormat="1" ht="27" customHeight="1">
      <c r="A39" s="204"/>
    </row>
    <row r="40" spans="1:12" s="202" customFormat="1" ht="27" customHeight="1">
      <c r="A40" s="204"/>
    </row>
    <row r="41" spans="1:12" s="202" customFormat="1" ht="27" customHeight="1">
      <c r="A41" s="204"/>
    </row>
    <row r="42" spans="1:12" s="202" customFormat="1" ht="27" customHeight="1">
      <c r="A42" s="204"/>
    </row>
    <row r="43" spans="1:12" s="202" customFormat="1" ht="27" customHeight="1">
      <c r="A43" s="204"/>
    </row>
    <row r="44" spans="1:12" s="202" customFormat="1" ht="27" customHeight="1">
      <c r="A44" s="204"/>
    </row>
    <row r="45" spans="1:12" s="202" customFormat="1" ht="27" customHeight="1">
      <c r="A45" s="204"/>
    </row>
    <row r="46" spans="1:12" s="202" customFormat="1" ht="27" customHeight="1">
      <c r="A46" s="204"/>
    </row>
    <row r="47" spans="1:12" s="202" customFormat="1" ht="27" customHeight="1">
      <c r="A47" s="204"/>
    </row>
    <row r="48" spans="1:12" s="202" customFormat="1" ht="27" customHeight="1">
      <c r="A48" s="204"/>
    </row>
    <row r="49" spans="1:9" s="202" customFormat="1" ht="27" customHeight="1">
      <c r="A49" s="204"/>
    </row>
    <row r="50" spans="1:9" s="202" customFormat="1" ht="27" customHeight="1">
      <c r="A50" s="204"/>
    </row>
    <row r="51" spans="1:9" s="202" customFormat="1" ht="27" customHeight="1">
      <c r="A51" s="204"/>
    </row>
    <row r="52" spans="1:9" s="202" customFormat="1" ht="27" customHeight="1">
      <c r="A52" s="204"/>
    </row>
    <row r="53" spans="1:9" s="202" customFormat="1" ht="27" customHeight="1">
      <c r="A53" s="204"/>
    </row>
    <row r="54" spans="1:9" s="202" customFormat="1" ht="27" customHeight="1">
      <c r="A54" s="204"/>
    </row>
    <row r="55" spans="1:9" s="202" customFormat="1" ht="27" customHeight="1">
      <c r="A55" s="204"/>
    </row>
    <row r="56" spans="1:9" s="202" customFormat="1" ht="27" customHeight="1">
      <c r="A56" s="204"/>
    </row>
    <row r="57" spans="1:9" s="202" customFormat="1" ht="27" customHeight="1">
      <c r="A57" s="204"/>
    </row>
    <row r="58" spans="1:9" s="202" customFormat="1" ht="27" customHeight="1">
      <c r="A58" s="204"/>
    </row>
    <row r="59" spans="1:9" s="202" customFormat="1" ht="27" customHeight="1">
      <c r="A59" s="204"/>
    </row>
    <row r="60" spans="1:9" s="202" customFormat="1" ht="27" customHeight="1">
      <c r="A60" s="204"/>
    </row>
    <row r="61" spans="1:9" s="202" customFormat="1" ht="27" customHeight="1">
      <c r="A61" s="204"/>
    </row>
    <row r="62" spans="1:9" s="202" customFormat="1" ht="27" customHeight="1">
      <c r="A62" s="204"/>
    </row>
    <row r="63" spans="1:9" s="202" customFormat="1" ht="27" customHeight="1">
      <c r="A63" s="204"/>
    </row>
    <row r="64" spans="1:9" s="202" customFormat="1" ht="27" customHeight="1">
      <c r="A64" s="204"/>
      <c r="I64" s="202">
        <v>45672</v>
      </c>
    </row>
    <row r="65" spans="1:1" s="202" customFormat="1" ht="27" customHeight="1">
      <c r="A65" s="204"/>
    </row>
    <row r="66" spans="1:1" s="202" customFormat="1" ht="27" customHeight="1">
      <c r="A66" s="204"/>
    </row>
    <row r="67" spans="1:1" s="202" customFormat="1" ht="27" customHeight="1">
      <c r="A67" s="204"/>
    </row>
    <row r="68" spans="1:1" s="202" customFormat="1" ht="27" customHeight="1">
      <c r="A68" s="204"/>
    </row>
    <row r="69" spans="1:1" s="202" customFormat="1" ht="27" customHeight="1">
      <c r="A69" s="204"/>
    </row>
    <row r="70" spans="1:1" s="202" customFormat="1" ht="27" customHeight="1">
      <c r="A70" s="204"/>
    </row>
    <row r="71" spans="1:1" s="202" customFormat="1" ht="27" customHeight="1">
      <c r="A71" s="204"/>
    </row>
    <row r="72" spans="1:1" s="202" customFormat="1" ht="27" customHeight="1">
      <c r="A72" s="204"/>
    </row>
    <row r="73" spans="1:1" s="202" customFormat="1" ht="27" customHeight="1">
      <c r="A73" s="204"/>
    </row>
    <row r="74" spans="1:1" s="202" customFormat="1" ht="27" customHeight="1">
      <c r="A74" s="204"/>
    </row>
    <row r="75" spans="1:1" s="202" customFormat="1" ht="27" customHeight="1">
      <c r="A75" s="204"/>
    </row>
    <row r="76" spans="1:1" s="202" customFormat="1" ht="27" customHeight="1">
      <c r="A76" s="204"/>
    </row>
    <row r="77" spans="1:1" s="202" customFormat="1" ht="24.95" customHeight="1">
      <c r="A77" s="204"/>
    </row>
    <row r="78" spans="1:1" s="202" customFormat="1" ht="24.95" customHeight="1">
      <c r="A78" s="204"/>
    </row>
    <row r="79" spans="1:1" s="202" customFormat="1" ht="24.95" customHeight="1">
      <c r="A79" s="204"/>
    </row>
    <row r="80" spans="1:1" s="202" customFormat="1" ht="24.95" customHeight="1">
      <c r="A80" s="204"/>
    </row>
    <row r="81" spans="1:1" s="202" customFormat="1" ht="24.95" customHeight="1">
      <c r="A81" s="204"/>
    </row>
    <row r="82" spans="1:1" s="202" customFormat="1" ht="24.95" customHeight="1">
      <c r="A82" s="204"/>
    </row>
    <row r="83" spans="1:1" s="202" customFormat="1" ht="24.95" customHeight="1">
      <c r="A83" s="204"/>
    </row>
    <row r="84" spans="1:1" s="202" customFormat="1" ht="24.95" customHeight="1">
      <c r="A84" s="204"/>
    </row>
    <row r="85" spans="1:1" s="202" customFormat="1" ht="24.95" customHeight="1">
      <c r="A85" s="204"/>
    </row>
    <row r="86" spans="1:1" s="202" customFormat="1" ht="24.95" customHeight="1">
      <c r="A86" s="204"/>
    </row>
    <row r="87" spans="1:1" s="202" customFormat="1" ht="24.95" customHeight="1">
      <c r="A87" s="204"/>
    </row>
    <row r="88" spans="1:1" s="202" customFormat="1" ht="24.95" customHeight="1">
      <c r="A88" s="204"/>
    </row>
    <row r="89" spans="1:1" s="202" customFormat="1" ht="24.95" customHeight="1">
      <c r="A89" s="204"/>
    </row>
    <row r="90" spans="1:1" s="202" customFormat="1" ht="24.95" customHeight="1">
      <c r="A90" s="204"/>
    </row>
    <row r="91" spans="1:1" s="202" customFormat="1" ht="24.95" customHeight="1">
      <c r="A91" s="204"/>
    </row>
    <row r="92" spans="1:1" s="202" customFormat="1" ht="24.95" customHeight="1">
      <c r="A92" s="204"/>
    </row>
    <row r="93" spans="1:1" s="202" customFormat="1" ht="24.95" customHeight="1">
      <c r="A93" s="204"/>
    </row>
    <row r="94" spans="1:1" s="202" customFormat="1" ht="24.95" customHeight="1">
      <c r="A94" s="204"/>
    </row>
    <row r="95" spans="1:1" s="202" customFormat="1">
      <c r="A95" s="204"/>
    </row>
    <row r="96" spans="1:1" s="202" customFormat="1">
      <c r="A96" s="204"/>
    </row>
    <row r="97" spans="1:1" s="202" customFormat="1">
      <c r="A97" s="204"/>
    </row>
    <row r="98" spans="1:1" s="202" customFormat="1">
      <c r="A98" s="204"/>
    </row>
    <row r="99" spans="1:1" s="202" customFormat="1">
      <c r="A99" s="204"/>
    </row>
    <row r="100" spans="1:1" s="202" customFormat="1">
      <c r="A100" s="204"/>
    </row>
    <row r="101" spans="1:1" s="202" customFormat="1">
      <c r="A101" s="204"/>
    </row>
    <row r="102" spans="1:1" s="202" customFormat="1">
      <c r="A102" s="204"/>
    </row>
    <row r="103" spans="1:1" s="202" customFormat="1">
      <c r="A103" s="204"/>
    </row>
    <row r="104" spans="1:1" s="202" customFormat="1">
      <c r="A104" s="204"/>
    </row>
    <row r="105" spans="1:1" s="202" customFormat="1">
      <c r="A105" s="204"/>
    </row>
    <row r="106" spans="1:1" s="202" customFormat="1">
      <c r="A106" s="204"/>
    </row>
    <row r="107" spans="1:1" s="202" customFormat="1">
      <c r="A107" s="204"/>
    </row>
    <row r="108" spans="1:1" s="202" customFormat="1">
      <c r="A108" s="204"/>
    </row>
    <row r="109" spans="1:1" s="202" customFormat="1">
      <c r="A109" s="204"/>
    </row>
    <row r="110" spans="1:1" s="202" customFormat="1">
      <c r="A110" s="204"/>
    </row>
    <row r="111" spans="1:1" s="202" customFormat="1">
      <c r="A111" s="204"/>
    </row>
    <row r="112" spans="1:1" s="202" customFormat="1">
      <c r="A112" s="204"/>
    </row>
    <row r="113" spans="1:1" s="202" customFormat="1">
      <c r="A113" s="204"/>
    </row>
    <row r="114" spans="1:1" s="202" customFormat="1">
      <c r="A114" s="204"/>
    </row>
    <row r="115" spans="1:1" s="202" customFormat="1">
      <c r="A115" s="204"/>
    </row>
    <row r="116" spans="1:1" s="202" customFormat="1">
      <c r="A116" s="204"/>
    </row>
    <row r="117" spans="1:1" s="202" customFormat="1">
      <c r="A117" s="204"/>
    </row>
    <row r="118" spans="1:1" s="202" customFormat="1">
      <c r="A118" s="204"/>
    </row>
    <row r="119" spans="1:1" s="202" customFormat="1">
      <c r="A119" s="204"/>
    </row>
    <row r="120" spans="1:1" s="202" customFormat="1">
      <c r="A120" s="204"/>
    </row>
    <row r="121" spans="1:1" s="202" customFormat="1">
      <c r="A121" s="204"/>
    </row>
    <row r="122" spans="1:1" s="202" customFormat="1">
      <c r="A122" s="204"/>
    </row>
    <row r="123" spans="1:1" s="202" customFormat="1">
      <c r="A123" s="204"/>
    </row>
    <row r="124" spans="1:1" s="202" customFormat="1">
      <c r="A124" s="204"/>
    </row>
    <row r="125" spans="1:1" s="202" customFormat="1">
      <c r="A125" s="204"/>
    </row>
    <row r="126" spans="1:1" s="202" customFormat="1">
      <c r="A126" s="204"/>
    </row>
    <row r="127" spans="1:1" s="202" customFormat="1">
      <c r="A127" s="204"/>
    </row>
    <row r="128" spans="1:1" s="202" customFormat="1">
      <c r="A128" s="204"/>
    </row>
    <row r="129" spans="1:1" s="202" customFormat="1">
      <c r="A129" s="204"/>
    </row>
    <row r="130" spans="1:1" s="202" customFormat="1">
      <c r="A130" s="204"/>
    </row>
    <row r="131" spans="1:1" s="202" customFormat="1">
      <c r="A131" s="204"/>
    </row>
    <row r="132" spans="1:1" s="202" customFormat="1">
      <c r="A132" s="204"/>
    </row>
    <row r="133" spans="1:1" s="202" customFormat="1">
      <c r="A133" s="204"/>
    </row>
    <row r="134" spans="1:1" s="202" customFormat="1">
      <c r="A134" s="204"/>
    </row>
    <row r="135" spans="1:1" s="202" customFormat="1">
      <c r="A135" s="204"/>
    </row>
    <row r="136" spans="1:1" s="202" customFormat="1">
      <c r="A136" s="204"/>
    </row>
    <row r="137" spans="1:1" s="202" customFormat="1">
      <c r="A137" s="204"/>
    </row>
    <row r="138" spans="1:1" s="202" customFormat="1">
      <c r="A138" s="204"/>
    </row>
    <row r="139" spans="1:1" s="202" customFormat="1">
      <c r="A139" s="204"/>
    </row>
    <row r="140" spans="1:1" s="202" customFormat="1">
      <c r="A140" s="204"/>
    </row>
    <row r="141" spans="1:1" s="202" customFormat="1">
      <c r="A141" s="204"/>
    </row>
    <row r="142" spans="1:1" s="202" customFormat="1">
      <c r="A142" s="204"/>
    </row>
    <row r="143" spans="1:1" s="202" customFormat="1">
      <c r="A143" s="204"/>
    </row>
    <row r="144" spans="1:1" s="202" customFormat="1">
      <c r="A144" s="204"/>
    </row>
    <row r="145" spans="1:1" s="202" customFormat="1">
      <c r="A145" s="204"/>
    </row>
    <row r="146" spans="1:1" s="202" customFormat="1">
      <c r="A146" s="204"/>
    </row>
    <row r="147" spans="1:1" s="202" customFormat="1">
      <c r="A147" s="204"/>
    </row>
    <row r="148" spans="1:1" s="202" customFormat="1">
      <c r="A148" s="204"/>
    </row>
    <row r="149" spans="1:1" s="202" customFormat="1">
      <c r="A149" s="204"/>
    </row>
    <row r="150" spans="1:1" s="202" customFormat="1">
      <c r="A150" s="204"/>
    </row>
    <row r="151" spans="1:1" s="202" customFormat="1">
      <c r="A151" s="204"/>
    </row>
    <row r="152" spans="1:1" s="202" customFormat="1">
      <c r="A152" s="204"/>
    </row>
    <row r="153" spans="1:1" s="202" customFormat="1">
      <c r="A153" s="204"/>
    </row>
    <row r="154" spans="1:1" s="202" customFormat="1">
      <c r="A154" s="204"/>
    </row>
    <row r="155" spans="1:1" s="202" customFormat="1">
      <c r="A155" s="204"/>
    </row>
    <row r="156" spans="1:1" s="202" customFormat="1">
      <c r="A156" s="204"/>
    </row>
    <row r="157" spans="1:1" s="202" customFormat="1">
      <c r="A157" s="204"/>
    </row>
    <row r="158" spans="1:1" s="202" customFormat="1">
      <c r="A158" s="204"/>
    </row>
    <row r="159" spans="1:1" s="202" customFormat="1">
      <c r="A159" s="204"/>
    </row>
    <row r="160" spans="1:1" s="202" customFormat="1">
      <c r="A160" s="204"/>
    </row>
    <row r="161" spans="1:1" s="202" customFormat="1">
      <c r="A161" s="204"/>
    </row>
    <row r="162" spans="1:1" s="202" customFormat="1">
      <c r="A162" s="204"/>
    </row>
    <row r="163" spans="1:1" s="202" customFormat="1">
      <c r="A163" s="204"/>
    </row>
    <row r="164" spans="1:1" s="202" customFormat="1">
      <c r="A164" s="204"/>
    </row>
    <row r="165" spans="1:1" s="202" customFormat="1">
      <c r="A165" s="204"/>
    </row>
    <row r="166" spans="1:1" s="202" customFormat="1">
      <c r="A166" s="204"/>
    </row>
    <row r="167" spans="1:1" s="202" customFormat="1">
      <c r="A167" s="204"/>
    </row>
    <row r="168" spans="1:1" s="202" customFormat="1">
      <c r="A168" s="204"/>
    </row>
    <row r="169" spans="1:1" s="202" customFormat="1">
      <c r="A169" s="204"/>
    </row>
    <row r="170" spans="1:1" s="202" customFormat="1">
      <c r="A170" s="204"/>
    </row>
    <row r="171" spans="1:1" s="202" customFormat="1">
      <c r="A171" s="204"/>
    </row>
    <row r="172" spans="1:1" s="202" customFormat="1">
      <c r="A172" s="204"/>
    </row>
    <row r="173" spans="1:1" s="202" customFormat="1">
      <c r="A173" s="204"/>
    </row>
    <row r="174" spans="1:1" s="202" customFormat="1">
      <c r="A174" s="204"/>
    </row>
    <row r="175" spans="1:1" s="202" customFormat="1">
      <c r="A175" s="204"/>
    </row>
    <row r="176" spans="1:1" s="202" customFormat="1">
      <c r="A176" s="204"/>
    </row>
    <row r="177" spans="1:1" s="202" customFormat="1">
      <c r="A177" s="204"/>
    </row>
    <row r="178" spans="1:1" s="202" customFormat="1">
      <c r="A178" s="204"/>
    </row>
    <row r="179" spans="1:1" s="202" customFormat="1">
      <c r="A179" s="204"/>
    </row>
    <row r="180" spans="1:1" s="202" customFormat="1">
      <c r="A180" s="204"/>
    </row>
    <row r="181" spans="1:1" s="202" customFormat="1">
      <c r="A181" s="204"/>
    </row>
    <row r="182" spans="1:1" s="202" customFormat="1">
      <c r="A182" s="204"/>
    </row>
    <row r="183" spans="1:1" s="202" customFormat="1">
      <c r="A183" s="204"/>
    </row>
    <row r="184" spans="1:1" s="202" customFormat="1">
      <c r="A184" s="204"/>
    </row>
    <row r="185" spans="1:1" s="202" customFormat="1">
      <c r="A185" s="204"/>
    </row>
    <row r="186" spans="1:1" s="202" customFormat="1">
      <c r="A186" s="204"/>
    </row>
    <row r="187" spans="1:1" s="202" customFormat="1">
      <c r="A187" s="204"/>
    </row>
    <row r="188" spans="1:1" s="202" customFormat="1">
      <c r="A188" s="204"/>
    </row>
    <row r="189" spans="1:1" s="202" customFormat="1">
      <c r="A189" s="204"/>
    </row>
    <row r="190" spans="1:1" s="202" customFormat="1">
      <c r="A190" s="204"/>
    </row>
    <row r="191" spans="1:1" s="202" customFormat="1">
      <c r="A191" s="204"/>
    </row>
    <row r="192" spans="1:1" s="202" customFormat="1">
      <c r="A192" s="204"/>
    </row>
    <row r="193" spans="1:1" s="202" customFormat="1">
      <c r="A193" s="204"/>
    </row>
    <row r="194" spans="1:1" s="202" customFormat="1">
      <c r="A194" s="204"/>
    </row>
    <row r="195" spans="1:1" s="202" customFormat="1">
      <c r="A195" s="204"/>
    </row>
    <row r="196" spans="1:1" s="202" customFormat="1">
      <c r="A196" s="204"/>
    </row>
    <row r="197" spans="1:1" s="202" customFormat="1">
      <c r="A197" s="204"/>
    </row>
    <row r="198" spans="1:1" s="202" customFormat="1">
      <c r="A198" s="204"/>
    </row>
    <row r="199" spans="1:1" s="202" customFormat="1">
      <c r="A199" s="204"/>
    </row>
    <row r="200" spans="1:1" s="202" customFormat="1">
      <c r="A200" s="204"/>
    </row>
    <row r="201" spans="1:1" s="202" customFormat="1">
      <c r="A201" s="204"/>
    </row>
    <row r="202" spans="1:1" s="202" customFormat="1">
      <c r="A202" s="204"/>
    </row>
    <row r="203" spans="1:1" s="202" customFormat="1">
      <c r="A203" s="204"/>
    </row>
    <row r="204" spans="1:1" s="202" customFormat="1">
      <c r="A204" s="204"/>
    </row>
    <row r="205" spans="1:1" s="202" customFormat="1">
      <c r="A205" s="204"/>
    </row>
    <row r="206" spans="1:1" s="202" customFormat="1">
      <c r="A206" s="204"/>
    </row>
    <row r="207" spans="1:1" s="202" customFormat="1">
      <c r="A207" s="204"/>
    </row>
  </sheetData>
  <mergeCells count="10">
    <mergeCell ref="A13:B13"/>
    <mergeCell ref="A1:A2"/>
    <mergeCell ref="B1:B2"/>
    <mergeCell ref="A10:B10"/>
    <mergeCell ref="C1:C2"/>
    <mergeCell ref="L1:L2"/>
    <mergeCell ref="D1:E1"/>
    <mergeCell ref="F1:G1"/>
    <mergeCell ref="H1:I1"/>
    <mergeCell ref="J1:K1"/>
  </mergeCells>
  <phoneticPr fontId="34" type="noConversion"/>
  <pageMargins left="0.62000000476837158" right="0.2199999988079071" top="0.81000000238418579" bottom="0.51999998092651367" header="0.54000002145767212" footer="0.5"/>
  <pageSetup paperSize="9" orientation="landscape" horizontalDpi="300" verticalDpi="300" r:id="rId1"/>
  <headerFooter scaleWithDoc="0" alignWithMargins="0">
    <oddHeader>&amp;C&amp;"돋움,Bold"내      역       서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L174"/>
  <sheetViews>
    <sheetView tabSelected="1" showRuler="0" view="pageBreakPreview" zoomScale="60" zoomScaleNormal="100" workbookViewId="0">
      <selection activeCell="P17" sqref="P17"/>
    </sheetView>
  </sheetViews>
  <sheetFormatPr defaultColWidth="8.88671875" defaultRowHeight="13.5"/>
  <cols>
    <col min="4" max="4" width="8.21875" style="1" customWidth="1"/>
    <col min="7" max="7" width="0" hidden="1" customWidth="1"/>
    <col min="12" max="12" width="13.21875" style="1" customWidth="1"/>
  </cols>
  <sheetData>
    <row r="1" spans="1:12" s="39" customFormat="1" ht="23.1" customHeight="1">
      <c r="A1" s="42"/>
      <c r="B1" s="43"/>
      <c r="C1" s="43"/>
      <c r="D1" s="43"/>
      <c r="E1" s="43"/>
      <c r="F1" s="43"/>
      <c r="G1" s="43"/>
      <c r="H1" s="43"/>
      <c r="I1" s="43"/>
      <c r="J1" s="43"/>
      <c r="K1" s="43"/>
      <c r="L1" s="44"/>
    </row>
    <row r="2" spans="1:12" s="39" customFormat="1" ht="23.1" customHeight="1">
      <c r="A2" s="45"/>
      <c r="B2" s="46"/>
      <c r="C2" s="46"/>
      <c r="D2" s="46"/>
      <c r="E2" s="46"/>
      <c r="F2" s="46"/>
      <c r="G2" s="46"/>
      <c r="H2" s="46"/>
      <c r="I2" s="46"/>
      <c r="J2" s="46"/>
      <c r="K2" s="46"/>
      <c r="L2" s="47"/>
    </row>
    <row r="3" spans="1:12" s="39" customFormat="1" ht="23.1" customHeight="1">
      <c r="A3" s="45"/>
      <c r="B3" s="46"/>
      <c r="C3" s="46"/>
      <c r="D3" s="46"/>
      <c r="E3" s="46"/>
      <c r="F3" s="46"/>
      <c r="G3" s="46"/>
      <c r="H3" s="46"/>
      <c r="I3" s="46"/>
      <c r="J3" s="46"/>
      <c r="K3" s="46"/>
      <c r="L3" s="47"/>
    </row>
    <row r="4" spans="1:12" s="39" customFormat="1" ht="23.1" customHeight="1">
      <c r="A4" s="45"/>
      <c r="B4" s="46"/>
      <c r="C4" s="46"/>
      <c r="D4" s="46"/>
      <c r="E4" s="46"/>
      <c r="F4" s="46"/>
      <c r="G4" s="46"/>
      <c r="H4" s="46"/>
      <c r="I4" s="46"/>
      <c r="J4" s="46"/>
      <c r="K4" s="46"/>
      <c r="L4" s="47"/>
    </row>
    <row r="5" spans="1:12" s="39" customFormat="1" ht="23.1" customHeight="1">
      <c r="A5" s="45"/>
      <c r="B5" s="46"/>
      <c r="C5" s="46"/>
      <c r="D5" s="46"/>
      <c r="E5" s="46"/>
      <c r="F5" s="46"/>
      <c r="G5" s="46"/>
      <c r="H5" s="46"/>
      <c r="I5" s="46"/>
      <c r="J5" s="46"/>
      <c r="K5" s="46"/>
      <c r="L5" s="47"/>
    </row>
    <row r="6" spans="1:12" s="39" customFormat="1" ht="23.1" customHeight="1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7"/>
    </row>
    <row r="7" spans="1:12" s="39" customFormat="1" ht="23.1" customHeight="1">
      <c r="A7" s="45"/>
      <c r="B7" s="46"/>
      <c r="C7" s="46"/>
      <c r="D7" s="46"/>
      <c r="E7" s="46"/>
      <c r="F7" s="46"/>
      <c r="G7" s="46"/>
      <c r="H7" s="46"/>
      <c r="I7" s="46"/>
      <c r="J7" s="46"/>
      <c r="K7" s="46"/>
      <c r="L7" s="47"/>
    </row>
    <row r="8" spans="1:12" s="39" customFormat="1" ht="23.1" customHeight="1">
      <c r="A8" s="45"/>
      <c r="B8" s="46"/>
      <c r="C8" s="46"/>
      <c r="D8" s="46"/>
      <c r="E8" s="46"/>
      <c r="F8" s="46"/>
      <c r="G8" s="46"/>
      <c r="H8" s="46"/>
      <c r="I8" s="46"/>
      <c r="J8" s="46"/>
      <c r="K8" s="46"/>
      <c r="L8" s="47"/>
    </row>
    <row r="9" spans="1:12" s="39" customFormat="1" ht="23.1" customHeight="1">
      <c r="A9" s="45"/>
      <c r="B9" s="332" t="s">
        <v>377</v>
      </c>
      <c r="C9" s="332"/>
      <c r="D9" s="332"/>
      <c r="E9" s="332"/>
      <c r="F9" s="332"/>
      <c r="G9" s="332"/>
      <c r="H9" s="332"/>
      <c r="I9" s="332"/>
      <c r="J9" s="332"/>
      <c r="K9" s="332"/>
      <c r="L9" s="47"/>
    </row>
    <row r="10" spans="1:12" s="39" customFormat="1" ht="23.1" customHeight="1">
      <c r="A10" s="45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7"/>
    </row>
    <row r="11" spans="1:12" s="39" customFormat="1" ht="23.1" customHeight="1">
      <c r="A11" s="45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7"/>
    </row>
    <row r="12" spans="1:12" s="39" customFormat="1" ht="23.1" customHeight="1">
      <c r="A12" s="45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7"/>
    </row>
    <row r="13" spans="1:12" s="39" customFormat="1" ht="23.1" customHeight="1">
      <c r="A13" s="45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7"/>
    </row>
    <row r="14" spans="1:12" s="39" customFormat="1" ht="23.1" customHeight="1">
      <c r="A14" s="45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7"/>
    </row>
    <row r="15" spans="1:12" s="39" customFormat="1" ht="23.1" customHeight="1">
      <c r="A15" s="45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7"/>
    </row>
    <row r="16" spans="1:12" s="39" customFormat="1" ht="23.1" customHeight="1">
      <c r="A16" s="45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7"/>
    </row>
    <row r="17" spans="1:12" s="39" customFormat="1" ht="23.1" customHeight="1">
      <c r="A17" s="45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7"/>
    </row>
    <row r="18" spans="1:12" s="39" customFormat="1" ht="23.1" customHeight="1">
      <c r="A18" s="45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7"/>
    </row>
    <row r="19" spans="1:12" s="39" customFormat="1" ht="23.1" customHeight="1">
      <c r="A19" s="45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7"/>
    </row>
    <row r="20" spans="1:12" s="39" customFormat="1" ht="23.1" customHeight="1">
      <c r="A20" s="45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7"/>
    </row>
    <row r="21" spans="1:12" s="39" customFormat="1" ht="23.1" customHeight="1">
      <c r="A21" s="4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7"/>
    </row>
    <row r="22" spans="1:12" s="39" customFormat="1" ht="23.1" customHeight="1">
      <c r="A22" s="48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50"/>
    </row>
    <row r="23" spans="1:12" s="39" customFormat="1" ht="23.1" customHeight="1"/>
    <row r="24" spans="1:12" s="39" customFormat="1" ht="23.1" customHeight="1"/>
    <row r="25" spans="1:12" s="39" customFormat="1" ht="23.1" customHeight="1"/>
    <row r="26" spans="1:12" s="39" customFormat="1" ht="23.1" customHeight="1"/>
    <row r="27" spans="1:12" s="39" customFormat="1" ht="23.1" customHeight="1"/>
    <row r="28" spans="1:12" s="39" customFormat="1" ht="23.1" customHeight="1"/>
    <row r="29" spans="1:12" s="39" customFormat="1" ht="23.1" customHeight="1"/>
    <row r="30" spans="1:12" s="39" customFormat="1" ht="23.1" customHeight="1"/>
    <row r="31" spans="1:12" s="39" customFormat="1" ht="23.1" customHeight="1"/>
    <row r="32" spans="1:12" s="39" customFormat="1" ht="23.1" customHeight="1"/>
    <row r="33" s="39" customFormat="1" ht="23.1" customHeight="1"/>
    <row r="34" s="39" customFormat="1" ht="23.1" customHeight="1"/>
    <row r="35" s="39" customFormat="1" ht="23.1" customHeight="1"/>
    <row r="36" s="39" customFormat="1" ht="23.1" customHeight="1"/>
    <row r="37" s="39" customFormat="1" ht="23.1" customHeight="1"/>
    <row r="38" s="39" customFormat="1" ht="23.1" customHeight="1"/>
    <row r="39" s="39" customFormat="1" ht="23.1" customHeight="1"/>
    <row r="40" s="39" customFormat="1" ht="23.1" customHeight="1"/>
    <row r="41" s="39" customFormat="1" ht="23.1" customHeight="1"/>
    <row r="42" s="39" customFormat="1" ht="23.1" customHeight="1"/>
    <row r="43" s="39" customFormat="1" ht="23.1" customHeight="1"/>
    <row r="44" s="39" customFormat="1" ht="23.1" customHeight="1"/>
    <row r="45" s="39" customFormat="1" ht="23.1" customHeight="1"/>
    <row r="46" s="39" customFormat="1" ht="23.1" customHeight="1"/>
    <row r="47" s="39" customFormat="1" ht="23.1" customHeight="1"/>
    <row r="48" s="39" customFormat="1" ht="23.1" customHeight="1"/>
    <row r="49" spans="9:9" ht="23.1" customHeight="1"/>
    <row r="50" spans="9:9" ht="23.1" customHeight="1"/>
    <row r="51" spans="9:9" ht="23.1" customHeight="1"/>
    <row r="52" spans="9:9" ht="23.1" customHeight="1"/>
    <row r="53" spans="9:9" ht="23.1" customHeight="1"/>
    <row r="54" spans="9:9" ht="23.1" customHeight="1"/>
    <row r="55" spans="9:9" ht="23.1" customHeight="1"/>
    <row r="56" spans="9:9" ht="23.1" customHeight="1"/>
    <row r="57" spans="9:9" ht="23.1" customHeight="1"/>
    <row r="58" spans="9:9" ht="23.1" customHeight="1"/>
    <row r="59" spans="9:9" ht="23.1" customHeight="1"/>
    <row r="60" spans="9:9" ht="23.1" customHeight="1"/>
    <row r="61" spans="9:9" ht="23.1" customHeight="1"/>
    <row r="62" spans="9:9" ht="23.1" customHeight="1"/>
    <row r="63" spans="9:9" ht="23.1" customHeight="1"/>
    <row r="64" spans="9:9" ht="23.1" customHeight="1">
      <c r="I64">
        <v>45672</v>
      </c>
    </row>
    <row r="65" ht="23.1" customHeight="1"/>
    <row r="66" ht="23.1" customHeight="1"/>
    <row r="67" ht="23.1" customHeight="1"/>
    <row r="68" ht="23.1" customHeight="1"/>
    <row r="69" ht="23.1" customHeight="1"/>
    <row r="70" ht="23.1" customHeight="1"/>
    <row r="71" ht="23.1" customHeight="1"/>
    <row r="72" ht="23.1" customHeight="1"/>
    <row r="73" ht="23.1" customHeight="1"/>
    <row r="74" ht="23.1" customHeight="1"/>
    <row r="75" ht="23.1" customHeight="1"/>
    <row r="76" ht="23.1" customHeight="1"/>
    <row r="77" ht="23.1" customHeight="1"/>
    <row r="78" ht="23.1" customHeight="1"/>
    <row r="79" ht="23.1" customHeight="1"/>
    <row r="80" ht="23.1" customHeight="1"/>
    <row r="81" ht="23.1" customHeight="1"/>
    <row r="82" ht="23.1" customHeight="1"/>
    <row r="83" ht="23.1" customHeight="1"/>
    <row r="84" ht="23.1" customHeight="1"/>
    <row r="85" ht="23.1" customHeight="1"/>
    <row r="86" ht="23.1" customHeight="1"/>
    <row r="87" ht="23.1" customHeight="1"/>
    <row r="88" ht="23.1" customHeight="1"/>
    <row r="89" ht="23.1" customHeight="1"/>
    <row r="90" ht="23.1" customHeight="1"/>
    <row r="91" ht="23.1" customHeight="1"/>
    <row r="92" ht="23.1" customHeight="1"/>
    <row r="93" ht="23.1" customHeight="1"/>
    <row r="94" ht="23.1" customHeight="1"/>
    <row r="95" ht="23.1" customHeight="1"/>
    <row r="96" ht="23.1" customHeight="1"/>
    <row r="97" ht="23.1" customHeight="1"/>
    <row r="98" ht="23.1" customHeight="1"/>
    <row r="99" ht="23.1" customHeight="1"/>
    <row r="100" ht="23.1" customHeight="1"/>
    <row r="101" ht="23.1" customHeight="1"/>
    <row r="102" ht="23.1" customHeight="1"/>
    <row r="103" ht="23.1" customHeight="1"/>
    <row r="104" ht="23.1" customHeight="1"/>
    <row r="105" ht="23.1" customHeight="1"/>
    <row r="106" ht="23.1" customHeight="1"/>
    <row r="107" ht="23.1" customHeight="1"/>
    <row r="108" ht="23.1" customHeight="1"/>
    <row r="109" ht="23.1" customHeight="1"/>
    <row r="110" ht="23.1" customHeight="1"/>
    <row r="111" ht="23.1" customHeight="1"/>
    <row r="112" ht="23.1" customHeight="1"/>
    <row r="113" ht="23.1" customHeight="1"/>
    <row r="114" ht="23.1" customHeight="1"/>
    <row r="115" ht="23.1" customHeight="1"/>
    <row r="116" ht="23.1" customHeight="1"/>
    <row r="117" ht="23.1" customHeight="1"/>
    <row r="118" ht="23.1" customHeight="1"/>
    <row r="119" ht="23.1" customHeight="1"/>
    <row r="120" ht="23.1" customHeight="1"/>
    <row r="121" ht="23.1" customHeight="1"/>
    <row r="122" ht="23.1" customHeight="1"/>
    <row r="123" ht="23.1" customHeight="1"/>
    <row r="124" ht="23.1" customHeight="1"/>
    <row r="125" ht="23.1" customHeight="1"/>
    <row r="126" ht="23.1" customHeight="1"/>
    <row r="127" ht="23.1" customHeight="1"/>
    <row r="128" ht="23.1" customHeight="1"/>
    <row r="129" ht="23.1" customHeight="1"/>
    <row r="130" ht="23.1" customHeight="1"/>
    <row r="131" ht="23.1" customHeight="1"/>
    <row r="132" ht="23.1" customHeight="1"/>
    <row r="133" ht="23.1" customHeight="1"/>
    <row r="134" ht="23.1" customHeight="1"/>
    <row r="135" ht="23.1" customHeight="1"/>
    <row r="136" ht="23.1" customHeight="1"/>
    <row r="137" ht="23.1" customHeight="1"/>
    <row r="138" ht="23.1" customHeight="1"/>
    <row r="139" ht="23.1" customHeight="1"/>
    <row r="140" ht="23.1" customHeight="1"/>
    <row r="141" ht="23.1" customHeight="1"/>
    <row r="142" ht="23.1" customHeight="1"/>
    <row r="143" ht="23.1" customHeight="1"/>
    <row r="144" ht="23.1" customHeight="1"/>
    <row r="145" ht="23.1" customHeight="1"/>
    <row r="146" ht="23.1" customHeight="1"/>
    <row r="147" ht="23.1" customHeight="1"/>
    <row r="148" ht="23.1" customHeight="1"/>
    <row r="149" ht="23.1" customHeight="1"/>
    <row r="150" ht="23.1" customHeight="1"/>
    <row r="151" ht="23.1" customHeight="1"/>
    <row r="152" ht="23.1" customHeight="1"/>
    <row r="153" ht="23.1" customHeight="1"/>
    <row r="154" ht="23.1" customHeight="1"/>
    <row r="155" ht="23.1" customHeight="1"/>
    <row r="156" ht="23.1" customHeight="1"/>
    <row r="157" ht="23.1" customHeight="1"/>
    <row r="158" ht="23.1" customHeight="1"/>
    <row r="159" ht="23.1" customHeight="1"/>
    <row r="160" ht="23.1" customHeight="1"/>
    <row r="161" ht="23.1" customHeight="1"/>
    <row r="162" ht="23.1" customHeight="1"/>
    <row r="163" ht="23.1" customHeight="1"/>
    <row r="164" ht="23.1" customHeight="1"/>
    <row r="165" ht="23.1" customHeight="1"/>
    <row r="166" ht="23.1" customHeight="1"/>
    <row r="167" ht="23.1" customHeight="1"/>
    <row r="168" ht="23.1" customHeight="1"/>
    <row r="169" ht="23.1" customHeight="1"/>
    <row r="170" ht="23.1" customHeight="1"/>
    <row r="171" ht="23.1" customHeight="1"/>
    <row r="172" ht="23.1" customHeight="1"/>
    <row r="173" ht="23.1" customHeight="1"/>
    <row r="174" ht="23.1" customHeight="1"/>
  </sheetData>
  <mergeCells count="1">
    <mergeCell ref="B9:K9"/>
  </mergeCells>
  <phoneticPr fontId="34" type="noConversion"/>
  <pageMargins left="0.98000001907348633" right="0.40000000596046448" top="0.55000001192092896" bottom="0.49000000953674316" header="0.56000000238418579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M161"/>
  <sheetViews>
    <sheetView showZeros="0" tabSelected="1" showRuler="0" view="pageBreakPreview" zoomScaleNormal="100" zoomScaleSheetLayoutView="100" workbookViewId="0">
      <pane xSplit="4" ySplit="2" topLeftCell="E3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8.88671875" defaultRowHeight="11.25"/>
  <cols>
    <col min="1" max="1" width="12.88671875" style="6" customWidth="1"/>
    <col min="2" max="2" width="10.88671875" style="6" customWidth="1"/>
    <col min="3" max="3" width="6.77734375" style="6" customWidth="1"/>
    <col min="4" max="4" width="6.5546875" style="6" customWidth="1"/>
    <col min="5" max="5" width="7.77734375" style="6" customWidth="1"/>
    <col min="6" max="6" width="10.6640625" style="6" customWidth="1"/>
    <col min="7" max="7" width="7.77734375" style="6" hidden="1" customWidth="1"/>
    <col min="8" max="8" width="9.77734375" style="6" customWidth="1"/>
    <col min="9" max="10" width="8.6640625" style="6" customWidth="1"/>
    <col min="11" max="11" width="6.88671875" style="6" customWidth="1"/>
    <col min="12" max="12" width="9.77734375" style="6" customWidth="1"/>
    <col min="13" max="13" width="9.77734375" style="106" customWidth="1"/>
    <col min="14" max="14" width="7.6640625" style="6" customWidth="1"/>
    <col min="15" max="15" width="10.109375" style="6" customWidth="1"/>
    <col min="16" max="16384" width="8.88671875" style="6"/>
  </cols>
  <sheetData>
    <row r="1" spans="1:13" s="3" customFormat="1" ht="20.45" customHeight="1">
      <c r="A1" s="333" t="s">
        <v>386</v>
      </c>
      <c r="B1" s="333" t="s">
        <v>397</v>
      </c>
      <c r="C1" s="335" t="s">
        <v>385</v>
      </c>
      <c r="D1" s="335" t="s">
        <v>389</v>
      </c>
      <c r="E1" s="335" t="s">
        <v>176</v>
      </c>
      <c r="F1" s="335"/>
      <c r="G1" s="335" t="s">
        <v>395</v>
      </c>
      <c r="H1" s="335"/>
      <c r="I1" s="335" t="s">
        <v>401</v>
      </c>
      <c r="J1" s="335"/>
      <c r="K1" s="335" t="s">
        <v>390</v>
      </c>
      <c r="L1" s="335"/>
      <c r="M1" s="336" t="s">
        <v>399</v>
      </c>
    </row>
    <row r="2" spans="1:13" s="3" customFormat="1" ht="21.6" customHeight="1">
      <c r="A2" s="334"/>
      <c r="B2" s="334"/>
      <c r="C2" s="335"/>
      <c r="D2" s="335"/>
      <c r="E2" s="2" t="s">
        <v>384</v>
      </c>
      <c r="F2" s="2" t="s">
        <v>383</v>
      </c>
      <c r="G2" s="2" t="s">
        <v>384</v>
      </c>
      <c r="H2" s="2" t="s">
        <v>383</v>
      </c>
      <c r="I2" s="2" t="s">
        <v>384</v>
      </c>
      <c r="J2" s="2" t="s">
        <v>383</v>
      </c>
      <c r="K2" s="2" t="s">
        <v>384</v>
      </c>
      <c r="L2" s="2" t="s">
        <v>383</v>
      </c>
      <c r="M2" s="337"/>
    </row>
    <row r="3" spans="1:13" s="3" customFormat="1" ht="27" customHeight="1">
      <c r="A3" s="294" t="s">
        <v>400</v>
      </c>
      <c r="B3" s="294" t="s">
        <v>422</v>
      </c>
      <c r="C3" s="294"/>
      <c r="D3" s="295" t="s">
        <v>29</v>
      </c>
      <c r="E3" s="294"/>
      <c r="F3" s="296">
        <f>H3+J3+L3</f>
        <v>4986078</v>
      </c>
      <c r="G3" s="296"/>
      <c r="H3" s="296">
        <f>TRUNC(H8*$M3,0)</f>
        <v>4986078</v>
      </c>
      <c r="I3" s="296"/>
      <c r="J3" s="296"/>
      <c r="K3" s="296"/>
      <c r="L3" s="296"/>
      <c r="M3" s="297">
        <v>1</v>
      </c>
    </row>
    <row r="4" spans="1:13" ht="24.95" customHeight="1">
      <c r="A4" s="7" t="s">
        <v>190</v>
      </c>
      <c r="B4" s="2"/>
      <c r="C4" s="2">
        <f>인원수산정!T14</f>
        <v>3</v>
      </c>
      <c r="D4" s="2" t="s">
        <v>36</v>
      </c>
      <c r="E4" s="8">
        <f>G4+I4+K4</f>
        <v>251596</v>
      </c>
      <c r="F4" s="8">
        <f>H4+J4+L4</f>
        <v>754788</v>
      </c>
      <c r="G4" s="8">
        <f>VLOOKUP($A4,기초단가!$B$2:$E$1337,2,FALSE)</f>
        <v>251596</v>
      </c>
      <c r="H4" s="8">
        <f>ROUNDDOWN($C4*G4,)</f>
        <v>754788</v>
      </c>
      <c r="I4" s="8">
        <f>VLOOKUP($A4,기초단가!$B$2:$E$1337,3,FALSE)</f>
        <v>0</v>
      </c>
      <c r="J4" s="8">
        <f>ROUNDDOWN($C4*I4,)</f>
        <v>0</v>
      </c>
      <c r="K4" s="8">
        <f>VLOOKUP($A4,기초단가!$B$2:$E$1337,4,FALSE)</f>
        <v>0</v>
      </c>
      <c r="L4" s="8">
        <f>ROUNDDOWN($C4*K4,)</f>
        <v>0</v>
      </c>
      <c r="M4" s="104"/>
    </row>
    <row r="5" spans="1:13" ht="24.95" customHeight="1">
      <c r="A5" s="7" t="s">
        <v>186</v>
      </c>
      <c r="B5" s="2"/>
      <c r="C5" s="2">
        <f>인원수산정!T15</f>
        <v>6</v>
      </c>
      <c r="D5" s="2" t="s">
        <v>36</v>
      </c>
      <c r="E5" s="8">
        <f>G5+I5+K5</f>
        <v>215609</v>
      </c>
      <c r="F5" s="8">
        <f>H5+J5+L5</f>
        <v>1293654</v>
      </c>
      <c r="G5" s="8">
        <f>VLOOKUP($A5,기초단가!$B$2:$E$1337,2,FALSE)</f>
        <v>215609</v>
      </c>
      <c r="H5" s="8">
        <f>ROUNDDOWN($C5*G5,)</f>
        <v>1293654</v>
      </c>
      <c r="I5" s="8">
        <f>VLOOKUP($A5,기초단가!$B$2:$E$1337,3,FALSE)</f>
        <v>0</v>
      </c>
      <c r="J5" s="8">
        <f>ROUNDDOWN($C5*I5,)</f>
        <v>0</v>
      </c>
      <c r="K5" s="8">
        <f>VLOOKUP($A5,기초단가!$B$2:$E$1337,4,FALSE)</f>
        <v>0</v>
      </c>
      <c r="L5" s="8">
        <f>ROUNDDOWN($C5*K5,)</f>
        <v>0</v>
      </c>
      <c r="M5" s="104"/>
    </row>
    <row r="6" spans="1:13" ht="24.95" customHeight="1">
      <c r="A6" s="7" t="s">
        <v>184</v>
      </c>
      <c r="B6" s="7"/>
      <c r="C6" s="2">
        <f>인원수산정!T16</f>
        <v>12</v>
      </c>
      <c r="D6" s="2" t="s">
        <v>36</v>
      </c>
      <c r="E6" s="8">
        <f>G6+I6+K6</f>
        <v>200786</v>
      </c>
      <c r="F6" s="8">
        <f>H6+J6+L6</f>
        <v>2409432</v>
      </c>
      <c r="G6" s="8">
        <f>VLOOKUP($A6,기초단가!$B$2:$E$1337,2,FALSE)</f>
        <v>200786</v>
      </c>
      <c r="H6" s="8">
        <f>ROUNDDOWN($C6*G6,)</f>
        <v>2409432</v>
      </c>
      <c r="I6" s="8">
        <f>VLOOKUP($A6,기초단가!$B$2:$E$1337,3,FALSE)</f>
        <v>0</v>
      </c>
      <c r="J6" s="8">
        <f>ROUNDDOWN($C6*I6,)</f>
        <v>0</v>
      </c>
      <c r="K6" s="8">
        <f>VLOOKUP($A6,기초단가!$B$2:$E$1337,4,FALSE)</f>
        <v>0</v>
      </c>
      <c r="L6" s="8">
        <f>ROUNDDOWN($C6*K6,)</f>
        <v>0</v>
      </c>
      <c r="M6" s="104"/>
    </row>
    <row r="7" spans="1:13" s="3" customFormat="1" ht="24.95" customHeight="1">
      <c r="A7" s="7" t="s">
        <v>407</v>
      </c>
      <c r="B7" s="7"/>
      <c r="C7" s="2">
        <f>인원수산정!T17</f>
        <v>3</v>
      </c>
      <c r="D7" s="2" t="s">
        <v>36</v>
      </c>
      <c r="E7" s="8">
        <f>G7+I7+K7</f>
        <v>176068</v>
      </c>
      <c r="F7" s="8">
        <f>H7+J7+L7</f>
        <v>528204</v>
      </c>
      <c r="G7" s="8">
        <f>VLOOKUP($A7,기초단가!$B$2:$E$1337,2,FALSE)</f>
        <v>176068</v>
      </c>
      <c r="H7" s="8">
        <f>ROUNDDOWN($C7*G7,)</f>
        <v>528204</v>
      </c>
      <c r="I7" s="8">
        <f>VLOOKUP($A7,기초단가!$B$2:$E$1337,3,FALSE)</f>
        <v>0</v>
      </c>
      <c r="J7" s="8">
        <f>ROUNDDOWN($C7*I7,)</f>
        <v>0</v>
      </c>
      <c r="K7" s="8">
        <f>VLOOKUP($A7,기초단가!$B$2:$E$1337,4,FALSE)</f>
        <v>0</v>
      </c>
      <c r="L7" s="8">
        <f>ROUNDDOWN($C7*K7,)</f>
        <v>0</v>
      </c>
      <c r="M7" s="104"/>
    </row>
    <row r="8" spans="1:13" s="3" customFormat="1" ht="24.95" customHeight="1">
      <c r="A8" s="7" t="s">
        <v>441</v>
      </c>
      <c r="B8" s="2"/>
      <c r="C8" s="2"/>
      <c r="D8" s="2"/>
      <c r="E8" s="8"/>
      <c r="F8" s="8"/>
      <c r="G8" s="8"/>
      <c r="H8" s="8">
        <f>SUM(H4:H7)</f>
        <v>4986078</v>
      </c>
      <c r="I8" s="8"/>
      <c r="J8" s="8">
        <f>J5+J6+J7</f>
        <v>0</v>
      </c>
      <c r="K8" s="8"/>
      <c r="L8" s="8">
        <f>L5+L6+L7</f>
        <v>0</v>
      </c>
      <c r="M8" s="104"/>
    </row>
    <row r="9" spans="1:13" ht="24.95" customHeight="1">
      <c r="A9" s="7"/>
      <c r="B9" s="7"/>
      <c r="C9" s="2"/>
      <c r="D9" s="2"/>
      <c r="E9" s="8"/>
      <c r="F9" s="8"/>
      <c r="G9" s="8"/>
      <c r="H9" s="8"/>
      <c r="I9" s="8"/>
      <c r="J9" s="8"/>
      <c r="K9" s="8"/>
      <c r="L9" s="8"/>
      <c r="M9" s="104"/>
    </row>
    <row r="10" spans="1:13" ht="24.95" hidden="1" customHeight="1">
      <c r="A10" s="7" t="s">
        <v>465</v>
      </c>
      <c r="B10" s="7" t="s">
        <v>398</v>
      </c>
      <c r="C10" s="7"/>
      <c r="D10" s="2" t="s">
        <v>34</v>
      </c>
      <c r="E10" s="7"/>
      <c r="F10" s="8" t="e">
        <f t="shared" ref="F10:F15" si="0">H10+J10+L10</f>
        <v>#N/A</v>
      </c>
      <c r="G10" s="8"/>
      <c r="H10" s="8" t="e">
        <f>SUM(H11:H22)</f>
        <v>#N/A</v>
      </c>
      <c r="I10" s="8"/>
      <c r="J10" s="8" t="e">
        <f>SUM(J11:J22)</f>
        <v>#N/A</v>
      </c>
      <c r="K10" s="8"/>
      <c r="L10" s="8">
        <f>SUM(L11:L22)</f>
        <v>0</v>
      </c>
      <c r="M10" s="104"/>
    </row>
    <row r="11" spans="1:13" ht="24.95" hidden="1" customHeight="1">
      <c r="A11" s="7" t="s">
        <v>185</v>
      </c>
      <c r="B11" s="2"/>
      <c r="C11" s="2">
        <v>0.17499999999999999</v>
      </c>
      <c r="D11" s="2" t="s">
        <v>36</v>
      </c>
      <c r="E11" s="8">
        <f>G11+I11+K11</f>
        <v>295138</v>
      </c>
      <c r="F11" s="8">
        <f t="shared" si="0"/>
        <v>51649</v>
      </c>
      <c r="G11" s="8">
        <f>VLOOKUP($A11,기초단가!$B$2:$E$1337,2,FALSE)</f>
        <v>295138</v>
      </c>
      <c r="H11" s="8">
        <f>ROUNDDOWN($C11*G11,)</f>
        <v>51649</v>
      </c>
      <c r="I11" s="8">
        <f>VLOOKUP($A11,기초단가!$B$2:$E$1337,3,FALSE)</f>
        <v>0</v>
      </c>
      <c r="J11" s="8">
        <f>ROUNDDOWN($C11*I11,)</f>
        <v>0</v>
      </c>
      <c r="K11" s="8"/>
      <c r="L11" s="8"/>
      <c r="M11" s="104"/>
    </row>
    <row r="12" spans="1:13" ht="24.95" hidden="1" customHeight="1">
      <c r="A12" s="7" t="s">
        <v>42</v>
      </c>
      <c r="B12" s="2"/>
      <c r="C12" s="2">
        <v>0.35</v>
      </c>
      <c r="D12" s="2" t="s">
        <v>36</v>
      </c>
      <c r="E12" s="8">
        <f>G12+I12+K12</f>
        <v>232562</v>
      </c>
      <c r="F12" s="8">
        <f t="shared" si="0"/>
        <v>81396</v>
      </c>
      <c r="G12" s="8">
        <f>VLOOKUP($A12,기초단가!$B$2:$E$1337,2,FALSE)</f>
        <v>232562</v>
      </c>
      <c r="H12" s="8">
        <f>ROUNDDOWN($C12*G12,)</f>
        <v>81396</v>
      </c>
      <c r="I12" s="8">
        <f>VLOOKUP($A12,기초단가!$B$2:$E$1337,3,FALSE)</f>
        <v>0</v>
      </c>
      <c r="J12" s="8">
        <f>ROUNDDOWN($C12*I12,)</f>
        <v>0</v>
      </c>
      <c r="K12" s="8"/>
      <c r="L12" s="8"/>
      <c r="M12" s="104"/>
    </row>
    <row r="13" spans="1:13" ht="24.95" hidden="1" customHeight="1">
      <c r="A13" s="7" t="s">
        <v>406</v>
      </c>
      <c r="B13" s="2"/>
      <c r="C13" s="2">
        <v>0.35</v>
      </c>
      <c r="D13" s="2" t="s">
        <v>36</v>
      </c>
      <c r="E13" s="8" t="e">
        <f>G13+I13+K13</f>
        <v>#N/A</v>
      </c>
      <c r="F13" s="8" t="e">
        <f t="shared" si="0"/>
        <v>#N/A</v>
      </c>
      <c r="G13" s="8" t="e">
        <f>VLOOKUP($A13,기초단가!$B$2:$E$1337,2,FALSE)</f>
        <v>#N/A</v>
      </c>
      <c r="H13" s="8" t="e">
        <f>ROUNDDOWN($C13*G13,)</f>
        <v>#N/A</v>
      </c>
      <c r="I13" s="8" t="e">
        <f>VLOOKUP($A13,기초단가!$B$2:$E$1337,3,FALSE)</f>
        <v>#N/A</v>
      </c>
      <c r="J13" s="8" t="e">
        <f>ROUNDDOWN($C13*I13,)</f>
        <v>#N/A</v>
      </c>
      <c r="K13" s="8"/>
      <c r="L13" s="8"/>
      <c r="M13" s="104"/>
    </row>
    <row r="14" spans="1:13" ht="24.95" hidden="1" customHeight="1">
      <c r="A14" s="7" t="s">
        <v>407</v>
      </c>
      <c r="B14" s="7"/>
      <c r="C14" s="2">
        <v>0.35</v>
      </c>
      <c r="D14" s="2" t="s">
        <v>36</v>
      </c>
      <c r="E14" s="8">
        <f>G14+I14+K14</f>
        <v>176068</v>
      </c>
      <c r="F14" s="8">
        <f t="shared" si="0"/>
        <v>61623</v>
      </c>
      <c r="G14" s="8">
        <f>VLOOKUP($A14,기초단가!$B$2:$E$1337,2,FALSE)</f>
        <v>176068</v>
      </c>
      <c r="H14" s="8">
        <f>ROUNDDOWN($C14*G14,)</f>
        <v>61623</v>
      </c>
      <c r="I14" s="8">
        <f>VLOOKUP($A14,기초단가!$B$2:$E$1337,3,FALSE)</f>
        <v>0</v>
      </c>
      <c r="J14" s="8">
        <f>ROUNDDOWN($C14*I14,)</f>
        <v>0</v>
      </c>
      <c r="K14" s="8"/>
      <c r="L14" s="8"/>
      <c r="M14" s="104"/>
    </row>
    <row r="15" spans="1:13" ht="24.95" hidden="1" customHeight="1">
      <c r="A15" s="7" t="s">
        <v>392</v>
      </c>
      <c r="B15" s="2"/>
      <c r="C15" s="2">
        <v>0.01</v>
      </c>
      <c r="D15" s="2" t="s">
        <v>37</v>
      </c>
      <c r="E15" s="8" t="e">
        <f>G15+I15+K15</f>
        <v>#N/A</v>
      </c>
      <c r="F15" s="8" t="e">
        <f t="shared" si="0"/>
        <v>#N/A</v>
      </c>
      <c r="G15" s="8" t="e">
        <f>VLOOKUP($A15,기초단가!$B$2:$E$1337,2,FALSE)</f>
        <v>#N/A</v>
      </c>
      <c r="H15" s="8" t="e">
        <f>ROUNDDOWN($C15*G15,)</f>
        <v>#N/A</v>
      </c>
      <c r="I15" s="8" t="e">
        <f>VLOOKUP($A15,기초단가!$B$2:$E$1337,3,FALSE)</f>
        <v>#N/A</v>
      </c>
      <c r="J15" s="8" t="e">
        <f>ROUNDDOWN($C15*I15,)</f>
        <v>#N/A</v>
      </c>
      <c r="K15" s="8"/>
      <c r="L15" s="8"/>
      <c r="M15" s="104"/>
    </row>
    <row r="16" spans="1:13" ht="24.95" hidden="1" customHeight="1">
      <c r="A16" s="7" t="s">
        <v>393</v>
      </c>
      <c r="B16" s="2"/>
      <c r="C16" s="2">
        <v>2.5000000000000001E-2</v>
      </c>
      <c r="D16" s="2" t="s">
        <v>45</v>
      </c>
      <c r="E16" s="8" t="e">
        <f t="shared" ref="E16:E22" si="1">G16+I16+K16</f>
        <v>#N/A</v>
      </c>
      <c r="F16" s="8" t="e">
        <f t="shared" ref="F16:F29" si="2">H16+J16+L16</f>
        <v>#N/A</v>
      </c>
      <c r="G16" s="8" t="e">
        <f>VLOOKUP($A16,기초단가!$B$2:$E$1337,2,FALSE)</f>
        <v>#N/A</v>
      </c>
      <c r="H16" s="8" t="e">
        <f t="shared" ref="H16:H22" si="3">ROUNDDOWN($C16*G16,)</f>
        <v>#N/A</v>
      </c>
      <c r="I16" s="8" t="e">
        <f>VLOOKUP($A16,기초단가!$B$2:$E$1337,3,FALSE)</f>
        <v>#N/A</v>
      </c>
      <c r="J16" s="8" t="e">
        <f t="shared" ref="J16:J22" si="4">ROUNDDOWN($C16*I16,)</f>
        <v>#N/A</v>
      </c>
      <c r="K16" s="8"/>
      <c r="L16" s="8"/>
      <c r="M16" s="104"/>
    </row>
    <row r="17" spans="1:13" ht="24.95" hidden="1" customHeight="1">
      <c r="A17" s="7" t="s">
        <v>178</v>
      </c>
      <c r="B17" s="2"/>
      <c r="C17" s="2">
        <v>0.01</v>
      </c>
      <c r="D17" s="2" t="s">
        <v>45</v>
      </c>
      <c r="E17" s="8" t="e">
        <f t="shared" si="1"/>
        <v>#N/A</v>
      </c>
      <c r="F17" s="8" t="e">
        <f t="shared" si="2"/>
        <v>#N/A</v>
      </c>
      <c r="G17" s="8" t="e">
        <f>VLOOKUP($A17,기초단가!$B$2:$E$1337,2,FALSE)</f>
        <v>#N/A</v>
      </c>
      <c r="H17" s="8" t="e">
        <f t="shared" si="3"/>
        <v>#N/A</v>
      </c>
      <c r="I17" s="8" t="e">
        <f>VLOOKUP($A17,기초단가!$B$2:$E$1337,3,FALSE)</f>
        <v>#N/A</v>
      </c>
      <c r="J17" s="8" t="e">
        <f t="shared" si="4"/>
        <v>#N/A</v>
      </c>
      <c r="K17" s="8"/>
      <c r="L17" s="8"/>
      <c r="M17" s="104"/>
    </row>
    <row r="18" spans="1:13" ht="24.95" hidden="1" customHeight="1">
      <c r="A18" s="7" t="s">
        <v>179</v>
      </c>
      <c r="B18" s="2"/>
      <c r="C18" s="2">
        <v>0.01</v>
      </c>
      <c r="D18" s="2" t="s">
        <v>45</v>
      </c>
      <c r="E18" s="8" t="e">
        <f t="shared" si="1"/>
        <v>#N/A</v>
      </c>
      <c r="F18" s="8" t="e">
        <f t="shared" si="2"/>
        <v>#N/A</v>
      </c>
      <c r="G18" s="8" t="e">
        <f>VLOOKUP($A18,기초단가!$B$2:$E$1337,2,FALSE)</f>
        <v>#N/A</v>
      </c>
      <c r="H18" s="8" t="e">
        <f t="shared" si="3"/>
        <v>#N/A</v>
      </c>
      <c r="I18" s="8" t="e">
        <f>VLOOKUP($A18,기초단가!$B$2:$E$1337,3,FALSE)</f>
        <v>#N/A</v>
      </c>
      <c r="J18" s="8" t="e">
        <f t="shared" si="4"/>
        <v>#N/A</v>
      </c>
      <c r="K18" s="8"/>
      <c r="L18" s="8"/>
      <c r="M18" s="104"/>
    </row>
    <row r="19" spans="1:13" ht="24.95" hidden="1" customHeight="1">
      <c r="A19" s="7" t="s">
        <v>404</v>
      </c>
      <c r="B19" s="2"/>
      <c r="C19" s="2">
        <v>0.01</v>
      </c>
      <c r="D19" s="2" t="s">
        <v>45</v>
      </c>
      <c r="E19" s="8" t="e">
        <f t="shared" si="1"/>
        <v>#N/A</v>
      </c>
      <c r="F19" s="8" t="e">
        <f t="shared" si="2"/>
        <v>#N/A</v>
      </c>
      <c r="G19" s="8" t="e">
        <f>VLOOKUP($A19,기초단가!$B$2:$E$1337,2,FALSE)</f>
        <v>#N/A</v>
      </c>
      <c r="H19" s="8" t="e">
        <f t="shared" si="3"/>
        <v>#N/A</v>
      </c>
      <c r="I19" s="8" t="e">
        <f>VLOOKUP($A19,기초단가!$B$2:$E$1337,3,FALSE)</f>
        <v>#N/A</v>
      </c>
      <c r="J19" s="8" t="e">
        <f t="shared" si="4"/>
        <v>#N/A</v>
      </c>
      <c r="K19" s="8"/>
      <c r="L19" s="8"/>
      <c r="M19" s="104"/>
    </row>
    <row r="20" spans="1:13" ht="24.95" hidden="1" customHeight="1">
      <c r="A20" s="7" t="s">
        <v>388</v>
      </c>
      <c r="B20" s="2" t="s">
        <v>180</v>
      </c>
      <c r="C20" s="30">
        <v>0.03</v>
      </c>
      <c r="D20" s="2" t="s">
        <v>33</v>
      </c>
      <c r="E20" s="8" t="e">
        <f>G20+I20+K20</f>
        <v>#N/A</v>
      </c>
      <c r="F20" s="8" t="e">
        <f>H20+J20+L20</f>
        <v>#N/A</v>
      </c>
      <c r="G20" s="8"/>
      <c r="H20" s="8">
        <f>ROUNDDOWN($C20*G20,)</f>
        <v>0</v>
      </c>
      <c r="I20" s="8" t="e">
        <f>SUM(J11:J19)</f>
        <v>#N/A</v>
      </c>
      <c r="J20" s="8" t="e">
        <f>ROUNDDOWN($C20*I20,)</f>
        <v>#N/A</v>
      </c>
      <c r="K20" s="8"/>
      <c r="L20" s="8"/>
      <c r="M20" s="104"/>
    </row>
    <row r="21" spans="1:13" ht="24.95" hidden="1" customHeight="1">
      <c r="A21" s="7" t="s">
        <v>39</v>
      </c>
      <c r="B21" s="2"/>
      <c r="C21" s="2">
        <v>3</v>
      </c>
      <c r="D21" s="2" t="s">
        <v>44</v>
      </c>
      <c r="E21" s="8" t="e">
        <f t="shared" si="1"/>
        <v>#N/A</v>
      </c>
      <c r="F21" s="8" t="e">
        <f t="shared" si="2"/>
        <v>#N/A</v>
      </c>
      <c r="G21" s="8" t="e">
        <f>VLOOKUP($A21,기초단가!$B$2:$E$1337,2,FALSE)</f>
        <v>#N/A</v>
      </c>
      <c r="H21" s="8" t="e">
        <f t="shared" si="3"/>
        <v>#N/A</v>
      </c>
      <c r="I21" s="8" t="e">
        <f>VLOOKUP($A21,기초단가!$B$2:$E$1337,3,FALSE)</f>
        <v>#N/A</v>
      </c>
      <c r="J21" s="8" t="e">
        <f t="shared" si="4"/>
        <v>#N/A</v>
      </c>
      <c r="K21" s="8"/>
      <c r="L21" s="8"/>
      <c r="M21" s="104"/>
    </row>
    <row r="22" spans="1:13" ht="24.95" hidden="1" customHeight="1">
      <c r="A22" s="7" t="s">
        <v>35</v>
      </c>
      <c r="B22" s="2"/>
      <c r="C22" s="2">
        <v>0.04</v>
      </c>
      <c r="D22" s="2" t="s">
        <v>44</v>
      </c>
      <c r="E22" s="8" t="e">
        <f t="shared" si="1"/>
        <v>#N/A</v>
      </c>
      <c r="F22" s="8" t="e">
        <f t="shared" si="2"/>
        <v>#N/A</v>
      </c>
      <c r="G22" s="8" t="e">
        <f>VLOOKUP($A22,기초단가!$B$2:$E$1337,2,FALSE)</f>
        <v>#N/A</v>
      </c>
      <c r="H22" s="8" t="e">
        <f t="shared" si="3"/>
        <v>#N/A</v>
      </c>
      <c r="I22" s="8" t="e">
        <f>VLOOKUP($A22,기초단가!$B$2:$E$1337,3,FALSE)</f>
        <v>#N/A</v>
      </c>
      <c r="J22" s="8" t="e">
        <f t="shared" si="4"/>
        <v>#N/A</v>
      </c>
      <c r="K22" s="8"/>
      <c r="L22" s="8"/>
      <c r="M22" s="104"/>
    </row>
    <row r="23" spans="1:13" ht="24.95" hidden="1" customHeight="1">
      <c r="A23" s="7"/>
      <c r="B23" s="2"/>
      <c r="C23" s="2"/>
      <c r="D23" s="2"/>
      <c r="E23" s="8"/>
      <c r="F23" s="8"/>
      <c r="G23" s="8"/>
      <c r="H23" s="8"/>
      <c r="I23" s="8"/>
      <c r="J23" s="8"/>
      <c r="K23" s="8"/>
      <c r="L23" s="8"/>
      <c r="M23" s="104"/>
    </row>
    <row r="24" spans="1:13" ht="24.95" hidden="1" customHeight="1">
      <c r="A24" s="7" t="s">
        <v>462</v>
      </c>
      <c r="B24" s="7" t="s">
        <v>411</v>
      </c>
      <c r="C24" s="7"/>
      <c r="D24" s="2" t="s">
        <v>34</v>
      </c>
      <c r="E24" s="7"/>
      <c r="F24" s="8" t="e">
        <f t="shared" si="2"/>
        <v>#N/A</v>
      </c>
      <c r="G24" s="8"/>
      <c r="H24" s="8" t="e">
        <f>SUM(H25:H36)</f>
        <v>#N/A</v>
      </c>
      <c r="I24" s="8"/>
      <c r="J24" s="8" t="e">
        <f>SUM(J25:J36)</f>
        <v>#N/A</v>
      </c>
      <c r="K24" s="8"/>
      <c r="L24" s="8">
        <f>SUM(L25:L36)</f>
        <v>0</v>
      </c>
      <c r="M24" s="104"/>
    </row>
    <row r="25" spans="1:13" ht="24.95" hidden="1" customHeight="1">
      <c r="A25" s="7" t="s">
        <v>185</v>
      </c>
      <c r="B25" s="2"/>
      <c r="C25" s="2">
        <v>0.22500000000000001</v>
      </c>
      <c r="D25" s="2" t="s">
        <v>36</v>
      </c>
      <c r="E25" s="8">
        <f t="shared" ref="E25:E33" si="5">G25+I25+K25</f>
        <v>295138</v>
      </c>
      <c r="F25" s="8">
        <f t="shared" si="2"/>
        <v>66406</v>
      </c>
      <c r="G25" s="8">
        <f>VLOOKUP($A25,기초단가!$B$2:$E$1337,2,FALSE)</f>
        <v>295138</v>
      </c>
      <c r="H25" s="8">
        <f>ROUNDDOWN($C25*G25,)</f>
        <v>66406</v>
      </c>
      <c r="I25" s="8">
        <f>VLOOKUP($A25,기초단가!$B$2:$E$1337,3,FALSE)</f>
        <v>0</v>
      </c>
      <c r="J25" s="8">
        <f>ROUNDDOWN($C25*I25,)</f>
        <v>0</v>
      </c>
      <c r="K25" s="8"/>
      <c r="L25" s="8"/>
      <c r="M25" s="104"/>
    </row>
    <row r="26" spans="1:13" ht="24.95" hidden="1" customHeight="1">
      <c r="A26" s="7" t="s">
        <v>42</v>
      </c>
      <c r="B26" s="2"/>
      <c r="C26" s="2">
        <v>0.45</v>
      </c>
      <c r="D26" s="2" t="s">
        <v>36</v>
      </c>
      <c r="E26" s="8">
        <f t="shared" si="5"/>
        <v>232562</v>
      </c>
      <c r="F26" s="8">
        <f t="shared" si="2"/>
        <v>104652</v>
      </c>
      <c r="G26" s="8">
        <f>VLOOKUP($A26,기초단가!$B$2:$E$1337,2,FALSE)</f>
        <v>232562</v>
      </c>
      <c r="H26" s="8">
        <f>ROUNDDOWN($C26*G26,)</f>
        <v>104652</v>
      </c>
      <c r="I26" s="8">
        <f>VLOOKUP($A26,기초단가!$B$2:$E$1337,3,FALSE)</f>
        <v>0</v>
      </c>
      <c r="J26" s="8">
        <f>ROUNDDOWN($C26*I26,)</f>
        <v>0</v>
      </c>
      <c r="K26" s="8"/>
      <c r="L26" s="8"/>
      <c r="M26" s="104"/>
    </row>
    <row r="27" spans="1:13" ht="24.95" hidden="1" customHeight="1">
      <c r="A27" s="7" t="s">
        <v>406</v>
      </c>
      <c r="B27" s="2"/>
      <c r="C27" s="2">
        <v>0.45</v>
      </c>
      <c r="D27" s="2" t="s">
        <v>36</v>
      </c>
      <c r="E27" s="8" t="e">
        <f t="shared" si="5"/>
        <v>#N/A</v>
      </c>
      <c r="F27" s="8" t="e">
        <f t="shared" si="2"/>
        <v>#N/A</v>
      </c>
      <c r="G27" s="8" t="e">
        <f>VLOOKUP($A27,기초단가!$B$2:$E$1337,2,FALSE)</f>
        <v>#N/A</v>
      </c>
      <c r="H27" s="8" t="e">
        <f>ROUNDDOWN($C27*G27,)</f>
        <v>#N/A</v>
      </c>
      <c r="I27" s="8" t="e">
        <f>VLOOKUP($A27,기초단가!$B$2:$E$1337,3,FALSE)</f>
        <v>#N/A</v>
      </c>
      <c r="J27" s="8" t="e">
        <f>ROUNDDOWN($C27*I27,)</f>
        <v>#N/A</v>
      </c>
      <c r="K27" s="8"/>
      <c r="L27" s="8"/>
      <c r="M27" s="104"/>
    </row>
    <row r="28" spans="1:13" ht="24.95" hidden="1" customHeight="1">
      <c r="A28" s="7" t="s">
        <v>407</v>
      </c>
      <c r="B28" s="7"/>
      <c r="C28" s="2">
        <v>0.45</v>
      </c>
      <c r="D28" s="2" t="s">
        <v>36</v>
      </c>
      <c r="E28" s="8">
        <f t="shared" si="5"/>
        <v>176068</v>
      </c>
      <c r="F28" s="8">
        <f t="shared" si="2"/>
        <v>79230</v>
      </c>
      <c r="G28" s="8">
        <f>VLOOKUP($A28,기초단가!$B$2:$E$1337,2,FALSE)</f>
        <v>176068</v>
      </c>
      <c r="H28" s="8">
        <f>ROUNDDOWN($C28*G28,)</f>
        <v>79230</v>
      </c>
      <c r="I28" s="8">
        <f>VLOOKUP($A28,기초단가!$B$2:$E$1337,3,FALSE)</f>
        <v>0</v>
      </c>
      <c r="J28" s="8">
        <f>ROUNDDOWN($C28*I28,)</f>
        <v>0</v>
      </c>
      <c r="K28" s="8"/>
      <c r="L28" s="8"/>
      <c r="M28" s="104"/>
    </row>
    <row r="29" spans="1:13" ht="24.95" hidden="1" customHeight="1">
      <c r="A29" s="7" t="s">
        <v>392</v>
      </c>
      <c r="B29" s="2"/>
      <c r="C29" s="2">
        <v>2.5000000000000001E-2</v>
      </c>
      <c r="D29" s="2" t="s">
        <v>37</v>
      </c>
      <c r="E29" s="8" t="e">
        <f t="shared" si="5"/>
        <v>#N/A</v>
      </c>
      <c r="F29" s="8" t="e">
        <f t="shared" si="2"/>
        <v>#N/A</v>
      </c>
      <c r="G29" s="8" t="e">
        <f>VLOOKUP($A29,기초단가!$B$2:$E$1337,2,FALSE)</f>
        <v>#N/A</v>
      </c>
      <c r="H29" s="8" t="e">
        <f>ROUNDDOWN($C29*G29,)</f>
        <v>#N/A</v>
      </c>
      <c r="I29" s="8" t="e">
        <f>VLOOKUP($A29,기초단가!$B$2:$E$1337,3,FALSE)</f>
        <v>#N/A</v>
      </c>
      <c r="J29" s="8" t="e">
        <f>ROUNDDOWN($C29*I29,)</f>
        <v>#N/A</v>
      </c>
      <c r="K29" s="8"/>
      <c r="L29" s="8"/>
      <c r="M29" s="104"/>
    </row>
    <row r="30" spans="1:13" ht="24.95" hidden="1" customHeight="1">
      <c r="A30" s="7" t="s">
        <v>393</v>
      </c>
      <c r="B30" s="2"/>
      <c r="C30" s="2">
        <v>0.05</v>
      </c>
      <c r="D30" s="2" t="s">
        <v>45</v>
      </c>
      <c r="E30" s="8" t="e">
        <f t="shared" si="5"/>
        <v>#N/A</v>
      </c>
      <c r="F30" s="8" t="e">
        <f>H30+J30+L30</f>
        <v>#N/A</v>
      </c>
      <c r="G30" s="8" t="e">
        <f>VLOOKUP($A30,기초단가!$B$2:$E$1337,2,FALSE)</f>
        <v>#N/A</v>
      </c>
      <c r="H30" s="8" t="e">
        <f t="shared" ref="H30:H36" si="6">ROUNDDOWN($C30*G30,)</f>
        <v>#N/A</v>
      </c>
      <c r="I30" s="8" t="e">
        <f>VLOOKUP($A30,기초단가!$B$2:$E$1337,3,FALSE)</f>
        <v>#N/A</v>
      </c>
      <c r="J30" s="8" t="e">
        <f t="shared" ref="J30:J36" si="7">ROUNDDOWN($C30*I30,)</f>
        <v>#N/A</v>
      </c>
      <c r="K30" s="8"/>
      <c r="L30" s="8"/>
      <c r="M30" s="104"/>
    </row>
    <row r="31" spans="1:13" ht="24.95" hidden="1" customHeight="1">
      <c r="A31" s="7" t="s">
        <v>178</v>
      </c>
      <c r="B31" s="2"/>
      <c r="C31" s="2">
        <v>2.5000000000000001E-2</v>
      </c>
      <c r="D31" s="2" t="s">
        <v>45</v>
      </c>
      <c r="E31" s="8" t="e">
        <f t="shared" si="5"/>
        <v>#N/A</v>
      </c>
      <c r="F31" s="8" t="e">
        <f>H31+J31+L31</f>
        <v>#N/A</v>
      </c>
      <c r="G31" s="8" t="e">
        <f>VLOOKUP($A31,기초단가!$B$2:$E$1337,2,FALSE)</f>
        <v>#N/A</v>
      </c>
      <c r="H31" s="8" t="e">
        <f t="shared" si="6"/>
        <v>#N/A</v>
      </c>
      <c r="I31" s="8" t="e">
        <f>VLOOKUP($A31,기초단가!$B$2:$E$1337,3,FALSE)</f>
        <v>#N/A</v>
      </c>
      <c r="J31" s="8" t="e">
        <f t="shared" si="7"/>
        <v>#N/A</v>
      </c>
      <c r="K31" s="8"/>
      <c r="L31" s="8"/>
      <c r="M31" s="104"/>
    </row>
    <row r="32" spans="1:13" ht="24.95" hidden="1" customHeight="1">
      <c r="A32" s="7" t="s">
        <v>179</v>
      </c>
      <c r="B32" s="2"/>
      <c r="C32" s="2">
        <v>2.5000000000000001E-2</v>
      </c>
      <c r="D32" s="2" t="s">
        <v>45</v>
      </c>
      <c r="E32" s="8" t="e">
        <f t="shared" si="5"/>
        <v>#N/A</v>
      </c>
      <c r="F32" s="8" t="e">
        <f>H32+J32+L32</f>
        <v>#N/A</v>
      </c>
      <c r="G32" s="8" t="e">
        <f>VLOOKUP($A32,기초단가!$B$2:$E$1337,2,FALSE)</f>
        <v>#N/A</v>
      </c>
      <c r="H32" s="8" t="e">
        <f t="shared" si="6"/>
        <v>#N/A</v>
      </c>
      <c r="I32" s="8" t="e">
        <f>VLOOKUP($A32,기초단가!$B$2:$E$1337,3,FALSE)</f>
        <v>#N/A</v>
      </c>
      <c r="J32" s="8" t="e">
        <f t="shared" si="7"/>
        <v>#N/A</v>
      </c>
      <c r="K32" s="8"/>
      <c r="L32" s="8"/>
      <c r="M32" s="104"/>
    </row>
    <row r="33" spans="1:13" ht="24.95" hidden="1" customHeight="1">
      <c r="A33" s="7" t="s">
        <v>404</v>
      </c>
      <c r="B33" s="2"/>
      <c r="C33" s="2">
        <v>2.5000000000000001E-2</v>
      </c>
      <c r="D33" s="2" t="s">
        <v>45</v>
      </c>
      <c r="E33" s="8" t="e">
        <f t="shared" si="5"/>
        <v>#N/A</v>
      </c>
      <c r="F33" s="8" t="e">
        <f>H33+J33+L33</f>
        <v>#N/A</v>
      </c>
      <c r="G33" s="8" t="e">
        <f>VLOOKUP($A33,기초단가!$B$2:$E$1337,2,FALSE)</f>
        <v>#N/A</v>
      </c>
      <c r="H33" s="8" t="e">
        <f t="shared" si="6"/>
        <v>#N/A</v>
      </c>
      <c r="I33" s="8" t="e">
        <f>VLOOKUP($A33,기초단가!$B$2:$E$1337,3,FALSE)</f>
        <v>#N/A</v>
      </c>
      <c r="J33" s="8" t="e">
        <f t="shared" si="7"/>
        <v>#N/A</v>
      </c>
      <c r="K33" s="8"/>
      <c r="L33" s="8"/>
      <c r="M33" s="104"/>
    </row>
    <row r="34" spans="1:13" ht="24.95" hidden="1" customHeight="1">
      <c r="A34" s="7" t="s">
        <v>388</v>
      </c>
      <c r="B34" s="2" t="s">
        <v>180</v>
      </c>
      <c r="C34" s="30">
        <v>0.03</v>
      </c>
      <c r="D34" s="2" t="s">
        <v>33</v>
      </c>
      <c r="E34" s="8" t="e">
        <f t="shared" ref="E34:F36" si="8">G34+I34+K34</f>
        <v>#N/A</v>
      </c>
      <c r="F34" s="8" t="e">
        <f t="shared" si="8"/>
        <v>#N/A</v>
      </c>
      <c r="G34" s="8"/>
      <c r="H34" s="8">
        <f>ROUNDDOWN($C34*G34,)</f>
        <v>0</v>
      </c>
      <c r="I34" s="8" t="e">
        <f>SUM(J25:J33)</f>
        <v>#N/A</v>
      </c>
      <c r="J34" s="8" t="e">
        <f>ROUNDDOWN($C34*I34,)</f>
        <v>#N/A</v>
      </c>
      <c r="K34" s="8"/>
      <c r="L34" s="8"/>
      <c r="M34" s="104"/>
    </row>
    <row r="35" spans="1:13" ht="24.95" hidden="1" customHeight="1">
      <c r="A35" s="7" t="s">
        <v>39</v>
      </c>
      <c r="B35" s="2"/>
      <c r="C35" s="2">
        <v>3</v>
      </c>
      <c r="D35" s="2" t="s">
        <v>44</v>
      </c>
      <c r="E35" s="8" t="e">
        <f t="shared" si="8"/>
        <v>#N/A</v>
      </c>
      <c r="F35" s="8" t="e">
        <f t="shared" si="8"/>
        <v>#N/A</v>
      </c>
      <c r="G35" s="8" t="e">
        <f>VLOOKUP($A35,기초단가!$B$2:$E$1337,2,FALSE)</f>
        <v>#N/A</v>
      </c>
      <c r="H35" s="8" t="e">
        <f t="shared" si="6"/>
        <v>#N/A</v>
      </c>
      <c r="I35" s="8" t="e">
        <f>VLOOKUP($A35,기초단가!$B$2:$E$1337,3,FALSE)</f>
        <v>#N/A</v>
      </c>
      <c r="J35" s="8" t="e">
        <f t="shared" si="7"/>
        <v>#N/A</v>
      </c>
      <c r="K35" s="8"/>
      <c r="L35" s="8"/>
      <c r="M35" s="104"/>
    </row>
    <row r="36" spans="1:13" ht="24.95" hidden="1" customHeight="1">
      <c r="A36" s="7" t="s">
        <v>35</v>
      </c>
      <c r="B36" s="2"/>
      <c r="C36" s="2">
        <v>0.04</v>
      </c>
      <c r="D36" s="2" t="s">
        <v>44</v>
      </c>
      <c r="E36" s="8" t="e">
        <f t="shared" si="8"/>
        <v>#N/A</v>
      </c>
      <c r="F36" s="8" t="e">
        <f t="shared" si="8"/>
        <v>#N/A</v>
      </c>
      <c r="G36" s="8" t="e">
        <f>VLOOKUP($A36,기초단가!$B$2:$E$1337,2,FALSE)</f>
        <v>#N/A</v>
      </c>
      <c r="H36" s="8" t="e">
        <f t="shared" si="6"/>
        <v>#N/A</v>
      </c>
      <c r="I36" s="8" t="e">
        <f>VLOOKUP($A36,기초단가!$B$2:$E$1337,3,FALSE)</f>
        <v>#N/A</v>
      </c>
      <c r="J36" s="8" t="e">
        <f t="shared" si="7"/>
        <v>#N/A</v>
      </c>
      <c r="K36" s="8"/>
      <c r="L36" s="8"/>
      <c r="M36" s="104"/>
    </row>
    <row r="37" spans="1:13" ht="24.95" hidden="1" customHeight="1">
      <c r="A37" s="7"/>
      <c r="B37" s="2"/>
      <c r="C37" s="2"/>
      <c r="D37" s="2"/>
      <c r="E37" s="8"/>
      <c r="F37" s="8"/>
      <c r="G37" s="8"/>
      <c r="H37" s="8"/>
      <c r="I37" s="8"/>
      <c r="J37" s="8"/>
      <c r="K37" s="8"/>
      <c r="L37" s="8"/>
      <c r="M37" s="104"/>
    </row>
    <row r="38" spans="1:13" ht="24.95" hidden="1" customHeight="1">
      <c r="A38" s="7" t="s">
        <v>466</v>
      </c>
      <c r="B38" s="7" t="s">
        <v>394</v>
      </c>
      <c r="C38" s="7"/>
      <c r="D38" s="2" t="s">
        <v>34</v>
      </c>
      <c r="E38" s="7"/>
      <c r="F38" s="8" t="e">
        <f t="shared" ref="F38:F47" si="9">H38+J38+L38</f>
        <v>#N/A</v>
      </c>
      <c r="G38" s="8"/>
      <c r="H38" s="8" t="e">
        <f>SUM(H39:H50)</f>
        <v>#N/A</v>
      </c>
      <c r="I38" s="8"/>
      <c r="J38" s="8" t="e">
        <f>SUM(J39:J50)</f>
        <v>#N/A</v>
      </c>
      <c r="K38" s="8"/>
      <c r="L38" s="8">
        <f>SUM(L39:L50)</f>
        <v>0</v>
      </c>
      <c r="M38" s="104"/>
    </row>
    <row r="39" spans="1:13" ht="24.95" hidden="1" customHeight="1">
      <c r="A39" s="7" t="s">
        <v>185</v>
      </c>
      <c r="B39" s="2"/>
      <c r="C39" s="2">
        <v>0.5</v>
      </c>
      <c r="D39" s="2" t="s">
        <v>36</v>
      </c>
      <c r="E39" s="8">
        <f t="shared" ref="E39:E47" si="10">G39+I39+K39</f>
        <v>295138</v>
      </c>
      <c r="F39" s="8">
        <f t="shared" si="9"/>
        <v>147569</v>
      </c>
      <c r="G39" s="8">
        <f>VLOOKUP($A39,기초단가!$B$2:$E$1337,2,FALSE)</f>
        <v>295138</v>
      </c>
      <c r="H39" s="8">
        <f>ROUNDDOWN($C39*G39,)</f>
        <v>147569</v>
      </c>
      <c r="I39" s="8">
        <f>VLOOKUP($A39,기초단가!$B$2:$E$1337,3,FALSE)</f>
        <v>0</v>
      </c>
      <c r="J39" s="8">
        <f>ROUNDDOWN($C39*I39,)</f>
        <v>0</v>
      </c>
      <c r="K39" s="8"/>
      <c r="L39" s="8"/>
      <c r="M39" s="104"/>
    </row>
    <row r="40" spans="1:13" ht="24.95" hidden="1" customHeight="1">
      <c r="A40" s="7" t="s">
        <v>42</v>
      </c>
      <c r="B40" s="2"/>
      <c r="C40" s="2">
        <v>1</v>
      </c>
      <c r="D40" s="2" t="s">
        <v>36</v>
      </c>
      <c r="E40" s="8">
        <f t="shared" si="10"/>
        <v>232562</v>
      </c>
      <c r="F40" s="8">
        <f t="shared" si="9"/>
        <v>232562</v>
      </c>
      <c r="G40" s="8">
        <f>VLOOKUP($A40,기초단가!$B$2:$E$1337,2,FALSE)</f>
        <v>232562</v>
      </c>
      <c r="H40" s="8">
        <f>ROUNDDOWN($C40*G40,)</f>
        <v>232562</v>
      </c>
      <c r="I40" s="8">
        <f>VLOOKUP($A40,기초단가!$B$2:$E$1337,3,FALSE)</f>
        <v>0</v>
      </c>
      <c r="J40" s="8">
        <f>ROUNDDOWN($C40*I40,)</f>
        <v>0</v>
      </c>
      <c r="K40" s="8"/>
      <c r="L40" s="8"/>
      <c r="M40" s="104"/>
    </row>
    <row r="41" spans="1:13" ht="24.95" hidden="1" customHeight="1">
      <c r="A41" s="7" t="s">
        <v>406</v>
      </c>
      <c r="B41" s="2"/>
      <c r="C41" s="2">
        <v>1</v>
      </c>
      <c r="D41" s="2" t="s">
        <v>36</v>
      </c>
      <c r="E41" s="8" t="e">
        <f t="shared" si="10"/>
        <v>#N/A</v>
      </c>
      <c r="F41" s="8" t="e">
        <f t="shared" si="9"/>
        <v>#N/A</v>
      </c>
      <c r="G41" s="8" t="e">
        <f>VLOOKUP($A41,기초단가!$B$2:$E$1337,2,FALSE)</f>
        <v>#N/A</v>
      </c>
      <c r="H41" s="8" t="e">
        <f>ROUNDDOWN($C41*G41,)</f>
        <v>#N/A</v>
      </c>
      <c r="I41" s="8" t="e">
        <f>VLOOKUP($A41,기초단가!$B$2:$E$1337,3,FALSE)</f>
        <v>#N/A</v>
      </c>
      <c r="J41" s="8" t="e">
        <f>ROUNDDOWN($C41*I41,)</f>
        <v>#N/A</v>
      </c>
      <c r="K41" s="8"/>
      <c r="L41" s="8"/>
      <c r="M41" s="104"/>
    </row>
    <row r="42" spans="1:13" ht="24.95" hidden="1" customHeight="1">
      <c r="A42" s="7" t="s">
        <v>407</v>
      </c>
      <c r="B42" s="7"/>
      <c r="C42" s="2">
        <v>1</v>
      </c>
      <c r="D42" s="2" t="s">
        <v>36</v>
      </c>
      <c r="E42" s="8">
        <f t="shared" si="10"/>
        <v>176068</v>
      </c>
      <c r="F42" s="8">
        <f t="shared" si="9"/>
        <v>176068</v>
      </c>
      <c r="G42" s="8">
        <f>VLOOKUP($A42,기초단가!$B$2:$E$1337,2,FALSE)</f>
        <v>176068</v>
      </c>
      <c r="H42" s="8">
        <f>ROUNDDOWN($C42*G42,)</f>
        <v>176068</v>
      </c>
      <c r="I42" s="8">
        <f>VLOOKUP($A42,기초단가!$B$2:$E$1337,3,FALSE)</f>
        <v>0</v>
      </c>
      <c r="J42" s="8">
        <f>ROUNDDOWN($C42*I42,)</f>
        <v>0</v>
      </c>
      <c r="K42" s="8"/>
      <c r="L42" s="8"/>
      <c r="M42" s="104"/>
    </row>
    <row r="43" spans="1:13" ht="24.95" hidden="1" customHeight="1">
      <c r="A43" s="7" t="s">
        <v>392</v>
      </c>
      <c r="B43" s="2"/>
      <c r="C43" s="2">
        <v>0.05</v>
      </c>
      <c r="D43" s="2" t="s">
        <v>37</v>
      </c>
      <c r="E43" s="8" t="e">
        <f t="shared" si="10"/>
        <v>#N/A</v>
      </c>
      <c r="F43" s="8" t="e">
        <f t="shared" si="9"/>
        <v>#N/A</v>
      </c>
      <c r="G43" s="8" t="e">
        <f>VLOOKUP($A43,기초단가!$B$2:$E$1337,2,FALSE)</f>
        <v>#N/A</v>
      </c>
      <c r="H43" s="8" t="e">
        <f>ROUNDDOWN($C43*G43,)</f>
        <v>#N/A</v>
      </c>
      <c r="I43" s="8" t="e">
        <f>VLOOKUP($A43,기초단가!$B$2:$E$1337,3,FALSE)</f>
        <v>#N/A</v>
      </c>
      <c r="J43" s="8" t="e">
        <f>ROUNDDOWN($C43*I43,)</f>
        <v>#N/A</v>
      </c>
      <c r="K43" s="8"/>
      <c r="L43" s="8"/>
      <c r="M43" s="104"/>
    </row>
    <row r="44" spans="1:13" ht="24.95" hidden="1" customHeight="1">
      <c r="A44" s="7" t="s">
        <v>393</v>
      </c>
      <c r="B44" s="2"/>
      <c r="C44" s="2">
        <v>0.5</v>
      </c>
      <c r="D44" s="2" t="s">
        <v>45</v>
      </c>
      <c r="E44" s="8" t="e">
        <f t="shared" si="10"/>
        <v>#N/A</v>
      </c>
      <c r="F44" s="8" t="e">
        <f t="shared" si="9"/>
        <v>#N/A</v>
      </c>
      <c r="G44" s="8" t="e">
        <f>VLOOKUP($A44,기초단가!$B$2:$E$1337,2,FALSE)</f>
        <v>#N/A</v>
      </c>
      <c r="H44" s="8" t="e">
        <f t="shared" ref="H44:H50" si="11">ROUNDDOWN($C44*G44,)</f>
        <v>#N/A</v>
      </c>
      <c r="I44" s="8" t="e">
        <f>VLOOKUP($A44,기초단가!$B$2:$E$1337,3,FALSE)</f>
        <v>#N/A</v>
      </c>
      <c r="J44" s="8" t="e">
        <f t="shared" ref="J44:J50" si="12">ROUNDDOWN($C44*I44,)</f>
        <v>#N/A</v>
      </c>
      <c r="K44" s="8"/>
      <c r="L44" s="8"/>
      <c r="M44" s="104"/>
    </row>
    <row r="45" spans="1:13" ht="24.95" hidden="1" customHeight="1">
      <c r="A45" s="7" t="s">
        <v>178</v>
      </c>
      <c r="B45" s="2"/>
      <c r="C45" s="2">
        <v>0.05</v>
      </c>
      <c r="D45" s="2" t="s">
        <v>45</v>
      </c>
      <c r="E45" s="8" t="e">
        <f t="shared" si="10"/>
        <v>#N/A</v>
      </c>
      <c r="F45" s="8" t="e">
        <f t="shared" si="9"/>
        <v>#N/A</v>
      </c>
      <c r="G45" s="8" t="e">
        <f>VLOOKUP($A45,기초단가!$B$2:$E$1337,2,FALSE)</f>
        <v>#N/A</v>
      </c>
      <c r="H45" s="8" t="e">
        <f t="shared" si="11"/>
        <v>#N/A</v>
      </c>
      <c r="I45" s="8" t="e">
        <f>VLOOKUP($A45,기초단가!$B$2:$E$1337,3,FALSE)</f>
        <v>#N/A</v>
      </c>
      <c r="J45" s="8" t="e">
        <f t="shared" si="12"/>
        <v>#N/A</v>
      </c>
      <c r="K45" s="8"/>
      <c r="L45" s="8"/>
      <c r="M45" s="104"/>
    </row>
    <row r="46" spans="1:13" ht="24.95" hidden="1" customHeight="1">
      <c r="A46" s="7" t="s">
        <v>179</v>
      </c>
      <c r="B46" s="2"/>
      <c r="C46" s="2">
        <v>0.05</v>
      </c>
      <c r="D46" s="2" t="s">
        <v>45</v>
      </c>
      <c r="E46" s="8" t="e">
        <f t="shared" si="10"/>
        <v>#N/A</v>
      </c>
      <c r="F46" s="8" t="e">
        <f t="shared" si="9"/>
        <v>#N/A</v>
      </c>
      <c r="G46" s="8" t="e">
        <f>VLOOKUP($A46,기초단가!$B$2:$E$1337,2,FALSE)</f>
        <v>#N/A</v>
      </c>
      <c r="H46" s="8" t="e">
        <f t="shared" si="11"/>
        <v>#N/A</v>
      </c>
      <c r="I46" s="8" t="e">
        <f>VLOOKUP($A46,기초단가!$B$2:$E$1337,3,FALSE)</f>
        <v>#N/A</v>
      </c>
      <c r="J46" s="8" t="e">
        <f t="shared" si="12"/>
        <v>#N/A</v>
      </c>
      <c r="K46" s="8"/>
      <c r="L46" s="8"/>
      <c r="M46" s="104"/>
    </row>
    <row r="47" spans="1:13" ht="24.95" hidden="1" customHeight="1">
      <c r="A47" s="7" t="s">
        <v>404</v>
      </c>
      <c r="B47" s="2"/>
      <c r="C47" s="2">
        <v>0.05</v>
      </c>
      <c r="D47" s="2" t="s">
        <v>45</v>
      </c>
      <c r="E47" s="8" t="e">
        <f t="shared" si="10"/>
        <v>#N/A</v>
      </c>
      <c r="F47" s="8" t="e">
        <f t="shared" si="9"/>
        <v>#N/A</v>
      </c>
      <c r="G47" s="8" t="e">
        <f>VLOOKUP($A47,기초단가!$B$2:$E$1337,2,FALSE)</f>
        <v>#N/A</v>
      </c>
      <c r="H47" s="8" t="e">
        <f t="shared" si="11"/>
        <v>#N/A</v>
      </c>
      <c r="I47" s="8" t="e">
        <f>VLOOKUP($A47,기초단가!$B$2:$E$1337,3,FALSE)</f>
        <v>#N/A</v>
      </c>
      <c r="J47" s="8" t="e">
        <f t="shared" si="12"/>
        <v>#N/A</v>
      </c>
      <c r="K47" s="8"/>
      <c r="L47" s="8"/>
      <c r="M47" s="104"/>
    </row>
    <row r="48" spans="1:13" ht="24.95" hidden="1" customHeight="1">
      <c r="A48" s="7" t="s">
        <v>388</v>
      </c>
      <c r="B48" s="2" t="s">
        <v>180</v>
      </c>
      <c r="C48" s="30">
        <v>0.03</v>
      </c>
      <c r="D48" s="2" t="s">
        <v>33</v>
      </c>
      <c r="E48" s="8" t="e">
        <f t="shared" ref="E48:F50" si="13">G48+I48+K48</f>
        <v>#N/A</v>
      </c>
      <c r="F48" s="8" t="e">
        <f t="shared" si="13"/>
        <v>#N/A</v>
      </c>
      <c r="G48" s="8"/>
      <c r="H48" s="8">
        <f>ROUNDDOWN($C48*G48,)</f>
        <v>0</v>
      </c>
      <c r="I48" s="8" t="e">
        <f>SUM(J39:J47)</f>
        <v>#N/A</v>
      </c>
      <c r="J48" s="8" t="e">
        <f>ROUNDDOWN($C48*I48,)</f>
        <v>#N/A</v>
      </c>
      <c r="K48" s="8"/>
      <c r="L48" s="8"/>
      <c r="M48" s="104"/>
    </row>
    <row r="49" spans="1:13" ht="24.95" hidden="1" customHeight="1">
      <c r="A49" s="7" t="s">
        <v>39</v>
      </c>
      <c r="B49" s="2"/>
      <c r="C49" s="2">
        <v>9.1999999999999993</v>
      </c>
      <c r="D49" s="2" t="s">
        <v>44</v>
      </c>
      <c r="E49" s="8" t="e">
        <f t="shared" si="13"/>
        <v>#N/A</v>
      </c>
      <c r="F49" s="8" t="e">
        <f t="shared" si="13"/>
        <v>#N/A</v>
      </c>
      <c r="G49" s="8" t="e">
        <f>VLOOKUP($A49,기초단가!$B$2:$E$1337,2,FALSE)</f>
        <v>#N/A</v>
      </c>
      <c r="H49" s="8" t="e">
        <f t="shared" si="11"/>
        <v>#N/A</v>
      </c>
      <c r="I49" s="8" t="e">
        <f>VLOOKUP($A49,기초단가!$B$2:$E$1337,3,FALSE)</f>
        <v>#N/A</v>
      </c>
      <c r="J49" s="8" t="e">
        <f t="shared" si="12"/>
        <v>#N/A</v>
      </c>
      <c r="K49" s="8"/>
      <c r="L49" s="8"/>
      <c r="M49" s="104"/>
    </row>
    <row r="50" spans="1:13" ht="24.95" hidden="1" customHeight="1">
      <c r="A50" s="7" t="s">
        <v>35</v>
      </c>
      <c r="B50" s="2"/>
      <c r="C50" s="2">
        <v>0.14000000000000001</v>
      </c>
      <c r="D50" s="2" t="s">
        <v>44</v>
      </c>
      <c r="E50" s="8" t="e">
        <f t="shared" si="13"/>
        <v>#N/A</v>
      </c>
      <c r="F50" s="8" t="e">
        <f t="shared" si="13"/>
        <v>#N/A</v>
      </c>
      <c r="G50" s="8" t="e">
        <f>VLOOKUP($A50,기초단가!$B$2:$E$1337,2,FALSE)</f>
        <v>#N/A</v>
      </c>
      <c r="H50" s="8" t="e">
        <f t="shared" si="11"/>
        <v>#N/A</v>
      </c>
      <c r="I50" s="8" t="e">
        <f>VLOOKUP($A50,기초단가!$B$2:$E$1337,3,FALSE)</f>
        <v>#N/A</v>
      </c>
      <c r="J50" s="8" t="e">
        <f t="shared" si="12"/>
        <v>#N/A</v>
      </c>
      <c r="K50" s="8"/>
      <c r="L50" s="8"/>
      <c r="M50" s="104"/>
    </row>
    <row r="51" spans="1:13" ht="24.95" hidden="1" customHeight="1">
      <c r="A51" s="7"/>
      <c r="B51" s="2"/>
      <c r="C51" s="2"/>
      <c r="D51" s="2"/>
      <c r="E51" s="8"/>
      <c r="F51" s="8"/>
      <c r="G51" s="8"/>
      <c r="H51" s="8"/>
      <c r="I51" s="8"/>
      <c r="J51" s="8"/>
      <c r="K51" s="8"/>
      <c r="L51" s="8"/>
      <c r="M51" s="104"/>
    </row>
    <row r="52" spans="1:13" ht="24.95" hidden="1" customHeight="1">
      <c r="A52" s="7" t="s">
        <v>447</v>
      </c>
      <c r="B52" s="7" t="s">
        <v>396</v>
      </c>
      <c r="C52" s="7"/>
      <c r="D52" s="2" t="s">
        <v>34</v>
      </c>
      <c r="E52" s="7"/>
      <c r="F52" s="8" t="e">
        <f t="shared" ref="F52:F60" si="14">H52+J52+L52</f>
        <v>#N/A</v>
      </c>
      <c r="G52" s="8"/>
      <c r="H52" s="8" t="e">
        <f>SUM(H53:H63)</f>
        <v>#N/A</v>
      </c>
      <c r="I52" s="8"/>
      <c r="J52" s="8" t="e">
        <f>SUM(J53:J63)</f>
        <v>#N/A</v>
      </c>
      <c r="K52" s="8"/>
      <c r="L52" s="8">
        <f>SUM(L53:L63)</f>
        <v>0</v>
      </c>
      <c r="M52" s="104"/>
    </row>
    <row r="53" spans="1:13" ht="24.95" hidden="1" customHeight="1">
      <c r="A53" s="7" t="s">
        <v>185</v>
      </c>
      <c r="B53" s="2"/>
      <c r="C53" s="2">
        <v>0.22</v>
      </c>
      <c r="D53" s="2" t="s">
        <v>36</v>
      </c>
      <c r="E53" s="8">
        <f t="shared" ref="E53:E63" si="15">G53+I53+K53</f>
        <v>295138</v>
      </c>
      <c r="F53" s="8">
        <f t="shared" si="14"/>
        <v>64930</v>
      </c>
      <c r="G53" s="8">
        <f>VLOOKUP($A53,기초단가!$B$2:$E$1337,2,FALSE)</f>
        <v>295138</v>
      </c>
      <c r="H53" s="8">
        <f>ROUNDDOWN($C53*G53,)</f>
        <v>64930</v>
      </c>
      <c r="I53" s="8">
        <f>VLOOKUP($A53,기초단가!$B$2:$E$1337,3,FALSE)</f>
        <v>0</v>
      </c>
      <c r="J53" s="8">
        <f>ROUNDDOWN($C53*I53,)</f>
        <v>0</v>
      </c>
      <c r="K53" s="8"/>
      <c r="L53" s="8"/>
      <c r="M53" s="104"/>
    </row>
    <row r="54" spans="1:13" ht="24.95" hidden="1" customHeight="1">
      <c r="A54" s="7" t="s">
        <v>42</v>
      </c>
      <c r="B54" s="2"/>
      <c r="C54" s="2">
        <v>0.44</v>
      </c>
      <c r="D54" s="2" t="s">
        <v>36</v>
      </c>
      <c r="E54" s="8">
        <f t="shared" si="15"/>
        <v>232562</v>
      </c>
      <c r="F54" s="8">
        <f t="shared" si="14"/>
        <v>102327</v>
      </c>
      <c r="G54" s="8">
        <f>VLOOKUP($A54,기초단가!$B$2:$E$1337,2,FALSE)</f>
        <v>232562</v>
      </c>
      <c r="H54" s="8">
        <f>ROUNDDOWN($C54*G54,)</f>
        <v>102327</v>
      </c>
      <c r="I54" s="8">
        <f>VLOOKUP($A54,기초단가!$B$2:$E$1337,3,FALSE)</f>
        <v>0</v>
      </c>
      <c r="J54" s="8">
        <f>ROUNDDOWN($C54*I54,)</f>
        <v>0</v>
      </c>
      <c r="K54" s="8"/>
      <c r="L54" s="8"/>
      <c r="M54" s="104"/>
    </row>
    <row r="55" spans="1:13" ht="24.95" hidden="1" customHeight="1">
      <c r="A55" s="7" t="s">
        <v>406</v>
      </c>
      <c r="B55" s="2"/>
      <c r="C55" s="2">
        <v>0.44</v>
      </c>
      <c r="D55" s="2" t="s">
        <v>36</v>
      </c>
      <c r="E55" s="8" t="e">
        <f t="shared" si="15"/>
        <v>#N/A</v>
      </c>
      <c r="F55" s="8" t="e">
        <f t="shared" si="14"/>
        <v>#N/A</v>
      </c>
      <c r="G55" s="8" t="e">
        <f>VLOOKUP($A55,기초단가!$B$2:$E$1337,2,FALSE)</f>
        <v>#N/A</v>
      </c>
      <c r="H55" s="8" t="e">
        <f>ROUNDDOWN($C55*G55,)</f>
        <v>#N/A</v>
      </c>
      <c r="I55" s="8" t="e">
        <f>VLOOKUP($A55,기초단가!$B$2:$E$1337,3,FALSE)</f>
        <v>#N/A</v>
      </c>
      <c r="J55" s="8" t="e">
        <f>ROUNDDOWN($C55*I55,)</f>
        <v>#N/A</v>
      </c>
      <c r="K55" s="8"/>
      <c r="L55" s="8"/>
      <c r="M55" s="104"/>
    </row>
    <row r="56" spans="1:13" ht="24.95" hidden="1" customHeight="1">
      <c r="A56" s="7" t="s">
        <v>407</v>
      </c>
      <c r="B56" s="7"/>
      <c r="C56" s="2">
        <v>0.44</v>
      </c>
      <c r="D56" s="2" t="s">
        <v>36</v>
      </c>
      <c r="E56" s="8">
        <f t="shared" si="15"/>
        <v>176068</v>
      </c>
      <c r="F56" s="8">
        <f t="shared" si="14"/>
        <v>77469</v>
      </c>
      <c r="G56" s="8">
        <f>VLOOKUP($A56,기초단가!$B$2:$E$1337,2,FALSE)</f>
        <v>176068</v>
      </c>
      <c r="H56" s="8">
        <f>ROUNDDOWN($C56*G56,)</f>
        <v>77469</v>
      </c>
      <c r="I56" s="8">
        <f>VLOOKUP($A56,기초단가!$B$2:$E$1337,3,FALSE)</f>
        <v>0</v>
      </c>
      <c r="J56" s="8">
        <f>ROUNDDOWN($C56*I56,)</f>
        <v>0</v>
      </c>
      <c r="K56" s="8"/>
      <c r="L56" s="8"/>
      <c r="M56" s="104"/>
    </row>
    <row r="57" spans="1:13" ht="24.95" hidden="1" customHeight="1">
      <c r="A57" s="7" t="s">
        <v>392</v>
      </c>
      <c r="B57" s="2"/>
      <c r="C57" s="2">
        <v>2.5000000000000001E-2</v>
      </c>
      <c r="D57" s="2" t="s">
        <v>37</v>
      </c>
      <c r="E57" s="8" t="e">
        <f t="shared" si="15"/>
        <v>#N/A</v>
      </c>
      <c r="F57" s="8" t="e">
        <f t="shared" si="14"/>
        <v>#N/A</v>
      </c>
      <c r="G57" s="8" t="e">
        <f>VLOOKUP($A57,기초단가!$B$2:$E$1337,2,FALSE)</f>
        <v>#N/A</v>
      </c>
      <c r="H57" s="8" t="e">
        <f>ROUNDDOWN($C57*G57,)</f>
        <v>#N/A</v>
      </c>
      <c r="I57" s="8" t="e">
        <f>VLOOKUP($A57,기초단가!$B$2:$E$1337,3,FALSE)</f>
        <v>#N/A</v>
      </c>
      <c r="J57" s="8" t="e">
        <f>ROUNDDOWN($C57*I57,)</f>
        <v>#N/A</v>
      </c>
      <c r="K57" s="8"/>
      <c r="L57" s="8"/>
      <c r="M57" s="104"/>
    </row>
    <row r="58" spans="1:13" ht="24.95" hidden="1" customHeight="1">
      <c r="A58" s="7" t="s">
        <v>393</v>
      </c>
      <c r="B58" s="2"/>
      <c r="C58" s="2">
        <v>1</v>
      </c>
      <c r="D58" s="2" t="s">
        <v>45</v>
      </c>
      <c r="E58" s="8" t="e">
        <f t="shared" si="15"/>
        <v>#N/A</v>
      </c>
      <c r="F58" s="8" t="e">
        <f t="shared" si="14"/>
        <v>#N/A</v>
      </c>
      <c r="G58" s="8" t="e">
        <f>VLOOKUP($A58,기초단가!$B$2:$E$1337,2,FALSE)</f>
        <v>#N/A</v>
      </c>
      <c r="H58" s="8" t="e">
        <f t="shared" ref="H58:H63" si="16">ROUNDDOWN($C58*G58,)</f>
        <v>#N/A</v>
      </c>
      <c r="I58" s="8" t="e">
        <f>VLOOKUP($A58,기초단가!$B$2:$E$1337,3,FALSE)</f>
        <v>#N/A</v>
      </c>
      <c r="J58" s="8" t="e">
        <f t="shared" ref="J58:J63" si="17">ROUNDDOWN($C58*I58,)</f>
        <v>#N/A</v>
      </c>
      <c r="K58" s="8"/>
      <c r="L58" s="8"/>
      <c r="M58" s="104"/>
    </row>
    <row r="59" spans="1:13" ht="24.95" hidden="1" customHeight="1">
      <c r="A59" s="7" t="s">
        <v>30</v>
      </c>
      <c r="B59" s="2"/>
      <c r="C59" s="2">
        <v>2.5000000000000001E-2</v>
      </c>
      <c r="D59" s="2" t="s">
        <v>45</v>
      </c>
      <c r="E59" s="8" t="e">
        <f t="shared" si="15"/>
        <v>#N/A</v>
      </c>
      <c r="F59" s="8" t="e">
        <f t="shared" si="14"/>
        <v>#N/A</v>
      </c>
      <c r="G59" s="8" t="e">
        <f>VLOOKUP($A59,기초단가!$B$2:$E$1337,2,FALSE)</f>
        <v>#N/A</v>
      </c>
      <c r="H59" s="8" t="e">
        <f t="shared" si="16"/>
        <v>#N/A</v>
      </c>
      <c r="I59" s="8" t="e">
        <f>VLOOKUP($A59,기초단가!$B$2:$E$1337,3,FALSE)</f>
        <v>#N/A</v>
      </c>
      <c r="J59" s="8" t="e">
        <f t="shared" si="17"/>
        <v>#N/A</v>
      </c>
      <c r="K59" s="8"/>
      <c r="L59" s="8"/>
      <c r="M59" s="104"/>
    </row>
    <row r="60" spans="1:13" ht="24.95" hidden="1" customHeight="1">
      <c r="A60" s="7" t="s">
        <v>432</v>
      </c>
      <c r="B60" s="2"/>
      <c r="C60" s="2">
        <v>0.01</v>
      </c>
      <c r="D60" s="2" t="s">
        <v>45</v>
      </c>
      <c r="E60" s="8" t="e">
        <f t="shared" si="15"/>
        <v>#N/A</v>
      </c>
      <c r="F60" s="8" t="e">
        <f t="shared" si="14"/>
        <v>#N/A</v>
      </c>
      <c r="G60" s="8" t="e">
        <f>VLOOKUP($A60,기초단가!$B$2:$E$1337,2,FALSE)</f>
        <v>#N/A</v>
      </c>
      <c r="H60" s="8" t="e">
        <f t="shared" si="16"/>
        <v>#N/A</v>
      </c>
      <c r="I60" s="8" t="e">
        <f>VLOOKUP($A60,기초단가!$B$2:$E$1337,3,FALSE)</f>
        <v>#N/A</v>
      </c>
      <c r="J60" s="8" t="e">
        <f t="shared" si="17"/>
        <v>#N/A</v>
      </c>
      <c r="K60" s="8"/>
      <c r="L60" s="8"/>
      <c r="M60" s="104"/>
    </row>
    <row r="61" spans="1:13" ht="24.95" hidden="1" customHeight="1">
      <c r="A61" s="7" t="s">
        <v>388</v>
      </c>
      <c r="B61" s="2" t="s">
        <v>180</v>
      </c>
      <c r="C61" s="30">
        <v>0.03</v>
      </c>
      <c r="D61" s="2" t="s">
        <v>33</v>
      </c>
      <c r="E61" s="8" t="e">
        <f t="shared" si="15"/>
        <v>#N/A</v>
      </c>
      <c r="F61" s="8" t="e">
        <f>H61+J61+L61</f>
        <v>#N/A</v>
      </c>
      <c r="G61" s="8"/>
      <c r="H61" s="8">
        <f>ROUNDDOWN($C61*G61,)</f>
        <v>0</v>
      </c>
      <c r="I61" s="8" t="e">
        <f>SUM(J53:J60)</f>
        <v>#N/A</v>
      </c>
      <c r="J61" s="8" t="e">
        <f>ROUNDDOWN($C61*I61,)</f>
        <v>#N/A</v>
      </c>
      <c r="K61" s="8"/>
      <c r="L61" s="8"/>
      <c r="M61" s="104"/>
    </row>
    <row r="62" spans="1:13" ht="24.95" hidden="1" customHeight="1">
      <c r="A62" s="7" t="s">
        <v>39</v>
      </c>
      <c r="B62" s="2"/>
      <c r="C62" s="2">
        <v>3.2</v>
      </c>
      <c r="D62" s="2" t="s">
        <v>44</v>
      </c>
      <c r="E62" s="8" t="e">
        <f t="shared" si="15"/>
        <v>#N/A</v>
      </c>
      <c r="F62" s="8" t="e">
        <f>H62+J62+L62</f>
        <v>#N/A</v>
      </c>
      <c r="G62" s="8" t="e">
        <f>VLOOKUP($A62,기초단가!$B$2:$E$1337,2,FALSE)</f>
        <v>#N/A</v>
      </c>
      <c r="H62" s="8" t="e">
        <f t="shared" si="16"/>
        <v>#N/A</v>
      </c>
      <c r="I62" s="8" t="e">
        <f>VLOOKUP($A62,기초단가!$B$2:$E$1337,3,FALSE)</f>
        <v>#N/A</v>
      </c>
      <c r="J62" s="8" t="e">
        <f t="shared" si="17"/>
        <v>#N/A</v>
      </c>
      <c r="K62" s="8"/>
      <c r="L62" s="8"/>
      <c r="M62" s="104"/>
    </row>
    <row r="63" spans="1:13" ht="24.95" hidden="1" customHeight="1">
      <c r="A63" s="7" t="s">
        <v>35</v>
      </c>
      <c r="B63" s="2"/>
      <c r="C63" s="2">
        <v>0.05</v>
      </c>
      <c r="D63" s="2" t="s">
        <v>44</v>
      </c>
      <c r="E63" s="8" t="e">
        <f t="shared" si="15"/>
        <v>#N/A</v>
      </c>
      <c r="F63" s="8" t="e">
        <f>H63+J63+L63</f>
        <v>#N/A</v>
      </c>
      <c r="G63" s="8" t="e">
        <f>VLOOKUP($A63,기초단가!$B$2:$E$1337,2,FALSE)</f>
        <v>#N/A</v>
      </c>
      <c r="H63" s="8" t="e">
        <f t="shared" si="16"/>
        <v>#N/A</v>
      </c>
      <c r="I63" s="8" t="e">
        <f>VLOOKUP($A63,기초단가!$B$2:$E$1337,3,FALSE)</f>
        <v>#N/A</v>
      </c>
      <c r="J63" s="8" t="e">
        <f t="shared" si="17"/>
        <v>#N/A</v>
      </c>
      <c r="K63" s="8"/>
      <c r="L63" s="8"/>
      <c r="M63" s="104"/>
    </row>
    <row r="64" spans="1:13" ht="24.95" hidden="1" customHeight="1">
      <c r="A64" s="7"/>
      <c r="B64" s="2"/>
      <c r="C64" s="2"/>
      <c r="D64" s="2"/>
      <c r="E64" s="8"/>
      <c r="F64" s="8"/>
      <c r="G64" s="8"/>
      <c r="H64" s="8"/>
      <c r="I64" s="8">
        <v>45672</v>
      </c>
      <c r="J64" s="8"/>
      <c r="K64" s="8"/>
      <c r="L64" s="8"/>
      <c r="M64" s="104"/>
    </row>
    <row r="65" spans="1:13" ht="24.95" hidden="1" customHeight="1">
      <c r="A65" s="7" t="s">
        <v>427</v>
      </c>
      <c r="B65" s="7" t="s">
        <v>426</v>
      </c>
      <c r="C65" s="7"/>
      <c r="D65" s="2" t="s">
        <v>77</v>
      </c>
      <c r="E65" s="7"/>
      <c r="F65" s="8" t="e">
        <f>H65+J65+L65</f>
        <v>#N/A</v>
      </c>
      <c r="G65" s="8"/>
      <c r="H65" s="8" t="e">
        <f>SUM(H66:H75)</f>
        <v>#N/A</v>
      </c>
      <c r="I65" s="8"/>
      <c r="J65" s="8" t="e">
        <f>SUM(J66:J75)</f>
        <v>#N/A</v>
      </c>
      <c r="K65" s="8"/>
      <c r="L65" s="8">
        <f>SUM(L66:L75)</f>
        <v>0</v>
      </c>
      <c r="M65" s="104"/>
    </row>
    <row r="66" spans="1:13" ht="24.95" hidden="1" customHeight="1">
      <c r="A66" s="7" t="s">
        <v>185</v>
      </c>
      <c r="B66" s="2"/>
      <c r="C66" s="2">
        <v>0.03</v>
      </c>
      <c r="D66" s="2" t="s">
        <v>36</v>
      </c>
      <c r="E66" s="8">
        <f>G66+I66+K66</f>
        <v>295138</v>
      </c>
      <c r="F66" s="8">
        <f>H66+J66+L66</f>
        <v>8854</v>
      </c>
      <c r="G66" s="8">
        <f>VLOOKUP($A66,기초단가!$B$2:$E$1337,2,FALSE)</f>
        <v>295138</v>
      </c>
      <c r="H66" s="8">
        <f>ROUNDDOWN($C66*G66,)</f>
        <v>8854</v>
      </c>
      <c r="I66" s="8">
        <f>VLOOKUP($A66,기초단가!$B$2:$E$1337,3,FALSE)</f>
        <v>0</v>
      </c>
      <c r="J66" s="8">
        <f>ROUNDDOWN($C66*I66,)</f>
        <v>0</v>
      </c>
      <c r="K66" s="8"/>
      <c r="L66" s="8"/>
      <c r="M66" s="104"/>
    </row>
    <row r="67" spans="1:13" ht="24.95" hidden="1" customHeight="1">
      <c r="A67" s="7" t="s">
        <v>42</v>
      </c>
      <c r="B67" s="2"/>
      <c r="C67" s="2">
        <v>0.1</v>
      </c>
      <c r="D67" s="2" t="s">
        <v>36</v>
      </c>
      <c r="E67" s="8">
        <f t="shared" ref="E67:E75" si="18">G67+I67+K67</f>
        <v>232562</v>
      </c>
      <c r="F67" s="8">
        <f t="shared" ref="F67:F75" si="19">H67+J67+L67</f>
        <v>23256</v>
      </c>
      <c r="G67" s="8">
        <f>VLOOKUP($A67,기초단가!$B$2:$E$1337,2,FALSE)</f>
        <v>232562</v>
      </c>
      <c r="H67" s="8">
        <f t="shared" ref="H67:H75" si="20">ROUNDDOWN($C67*G67,)</f>
        <v>23256</v>
      </c>
      <c r="I67" s="8">
        <f>VLOOKUP($A67,기초단가!$B$2:$E$1337,3,FALSE)</f>
        <v>0</v>
      </c>
      <c r="J67" s="8">
        <f t="shared" ref="J67:J75" si="21">ROUNDDOWN($C67*I67,)</f>
        <v>0</v>
      </c>
      <c r="K67" s="8"/>
      <c r="L67" s="8"/>
      <c r="M67" s="104"/>
    </row>
    <row r="68" spans="1:13" ht="24.95" hidden="1" customHeight="1">
      <c r="A68" s="7" t="s">
        <v>406</v>
      </c>
      <c r="B68" s="2"/>
      <c r="C68" s="2">
        <v>0.1</v>
      </c>
      <c r="D68" s="2" t="s">
        <v>36</v>
      </c>
      <c r="E68" s="8" t="e">
        <f t="shared" si="18"/>
        <v>#N/A</v>
      </c>
      <c r="F68" s="8" t="e">
        <f t="shared" si="19"/>
        <v>#N/A</v>
      </c>
      <c r="G68" s="8" t="e">
        <f>VLOOKUP($A68,기초단가!$B$2:$E$1337,2,FALSE)</f>
        <v>#N/A</v>
      </c>
      <c r="H68" s="8" t="e">
        <f t="shared" si="20"/>
        <v>#N/A</v>
      </c>
      <c r="I68" s="8" t="e">
        <f>VLOOKUP($A68,기초단가!$B$2:$E$1337,3,FALSE)</f>
        <v>#N/A</v>
      </c>
      <c r="J68" s="8" t="e">
        <f t="shared" si="21"/>
        <v>#N/A</v>
      </c>
      <c r="K68" s="8"/>
      <c r="L68" s="8"/>
      <c r="M68" s="104"/>
    </row>
    <row r="69" spans="1:13" ht="24.95" hidden="1" customHeight="1">
      <c r="A69" s="7" t="s">
        <v>407</v>
      </c>
      <c r="B69" s="2"/>
      <c r="C69" s="2">
        <v>0.1</v>
      </c>
      <c r="D69" s="2" t="s">
        <v>36</v>
      </c>
      <c r="E69" s="8">
        <f t="shared" si="18"/>
        <v>176068</v>
      </c>
      <c r="F69" s="8">
        <f t="shared" si="19"/>
        <v>17606</v>
      </c>
      <c r="G69" s="8">
        <f>VLOOKUP($A69,기초단가!$B$2:$E$1337,2,FALSE)</f>
        <v>176068</v>
      </c>
      <c r="H69" s="8">
        <f t="shared" si="20"/>
        <v>17606</v>
      </c>
      <c r="I69" s="8">
        <f>VLOOKUP($A69,기초단가!$B$2:$E$1337,3,FALSE)</f>
        <v>0</v>
      </c>
      <c r="J69" s="8">
        <f t="shared" si="21"/>
        <v>0</v>
      </c>
      <c r="K69" s="8"/>
      <c r="L69" s="8"/>
      <c r="M69" s="104"/>
    </row>
    <row r="70" spans="1:13" ht="24.95" hidden="1" customHeight="1">
      <c r="A70" s="7" t="s">
        <v>40</v>
      </c>
      <c r="B70" s="2"/>
      <c r="C70" s="2">
        <v>0.1</v>
      </c>
      <c r="D70" s="2" t="s">
        <v>45</v>
      </c>
      <c r="E70" s="8" t="e">
        <f t="shared" si="18"/>
        <v>#N/A</v>
      </c>
      <c r="F70" s="8" t="e">
        <f t="shared" si="19"/>
        <v>#N/A</v>
      </c>
      <c r="G70" s="8" t="e">
        <f>VLOOKUP($A70,기초단가!$B$2:$E$1337,2,FALSE)</f>
        <v>#N/A</v>
      </c>
      <c r="H70" s="8" t="e">
        <f t="shared" si="20"/>
        <v>#N/A</v>
      </c>
      <c r="I70" s="8" t="e">
        <f>VLOOKUP($A70,기초단가!$B$2:$E$1337,3,FALSE)</f>
        <v>#N/A</v>
      </c>
      <c r="J70" s="8" t="e">
        <f t="shared" si="21"/>
        <v>#N/A</v>
      </c>
      <c r="K70" s="8"/>
      <c r="L70" s="8"/>
      <c r="M70" s="104"/>
    </row>
    <row r="71" spans="1:13" ht="24.95" hidden="1" customHeight="1">
      <c r="A71" s="7" t="s">
        <v>46</v>
      </c>
      <c r="B71" s="2"/>
      <c r="C71" s="2">
        <v>1.4999999999999999E-2</v>
      </c>
      <c r="D71" s="2" t="s">
        <v>45</v>
      </c>
      <c r="E71" s="8" t="e">
        <f t="shared" si="18"/>
        <v>#N/A</v>
      </c>
      <c r="F71" s="8" t="e">
        <f t="shared" si="19"/>
        <v>#N/A</v>
      </c>
      <c r="G71" s="8" t="e">
        <f>VLOOKUP($A71,기초단가!$B$2:$E$1337,2,FALSE)</f>
        <v>#N/A</v>
      </c>
      <c r="H71" s="8" t="e">
        <f t="shared" si="20"/>
        <v>#N/A</v>
      </c>
      <c r="I71" s="8" t="e">
        <f>VLOOKUP($A71,기초단가!$B$2:$E$1337,3,FALSE)</f>
        <v>#N/A</v>
      </c>
      <c r="J71" s="8" t="e">
        <f t="shared" si="21"/>
        <v>#N/A</v>
      </c>
      <c r="K71" s="8"/>
      <c r="L71" s="8"/>
      <c r="M71" s="104"/>
    </row>
    <row r="72" spans="1:13" ht="24.95" hidden="1" customHeight="1">
      <c r="A72" s="7" t="s">
        <v>39</v>
      </c>
      <c r="B72" s="2"/>
      <c r="C72" s="2">
        <v>1</v>
      </c>
      <c r="D72" s="2" t="s">
        <v>44</v>
      </c>
      <c r="E72" s="8" t="e">
        <f t="shared" si="18"/>
        <v>#N/A</v>
      </c>
      <c r="F72" s="8" t="e">
        <f t="shared" si="19"/>
        <v>#N/A</v>
      </c>
      <c r="G72" s="8" t="e">
        <f>VLOOKUP($A72,기초단가!$B$2:$E$1337,2,FALSE)</f>
        <v>#N/A</v>
      </c>
      <c r="H72" s="8" t="e">
        <f t="shared" si="20"/>
        <v>#N/A</v>
      </c>
      <c r="I72" s="8" t="e">
        <f>VLOOKUP($A72,기초단가!$B$2:$E$1337,3,FALSE)</f>
        <v>#N/A</v>
      </c>
      <c r="J72" s="8" t="e">
        <f t="shared" si="21"/>
        <v>#N/A</v>
      </c>
      <c r="K72" s="8"/>
      <c r="L72" s="8"/>
      <c r="M72" s="104"/>
    </row>
    <row r="73" spans="1:13" ht="24.95" hidden="1" customHeight="1">
      <c r="A73" s="7" t="s">
        <v>50</v>
      </c>
      <c r="B73" s="2"/>
      <c r="C73" s="2">
        <v>0.06</v>
      </c>
      <c r="D73" s="2" t="s">
        <v>44</v>
      </c>
      <c r="E73" s="8" t="e">
        <f t="shared" si="18"/>
        <v>#N/A</v>
      </c>
      <c r="F73" s="8" t="e">
        <f t="shared" si="19"/>
        <v>#N/A</v>
      </c>
      <c r="G73" s="8" t="e">
        <f>VLOOKUP($A73,기초단가!$B$2:$E$1337,2,FALSE)</f>
        <v>#N/A</v>
      </c>
      <c r="H73" s="8" t="e">
        <f t="shared" si="20"/>
        <v>#N/A</v>
      </c>
      <c r="I73" s="8" t="e">
        <f>VLOOKUP($A73,기초단가!$B$2:$E$1337,3,FALSE)</f>
        <v>#N/A</v>
      </c>
      <c r="J73" s="8" t="e">
        <f t="shared" si="21"/>
        <v>#N/A</v>
      </c>
      <c r="K73" s="8"/>
      <c r="L73" s="8"/>
      <c r="M73" s="104"/>
    </row>
    <row r="74" spans="1:13" ht="24.95" hidden="1" customHeight="1">
      <c r="A74" s="7" t="s">
        <v>73</v>
      </c>
      <c r="B74" s="2"/>
      <c r="C74" s="2">
        <v>0.05</v>
      </c>
      <c r="D74" s="2" t="s">
        <v>44</v>
      </c>
      <c r="E74" s="8" t="e">
        <f t="shared" si="18"/>
        <v>#N/A</v>
      </c>
      <c r="F74" s="8" t="e">
        <f t="shared" si="19"/>
        <v>#N/A</v>
      </c>
      <c r="G74" s="8" t="e">
        <f>VLOOKUP($A74,기초단가!$B$2:$E$1337,2,FALSE)</f>
        <v>#N/A</v>
      </c>
      <c r="H74" s="8" t="e">
        <f t="shared" si="20"/>
        <v>#N/A</v>
      </c>
      <c r="I74" s="8" t="e">
        <f>VLOOKUP($A74,기초단가!$B$2:$E$1337,3,FALSE)</f>
        <v>#N/A</v>
      </c>
      <c r="J74" s="8" t="e">
        <f t="shared" si="21"/>
        <v>#N/A</v>
      </c>
      <c r="K74" s="8"/>
      <c r="L74" s="8"/>
      <c r="M74" s="104"/>
    </row>
    <row r="75" spans="1:13" ht="24.95" hidden="1" customHeight="1">
      <c r="A75" s="7" t="s">
        <v>51</v>
      </c>
      <c r="B75" s="2"/>
      <c r="C75" s="2">
        <v>0.03</v>
      </c>
      <c r="D75" s="2" t="s">
        <v>55</v>
      </c>
      <c r="E75" s="8" t="e">
        <f t="shared" si="18"/>
        <v>#N/A</v>
      </c>
      <c r="F75" s="8" t="e">
        <f t="shared" si="19"/>
        <v>#N/A</v>
      </c>
      <c r="G75" s="8" t="e">
        <f>VLOOKUP($A75,기초단가!$B$2:$E$1337,2,FALSE)</f>
        <v>#N/A</v>
      </c>
      <c r="H75" s="8" t="e">
        <f t="shared" si="20"/>
        <v>#N/A</v>
      </c>
      <c r="I75" s="8" t="e">
        <f>VLOOKUP($A75,기초단가!$B$2:$E$1337,3,FALSE)</f>
        <v>#N/A</v>
      </c>
      <c r="J75" s="8" t="e">
        <f t="shared" si="21"/>
        <v>#N/A</v>
      </c>
      <c r="K75" s="8"/>
      <c r="L75" s="8"/>
      <c r="M75" s="104"/>
    </row>
    <row r="76" spans="1:13" ht="24.95" hidden="1" customHeight="1">
      <c r="A76" s="7"/>
      <c r="B76" s="2"/>
      <c r="C76" s="2"/>
      <c r="D76" s="2"/>
      <c r="E76" s="8"/>
      <c r="F76" s="8"/>
      <c r="G76" s="8"/>
      <c r="H76" s="8"/>
      <c r="I76" s="8"/>
      <c r="J76" s="8"/>
      <c r="K76" s="8"/>
      <c r="L76" s="8"/>
      <c r="M76" s="104"/>
    </row>
    <row r="77" spans="1:13" ht="24.95" hidden="1" customHeight="1">
      <c r="A77" s="7" t="s">
        <v>416</v>
      </c>
      <c r="B77" s="7" t="s">
        <v>420</v>
      </c>
      <c r="C77" s="7"/>
      <c r="D77" s="2" t="s">
        <v>77</v>
      </c>
      <c r="E77" s="7"/>
      <c r="F77" s="8" t="e">
        <f t="shared" ref="F77:F86" si="22">H77+J77+L77</f>
        <v>#N/A</v>
      </c>
      <c r="G77" s="8"/>
      <c r="H77" s="8" t="e">
        <f>SUM(H78:H86)</f>
        <v>#N/A</v>
      </c>
      <c r="I77" s="8"/>
      <c r="J77" s="8" t="e">
        <f>SUM(J78:J86)</f>
        <v>#N/A</v>
      </c>
      <c r="K77" s="8"/>
      <c r="L77" s="8">
        <f>SUM(L78:L86)</f>
        <v>0</v>
      </c>
      <c r="M77" s="104"/>
    </row>
    <row r="78" spans="1:13" ht="24.95" hidden="1" customHeight="1">
      <c r="A78" s="7" t="s">
        <v>185</v>
      </c>
      <c r="B78" s="2"/>
      <c r="C78" s="2">
        <v>0.1</v>
      </c>
      <c r="D78" s="2" t="s">
        <v>36</v>
      </c>
      <c r="E78" s="8">
        <f>G78+I78+K78</f>
        <v>295138</v>
      </c>
      <c r="F78" s="8">
        <f t="shared" si="22"/>
        <v>29513</v>
      </c>
      <c r="G78" s="8">
        <f>VLOOKUP($A78,기초단가!$B$2:$E$1337,2,FALSE)</f>
        <v>295138</v>
      </c>
      <c r="H78" s="8">
        <f>ROUNDDOWN($C78*G78,)</f>
        <v>29513</v>
      </c>
      <c r="I78" s="8">
        <f>VLOOKUP($A78,기초단가!$B$2:$E$1337,3,FALSE)</f>
        <v>0</v>
      </c>
      <c r="J78" s="8">
        <f>ROUNDDOWN($C78*I78,)</f>
        <v>0</v>
      </c>
      <c r="K78" s="8"/>
      <c r="L78" s="8"/>
      <c r="M78" s="104"/>
    </row>
    <row r="79" spans="1:13" ht="24.95" hidden="1" customHeight="1">
      <c r="A79" s="7" t="s">
        <v>42</v>
      </c>
      <c r="B79" s="2"/>
      <c r="C79" s="2">
        <v>0.25</v>
      </c>
      <c r="D79" s="2" t="s">
        <v>36</v>
      </c>
      <c r="E79" s="8">
        <f t="shared" ref="E79:E86" si="23">G79+I79+K79</f>
        <v>232562</v>
      </c>
      <c r="F79" s="8">
        <f t="shared" si="22"/>
        <v>58140</v>
      </c>
      <c r="G79" s="8">
        <f>VLOOKUP($A79,기초단가!$B$2:$E$1337,2,FALSE)</f>
        <v>232562</v>
      </c>
      <c r="H79" s="8">
        <f t="shared" ref="H79:H86" si="24">ROUNDDOWN($C79*G79,)</f>
        <v>58140</v>
      </c>
      <c r="I79" s="8">
        <f>VLOOKUP($A79,기초단가!$B$2:$E$1337,3,FALSE)</f>
        <v>0</v>
      </c>
      <c r="J79" s="8">
        <f t="shared" ref="J79:J86" si="25">ROUNDDOWN($C79*I79,)</f>
        <v>0</v>
      </c>
      <c r="K79" s="8"/>
      <c r="L79" s="8"/>
      <c r="M79" s="104"/>
    </row>
    <row r="80" spans="1:13" ht="24.95" hidden="1" customHeight="1">
      <c r="A80" s="7" t="s">
        <v>406</v>
      </c>
      <c r="B80" s="2"/>
      <c r="C80" s="2">
        <v>0.25</v>
      </c>
      <c r="D80" s="2" t="s">
        <v>36</v>
      </c>
      <c r="E80" s="8" t="e">
        <f t="shared" si="23"/>
        <v>#N/A</v>
      </c>
      <c r="F80" s="8" t="e">
        <f t="shared" si="22"/>
        <v>#N/A</v>
      </c>
      <c r="G80" s="8" t="e">
        <f>VLOOKUP($A80,기초단가!$B$2:$E$1337,2,FALSE)</f>
        <v>#N/A</v>
      </c>
      <c r="H80" s="8" t="e">
        <f t="shared" si="24"/>
        <v>#N/A</v>
      </c>
      <c r="I80" s="8" t="e">
        <f>VLOOKUP($A80,기초단가!$B$2:$E$1337,3,FALSE)</f>
        <v>#N/A</v>
      </c>
      <c r="J80" s="8" t="e">
        <f t="shared" si="25"/>
        <v>#N/A</v>
      </c>
      <c r="K80" s="8"/>
      <c r="L80" s="8"/>
      <c r="M80" s="104"/>
    </row>
    <row r="81" spans="1:13" ht="24.95" hidden="1" customHeight="1">
      <c r="A81" s="7" t="s">
        <v>407</v>
      </c>
      <c r="B81" s="2"/>
      <c r="C81" s="2">
        <v>0.25</v>
      </c>
      <c r="D81" s="2" t="s">
        <v>36</v>
      </c>
      <c r="E81" s="8">
        <f t="shared" si="23"/>
        <v>176068</v>
      </c>
      <c r="F81" s="8">
        <f t="shared" si="22"/>
        <v>44017</v>
      </c>
      <c r="G81" s="8">
        <f>VLOOKUP($A81,기초단가!$B$2:$E$1337,2,FALSE)</f>
        <v>176068</v>
      </c>
      <c r="H81" s="8">
        <f t="shared" si="24"/>
        <v>44017</v>
      </c>
      <c r="I81" s="8">
        <f>VLOOKUP($A81,기초단가!$B$2:$E$1337,3,FALSE)</f>
        <v>0</v>
      </c>
      <c r="J81" s="8">
        <f t="shared" si="25"/>
        <v>0</v>
      </c>
      <c r="K81" s="8"/>
      <c r="L81" s="8"/>
      <c r="M81" s="104"/>
    </row>
    <row r="82" spans="1:13" ht="24.95" hidden="1" customHeight="1">
      <c r="A82" s="7" t="s">
        <v>423</v>
      </c>
      <c r="B82" s="2"/>
      <c r="C82" s="2">
        <v>1</v>
      </c>
      <c r="D82" s="2" t="s">
        <v>45</v>
      </c>
      <c r="E82" s="8" t="e">
        <f t="shared" si="23"/>
        <v>#N/A</v>
      </c>
      <c r="F82" s="8" t="e">
        <f t="shared" si="22"/>
        <v>#N/A</v>
      </c>
      <c r="G82" s="8" t="e">
        <f>VLOOKUP($A82,기초단가!$B$2:$E$1337,2,FALSE)</f>
        <v>#N/A</v>
      </c>
      <c r="H82" s="8" t="e">
        <f t="shared" si="24"/>
        <v>#N/A</v>
      </c>
      <c r="I82" s="8" t="e">
        <f>VLOOKUP($A82,기초단가!$B$2:$E$1337,3,FALSE)</f>
        <v>#N/A</v>
      </c>
      <c r="J82" s="8" t="e">
        <f t="shared" si="25"/>
        <v>#N/A</v>
      </c>
      <c r="K82" s="8"/>
      <c r="L82" s="8"/>
      <c r="M82" s="104"/>
    </row>
    <row r="83" spans="1:13" ht="24.95" hidden="1" customHeight="1">
      <c r="A83" s="7" t="s">
        <v>39</v>
      </c>
      <c r="B83" s="2"/>
      <c r="C83" s="2">
        <v>1</v>
      </c>
      <c r="D83" s="2" t="s">
        <v>44</v>
      </c>
      <c r="E83" s="8" t="e">
        <f t="shared" si="23"/>
        <v>#N/A</v>
      </c>
      <c r="F83" s="8" t="e">
        <f t="shared" si="22"/>
        <v>#N/A</v>
      </c>
      <c r="G83" s="8" t="e">
        <f>VLOOKUP($A83,기초단가!$B$2:$E$1337,2,FALSE)</f>
        <v>#N/A</v>
      </c>
      <c r="H83" s="8" t="e">
        <f t="shared" si="24"/>
        <v>#N/A</v>
      </c>
      <c r="I83" s="8" t="e">
        <f>VLOOKUP($A83,기초단가!$B$2:$E$1337,3,FALSE)</f>
        <v>#N/A</v>
      </c>
      <c r="J83" s="8" t="e">
        <f t="shared" si="25"/>
        <v>#N/A</v>
      </c>
      <c r="K83" s="8"/>
      <c r="L83" s="8"/>
      <c r="M83" s="104"/>
    </row>
    <row r="84" spans="1:13" ht="24.95" hidden="1" customHeight="1">
      <c r="A84" s="7" t="s">
        <v>50</v>
      </c>
      <c r="B84" s="2"/>
      <c r="C84" s="2">
        <v>0.13</v>
      </c>
      <c r="D84" s="2" t="s">
        <v>44</v>
      </c>
      <c r="E84" s="8" t="e">
        <f t="shared" si="23"/>
        <v>#N/A</v>
      </c>
      <c r="F84" s="8" t="e">
        <f t="shared" si="22"/>
        <v>#N/A</v>
      </c>
      <c r="G84" s="8" t="e">
        <f>VLOOKUP($A84,기초단가!$B$2:$E$1337,2,FALSE)</f>
        <v>#N/A</v>
      </c>
      <c r="H84" s="8" t="e">
        <f t="shared" si="24"/>
        <v>#N/A</v>
      </c>
      <c r="I84" s="8" t="e">
        <f>VLOOKUP($A84,기초단가!$B$2:$E$1337,3,FALSE)</f>
        <v>#N/A</v>
      </c>
      <c r="J84" s="8" t="e">
        <f t="shared" si="25"/>
        <v>#N/A</v>
      </c>
      <c r="K84" s="8"/>
      <c r="L84" s="8"/>
      <c r="M84" s="104"/>
    </row>
    <row r="85" spans="1:13" ht="24.95" hidden="1" customHeight="1">
      <c r="A85" s="7" t="s">
        <v>73</v>
      </c>
      <c r="B85" s="2"/>
      <c r="C85" s="2">
        <v>0.1</v>
      </c>
      <c r="D85" s="2" t="s">
        <v>44</v>
      </c>
      <c r="E85" s="8" t="e">
        <f t="shared" si="23"/>
        <v>#N/A</v>
      </c>
      <c r="F85" s="8" t="e">
        <f t="shared" si="22"/>
        <v>#N/A</v>
      </c>
      <c r="G85" s="8" t="e">
        <f>VLOOKUP($A85,기초단가!$B$2:$E$1337,2,FALSE)</f>
        <v>#N/A</v>
      </c>
      <c r="H85" s="8" t="e">
        <f t="shared" si="24"/>
        <v>#N/A</v>
      </c>
      <c r="I85" s="8" t="e">
        <f>VLOOKUP($A85,기초단가!$B$2:$E$1337,3,FALSE)</f>
        <v>#N/A</v>
      </c>
      <c r="J85" s="8" t="e">
        <f t="shared" si="25"/>
        <v>#N/A</v>
      </c>
      <c r="K85" s="8"/>
      <c r="L85" s="8"/>
      <c r="M85" s="104"/>
    </row>
    <row r="86" spans="1:13" ht="24.95" hidden="1" customHeight="1">
      <c r="A86" s="7" t="s">
        <v>51</v>
      </c>
      <c r="B86" s="2"/>
      <c r="C86" s="2">
        <v>0.06</v>
      </c>
      <c r="D86" s="2" t="s">
        <v>55</v>
      </c>
      <c r="E86" s="8" t="e">
        <f t="shared" si="23"/>
        <v>#N/A</v>
      </c>
      <c r="F86" s="8" t="e">
        <f t="shared" si="22"/>
        <v>#N/A</v>
      </c>
      <c r="G86" s="8" t="e">
        <f>VLOOKUP($A86,기초단가!$B$2:$E$1337,2,FALSE)</f>
        <v>#N/A</v>
      </c>
      <c r="H86" s="8" t="e">
        <f t="shared" si="24"/>
        <v>#N/A</v>
      </c>
      <c r="I86" s="8" t="e">
        <f>VLOOKUP($A86,기초단가!$B$2:$E$1337,3,FALSE)</f>
        <v>#N/A</v>
      </c>
      <c r="J86" s="8" t="e">
        <f t="shared" si="25"/>
        <v>#N/A</v>
      </c>
      <c r="K86" s="8"/>
      <c r="L86" s="8"/>
      <c r="M86" s="104"/>
    </row>
    <row r="87" spans="1:13" ht="24.95" hidden="1" customHeight="1">
      <c r="A87" s="7"/>
      <c r="B87" s="2"/>
      <c r="C87" s="2"/>
      <c r="D87" s="2"/>
      <c r="E87" s="8"/>
      <c r="F87" s="8"/>
      <c r="G87" s="8"/>
      <c r="H87" s="8"/>
      <c r="I87" s="8"/>
      <c r="J87" s="8"/>
      <c r="K87" s="8"/>
      <c r="L87" s="8"/>
      <c r="M87" s="104"/>
    </row>
    <row r="88" spans="1:13" ht="24.95" hidden="1" customHeight="1">
      <c r="A88" s="7" t="s">
        <v>412</v>
      </c>
      <c r="B88" s="7" t="s">
        <v>430</v>
      </c>
      <c r="C88" s="7"/>
      <c r="D88" s="2" t="s">
        <v>77</v>
      </c>
      <c r="E88" s="7"/>
      <c r="F88" s="8" t="e">
        <f>H88+J88+L88</f>
        <v>#N/A</v>
      </c>
      <c r="G88" s="8"/>
      <c r="H88" s="8" t="e">
        <f>SUM(H89:H91)</f>
        <v>#N/A</v>
      </c>
      <c r="I88" s="8"/>
      <c r="J88" s="8" t="e">
        <f>SUM(J89:J91)</f>
        <v>#N/A</v>
      </c>
      <c r="K88" s="8"/>
      <c r="L88" s="8">
        <f>SUM(L89:L91)</f>
        <v>0</v>
      </c>
      <c r="M88" s="104"/>
    </row>
    <row r="89" spans="1:13" ht="24.95" hidden="1" customHeight="1">
      <c r="A89" s="7" t="s">
        <v>42</v>
      </c>
      <c r="B89" s="2"/>
      <c r="C89" s="2">
        <v>1</v>
      </c>
      <c r="D89" s="2" t="s">
        <v>36</v>
      </c>
      <c r="E89" s="8">
        <f>G89+I89+K89</f>
        <v>232562</v>
      </c>
      <c r="F89" s="8">
        <f>H89+J89+L89</f>
        <v>232562</v>
      </c>
      <c r="G89" s="8">
        <f>VLOOKUP($A89,기초단가!$B$2:$E$1337,2,FALSE)</f>
        <v>232562</v>
      </c>
      <c r="H89" s="8">
        <f>ROUNDDOWN($C89*G89,)</f>
        <v>232562</v>
      </c>
      <c r="I89" s="8">
        <f>VLOOKUP($A89,기초단가!$B$2:$E$1337,3,FALSE)</f>
        <v>0</v>
      </c>
      <c r="J89" s="8">
        <f>ROUNDDOWN($C89*I89,)</f>
        <v>0</v>
      </c>
      <c r="K89" s="8"/>
      <c r="L89" s="8"/>
      <c r="M89" s="104"/>
    </row>
    <row r="90" spans="1:13" ht="24.95" hidden="1" customHeight="1">
      <c r="A90" s="7" t="s">
        <v>406</v>
      </c>
      <c r="B90" s="2"/>
      <c r="C90" s="2">
        <v>1</v>
      </c>
      <c r="D90" s="2" t="s">
        <v>36</v>
      </c>
      <c r="E90" s="8" t="e">
        <f>G90+I90+K90</f>
        <v>#N/A</v>
      </c>
      <c r="F90" s="8" t="e">
        <f>H90+J90+L90</f>
        <v>#N/A</v>
      </c>
      <c r="G90" s="8" t="e">
        <f>VLOOKUP($A90,기초단가!$B$2:$E$1337,2,FALSE)</f>
        <v>#N/A</v>
      </c>
      <c r="H90" s="8" t="e">
        <f>ROUNDDOWN($C90*G90,)</f>
        <v>#N/A</v>
      </c>
      <c r="I90" s="8" t="e">
        <f>VLOOKUP($A90,기초단가!$B$2:$E$1337,3,FALSE)</f>
        <v>#N/A</v>
      </c>
      <c r="J90" s="8" t="e">
        <f>ROUNDDOWN($C90*I90,)</f>
        <v>#N/A</v>
      </c>
      <c r="K90" s="8"/>
      <c r="L90" s="8"/>
      <c r="M90" s="104"/>
    </row>
    <row r="91" spans="1:13" ht="24.95" hidden="1" customHeight="1">
      <c r="A91" s="7" t="s">
        <v>407</v>
      </c>
      <c r="B91" s="2"/>
      <c r="C91" s="2">
        <v>1</v>
      </c>
      <c r="D91" s="2" t="s">
        <v>36</v>
      </c>
      <c r="E91" s="8">
        <f>G91+I91+K91</f>
        <v>176068</v>
      </c>
      <c r="F91" s="8">
        <f>H91+J91+L91</f>
        <v>176068</v>
      </c>
      <c r="G91" s="8">
        <f>VLOOKUP($A91,기초단가!$B$2:$E$1337,2,FALSE)</f>
        <v>176068</v>
      </c>
      <c r="H91" s="8">
        <f>ROUNDDOWN($C91*G91,)</f>
        <v>176068</v>
      </c>
      <c r="I91" s="8">
        <f>VLOOKUP($A91,기초단가!$B$2:$E$1337,3,FALSE)</f>
        <v>0</v>
      </c>
      <c r="J91" s="8">
        <f>ROUNDDOWN($C91*I91,)</f>
        <v>0</v>
      </c>
      <c r="K91" s="8"/>
      <c r="L91" s="8"/>
      <c r="M91" s="104"/>
    </row>
    <row r="92" spans="1:13" ht="24.95" hidden="1" customHeight="1">
      <c r="A92" s="7"/>
      <c r="B92" s="2"/>
      <c r="C92" s="2"/>
      <c r="D92" s="2"/>
      <c r="E92" s="8"/>
      <c r="F92" s="8"/>
      <c r="G92" s="8"/>
      <c r="H92" s="8"/>
      <c r="I92" s="8"/>
      <c r="J92" s="8"/>
      <c r="K92" s="8"/>
      <c r="L92" s="8"/>
      <c r="M92" s="104"/>
    </row>
    <row r="93" spans="1:13" ht="24.95" hidden="1" customHeight="1">
      <c r="A93" s="7" t="s">
        <v>437</v>
      </c>
      <c r="B93" s="7" t="s">
        <v>434</v>
      </c>
      <c r="C93" s="7"/>
      <c r="D93" s="2" t="s">
        <v>77</v>
      </c>
      <c r="E93" s="7"/>
      <c r="F93" s="8">
        <f t="shared" ref="F93:F100" si="26">H93+J93+L93</f>
        <v>1053500</v>
      </c>
      <c r="G93" s="8"/>
      <c r="H93" s="8">
        <f>SUM(H94:H96)</f>
        <v>0</v>
      </c>
      <c r="I93" s="8"/>
      <c r="J93" s="8">
        <f>SUM(J94:J96)</f>
        <v>0</v>
      </c>
      <c r="K93" s="8"/>
      <c r="L93" s="8">
        <f>SUM(L94:L100)</f>
        <v>1053500</v>
      </c>
      <c r="M93" s="104"/>
    </row>
    <row r="94" spans="1:13" ht="24.95" hidden="1" customHeight="1">
      <c r="A94" s="7" t="s">
        <v>56</v>
      </c>
      <c r="B94" s="2"/>
      <c r="C94" s="2">
        <v>1</v>
      </c>
      <c r="D94" s="2" t="s">
        <v>77</v>
      </c>
      <c r="E94" s="8">
        <f t="shared" ref="E94:E100" si="27">G94+I94+K94</f>
        <v>13700</v>
      </c>
      <c r="F94" s="8">
        <f t="shared" si="26"/>
        <v>13700</v>
      </c>
      <c r="G94" s="8"/>
      <c r="H94" s="8">
        <f>ROUNDDOWN($C94*G94,)</f>
        <v>0</v>
      </c>
      <c r="I94" s="8"/>
      <c r="J94" s="8">
        <f>ROUNDDOWN($C94*I94,)</f>
        <v>0</v>
      </c>
      <c r="K94" s="8">
        <v>13700</v>
      </c>
      <c r="L94" s="8">
        <f t="shared" ref="L94:L100" si="28">ROUNDDOWN($C94*K94,)</f>
        <v>13700</v>
      </c>
      <c r="M94" s="104"/>
    </row>
    <row r="95" spans="1:13" ht="24.95" hidden="1" customHeight="1">
      <c r="A95" s="7" t="s">
        <v>67</v>
      </c>
      <c r="B95" s="2"/>
      <c r="C95" s="2">
        <v>1</v>
      </c>
      <c r="D95" s="2" t="s">
        <v>77</v>
      </c>
      <c r="E95" s="8">
        <f t="shared" si="27"/>
        <v>32400</v>
      </c>
      <c r="F95" s="8">
        <f t="shared" si="26"/>
        <v>32400</v>
      </c>
      <c r="G95" s="8"/>
      <c r="H95" s="8">
        <f>ROUNDDOWN($C95*G95,)</f>
        <v>0</v>
      </c>
      <c r="I95" s="8"/>
      <c r="J95" s="8">
        <f>ROUNDDOWN($C95*I95,)</f>
        <v>0</v>
      </c>
      <c r="K95" s="8">
        <v>32400</v>
      </c>
      <c r="L95" s="8">
        <f t="shared" si="28"/>
        <v>32400</v>
      </c>
      <c r="M95" s="104"/>
    </row>
    <row r="96" spans="1:13" ht="24.95" hidden="1" customHeight="1">
      <c r="A96" s="7" t="s">
        <v>429</v>
      </c>
      <c r="B96" s="2"/>
      <c r="C96" s="2">
        <v>1</v>
      </c>
      <c r="D96" s="2" t="s">
        <v>77</v>
      </c>
      <c r="E96" s="8">
        <f t="shared" si="27"/>
        <v>51800</v>
      </c>
      <c r="F96" s="8">
        <f t="shared" si="26"/>
        <v>51800</v>
      </c>
      <c r="G96" s="8"/>
      <c r="H96" s="8">
        <f>ROUNDDOWN($C96*G96,)</f>
        <v>0</v>
      </c>
      <c r="I96" s="8"/>
      <c r="J96" s="8">
        <f>ROUNDDOWN($C96*I96,)</f>
        <v>0</v>
      </c>
      <c r="K96" s="8">
        <v>51800</v>
      </c>
      <c r="L96" s="8">
        <f t="shared" si="28"/>
        <v>51800</v>
      </c>
      <c r="M96" s="104"/>
    </row>
    <row r="97" spans="1:13" ht="24.95" hidden="1" customHeight="1">
      <c r="A97" s="7" t="s">
        <v>433</v>
      </c>
      <c r="B97" s="2"/>
      <c r="C97" s="2">
        <v>1</v>
      </c>
      <c r="D97" s="2" t="s">
        <v>77</v>
      </c>
      <c r="E97" s="8">
        <f t="shared" si="27"/>
        <v>39800</v>
      </c>
      <c r="F97" s="8">
        <f t="shared" si="26"/>
        <v>39800</v>
      </c>
      <c r="G97" s="8"/>
      <c r="H97" s="8"/>
      <c r="I97" s="8"/>
      <c r="J97" s="8"/>
      <c r="K97" s="8">
        <v>39800</v>
      </c>
      <c r="L97" s="8">
        <f t="shared" si="28"/>
        <v>39800</v>
      </c>
      <c r="M97" s="104"/>
    </row>
    <row r="98" spans="1:13" ht="24.95" hidden="1" customHeight="1">
      <c r="A98" s="7" t="s">
        <v>409</v>
      </c>
      <c r="B98" s="2"/>
      <c r="C98" s="2">
        <v>1</v>
      </c>
      <c r="D98" s="2" t="s">
        <v>77</v>
      </c>
      <c r="E98" s="8">
        <f t="shared" si="27"/>
        <v>128200</v>
      </c>
      <c r="F98" s="8">
        <f t="shared" si="26"/>
        <v>128200</v>
      </c>
      <c r="G98" s="8"/>
      <c r="H98" s="8"/>
      <c r="I98" s="8"/>
      <c r="J98" s="8"/>
      <c r="K98" s="8">
        <v>128200</v>
      </c>
      <c r="L98" s="8">
        <f t="shared" si="28"/>
        <v>128200</v>
      </c>
      <c r="M98" s="104"/>
    </row>
    <row r="99" spans="1:13" ht="24.95" hidden="1" customHeight="1">
      <c r="A99" s="7" t="s">
        <v>410</v>
      </c>
      <c r="B99" s="2"/>
      <c r="C99" s="2">
        <v>1</v>
      </c>
      <c r="D99" s="2" t="s">
        <v>77</v>
      </c>
      <c r="E99" s="8">
        <f t="shared" si="27"/>
        <v>545500</v>
      </c>
      <c r="F99" s="8">
        <f t="shared" si="26"/>
        <v>545500</v>
      </c>
      <c r="G99" s="8"/>
      <c r="H99" s="8"/>
      <c r="I99" s="8"/>
      <c r="J99" s="8"/>
      <c r="K99" s="8">
        <v>545500</v>
      </c>
      <c r="L99" s="8">
        <f t="shared" si="28"/>
        <v>545500</v>
      </c>
      <c r="M99" s="104"/>
    </row>
    <row r="100" spans="1:13" ht="24.95" hidden="1" customHeight="1">
      <c r="A100" s="7" t="s">
        <v>413</v>
      </c>
      <c r="B100" s="2"/>
      <c r="C100" s="2">
        <v>1</v>
      </c>
      <c r="D100" s="2" t="s">
        <v>77</v>
      </c>
      <c r="E100" s="8">
        <f t="shared" si="27"/>
        <v>242100</v>
      </c>
      <c r="F100" s="8">
        <f t="shared" si="26"/>
        <v>242100</v>
      </c>
      <c r="G100" s="8"/>
      <c r="H100" s="8"/>
      <c r="I100" s="8"/>
      <c r="J100" s="8"/>
      <c r="K100" s="8">
        <v>242100</v>
      </c>
      <c r="L100" s="8">
        <f t="shared" si="28"/>
        <v>242100</v>
      </c>
      <c r="M100" s="104"/>
    </row>
    <row r="101" spans="1:13" ht="24.95" hidden="1" customHeight="1">
      <c r="A101" s="7"/>
      <c r="B101" s="2"/>
      <c r="C101" s="2"/>
      <c r="D101" s="2"/>
      <c r="E101" s="8"/>
      <c r="F101" s="8"/>
      <c r="G101" s="8"/>
      <c r="H101" s="8"/>
      <c r="I101" s="8"/>
      <c r="J101" s="8"/>
      <c r="K101" s="8"/>
      <c r="L101" s="8"/>
      <c r="M101" s="104"/>
    </row>
    <row r="102" spans="1:13" s="9" customFormat="1" ht="24.95" hidden="1" customHeight="1">
      <c r="A102" s="2"/>
      <c r="B102" s="2"/>
      <c r="C102" s="2"/>
      <c r="D102" s="4"/>
      <c r="E102" s="5"/>
      <c r="F102" s="5"/>
      <c r="G102" s="5"/>
      <c r="H102" s="5"/>
      <c r="I102" s="5"/>
      <c r="J102" s="5"/>
      <c r="K102" s="5"/>
      <c r="L102" s="5"/>
      <c r="M102" s="104"/>
    </row>
    <row r="103" spans="1:13" s="3" customFormat="1" ht="24.95" hidden="1" customHeight="1">
      <c r="A103" s="7" t="s">
        <v>448</v>
      </c>
      <c r="B103" s="7" t="s">
        <v>405</v>
      </c>
      <c r="C103" s="7"/>
      <c r="D103" s="2" t="s">
        <v>41</v>
      </c>
      <c r="E103" s="7"/>
      <c r="F103" s="8">
        <f t="shared" ref="F103:F108" si="29">H103+J103+L103</f>
        <v>666000</v>
      </c>
      <c r="G103" s="7"/>
      <c r="H103" s="8">
        <f>SUM(H104:H107)</f>
        <v>666000</v>
      </c>
      <c r="I103" s="7"/>
      <c r="J103" s="8">
        <f>J104+J105+J106</f>
        <v>0</v>
      </c>
      <c r="K103" s="7"/>
      <c r="L103" s="8">
        <f>L104+L105+L106</f>
        <v>0</v>
      </c>
      <c r="M103" s="104"/>
    </row>
    <row r="104" spans="1:13" s="3" customFormat="1" ht="24.95" hidden="1" customHeight="1">
      <c r="A104" s="7" t="s">
        <v>402</v>
      </c>
      <c r="B104" s="2"/>
      <c r="C104" s="2">
        <v>15</v>
      </c>
      <c r="D104" s="2" t="s">
        <v>31</v>
      </c>
      <c r="E104" s="8">
        <f>G104+I104+K104</f>
        <v>10000</v>
      </c>
      <c r="F104" s="8">
        <f t="shared" si="29"/>
        <v>150000</v>
      </c>
      <c r="G104" s="8">
        <v>10000</v>
      </c>
      <c r="H104" s="8">
        <f>ROUNDDOWN($C104*G104,)</f>
        <v>150000</v>
      </c>
      <c r="I104" s="8"/>
      <c r="J104" s="8">
        <f>ROUNDDOWN($C104*I104,)</f>
        <v>0</v>
      </c>
      <c r="K104" s="8"/>
      <c r="L104" s="8">
        <f>ROUNDDOWN($C104*K104,)</f>
        <v>0</v>
      </c>
      <c r="M104" s="104"/>
    </row>
    <row r="105" spans="1:13" s="3" customFormat="1" ht="24.95" hidden="1" customHeight="1">
      <c r="A105" s="7" t="s">
        <v>38</v>
      </c>
      <c r="B105" s="2"/>
      <c r="C105" s="2">
        <v>15</v>
      </c>
      <c r="D105" s="2" t="s">
        <v>31</v>
      </c>
      <c r="E105" s="8">
        <f>G105+I105+K105</f>
        <v>20000</v>
      </c>
      <c r="F105" s="8">
        <f t="shared" si="29"/>
        <v>300000</v>
      </c>
      <c r="G105" s="8">
        <v>20000</v>
      </c>
      <c r="H105" s="8">
        <f>ROUNDDOWN($C105*G105,)</f>
        <v>300000</v>
      </c>
      <c r="I105" s="8"/>
      <c r="J105" s="8">
        <f>ROUNDDOWN($C105*I105,)</f>
        <v>0</v>
      </c>
      <c r="K105" s="8"/>
      <c r="L105" s="8">
        <f>ROUNDDOWN($C105*K105,)</f>
        <v>0</v>
      </c>
      <c r="M105" s="104"/>
    </row>
    <row r="106" spans="1:13" s="3" customFormat="1" ht="24.95" hidden="1" customHeight="1">
      <c r="A106" s="7" t="s">
        <v>175</v>
      </c>
      <c r="B106" s="2"/>
      <c r="C106" s="2">
        <v>15</v>
      </c>
      <c r="D106" s="2" t="s">
        <v>31</v>
      </c>
      <c r="E106" s="8">
        <f>G106+I106+K106</f>
        <v>12000</v>
      </c>
      <c r="F106" s="8">
        <f t="shared" si="29"/>
        <v>180000</v>
      </c>
      <c r="G106" s="8">
        <v>12000</v>
      </c>
      <c r="H106" s="8">
        <f>ROUNDDOWN($C106*G106,)</f>
        <v>180000</v>
      </c>
      <c r="I106" s="8"/>
      <c r="J106" s="8">
        <f>ROUNDDOWN($C106*I106,)</f>
        <v>0</v>
      </c>
      <c r="K106" s="8"/>
      <c r="L106" s="8">
        <f>ROUNDDOWN($C106*K106,)</f>
        <v>0</v>
      </c>
      <c r="M106" s="104"/>
    </row>
    <row r="107" spans="1:13" s="3" customFormat="1" ht="24.95" hidden="1" customHeight="1">
      <c r="A107" s="7" t="s">
        <v>177</v>
      </c>
      <c r="B107" s="7"/>
      <c r="C107" s="2">
        <v>15</v>
      </c>
      <c r="D107" s="2" t="s">
        <v>31</v>
      </c>
      <c r="E107" s="8">
        <f>G107+I107+K107</f>
        <v>2400</v>
      </c>
      <c r="F107" s="8">
        <f t="shared" si="29"/>
        <v>36000</v>
      </c>
      <c r="G107" s="8">
        <v>2400</v>
      </c>
      <c r="H107" s="8">
        <f>ROUNDDOWN($C107*G107,)</f>
        <v>36000</v>
      </c>
      <c r="I107" s="8"/>
      <c r="J107" s="8">
        <f>ROUNDDOWN($C107*I107,)</f>
        <v>0</v>
      </c>
      <c r="K107" s="8"/>
      <c r="L107" s="8">
        <f>ROUNDDOWN($C107*K107,)</f>
        <v>0</v>
      </c>
      <c r="M107" s="104"/>
    </row>
    <row r="108" spans="1:13" s="9" customFormat="1" ht="24.95" hidden="1" customHeight="1">
      <c r="A108" s="7"/>
      <c r="B108" s="2"/>
      <c r="C108" s="2"/>
      <c r="D108" s="2"/>
      <c r="E108" s="8">
        <f>G108+I108+K108</f>
        <v>0</v>
      </c>
      <c r="F108" s="8">
        <f t="shared" si="29"/>
        <v>0</v>
      </c>
      <c r="G108" s="8"/>
      <c r="H108" s="8">
        <f>ROUNDDOWN($C108*G108,)</f>
        <v>0</v>
      </c>
      <c r="I108" s="8"/>
      <c r="J108" s="8">
        <f>ROUNDDOWN($C108*I108,)</f>
        <v>0</v>
      </c>
      <c r="K108" s="8"/>
      <c r="L108" s="8">
        <f>ROUNDDOWN($C108*K108,)</f>
        <v>0</v>
      </c>
      <c r="M108" s="104"/>
    </row>
    <row r="109" spans="1:13" s="9" customFormat="1" ht="24.95" customHeight="1">
      <c r="M109" s="105"/>
    </row>
    <row r="110" spans="1:13" s="9" customFormat="1" ht="24.95" customHeight="1">
      <c r="M110" s="105"/>
    </row>
    <row r="111" spans="1:13" s="9" customFormat="1" ht="24.95" customHeight="1">
      <c r="M111" s="105"/>
    </row>
    <row r="112" spans="1:13" s="9" customFormat="1" ht="24.95" customHeight="1">
      <c r="M112" s="105"/>
    </row>
    <row r="113" spans="13:13" s="9" customFormat="1" ht="24.95" customHeight="1">
      <c r="M113" s="105"/>
    </row>
    <row r="114" spans="13:13" s="9" customFormat="1" ht="24.95" customHeight="1">
      <c r="M114" s="105"/>
    </row>
    <row r="115" spans="13:13" s="9" customFormat="1" ht="24.95" customHeight="1">
      <c r="M115" s="105"/>
    </row>
    <row r="116" spans="13:13" s="9" customFormat="1" ht="24.95" customHeight="1">
      <c r="M116" s="105"/>
    </row>
    <row r="117" spans="13:13" s="9" customFormat="1" ht="24.95" customHeight="1">
      <c r="M117" s="105"/>
    </row>
    <row r="118" spans="13:13" s="9" customFormat="1" ht="24.95" customHeight="1">
      <c r="M118" s="105"/>
    </row>
    <row r="119" spans="13:13" s="9" customFormat="1" ht="24.95" customHeight="1">
      <c r="M119" s="105"/>
    </row>
    <row r="120" spans="13:13" s="9" customFormat="1" ht="24.95" customHeight="1">
      <c r="M120" s="105"/>
    </row>
    <row r="121" spans="13:13" ht="24.95" customHeight="1"/>
    <row r="122" spans="13:13" ht="24.95" customHeight="1"/>
    <row r="123" spans="13:13" ht="24.95" customHeight="1"/>
    <row r="124" spans="13:13" ht="24.95" customHeight="1"/>
    <row r="125" spans="13:13" ht="24.95" customHeight="1"/>
    <row r="126" spans="13:13" ht="24.95" customHeight="1"/>
    <row r="127" spans="13:13" ht="24.95" customHeight="1"/>
    <row r="128" spans="13:13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  <row r="141" ht="24.95" customHeight="1"/>
    <row r="142" ht="24.95" customHeight="1"/>
    <row r="143" ht="24.95" customHeight="1"/>
    <row r="144" ht="24.95" customHeight="1"/>
    <row r="145" ht="24.95" customHeight="1"/>
    <row r="146" ht="24.95" customHeight="1"/>
    <row r="147" ht="24.95" customHeight="1"/>
    <row r="148" ht="24.95" customHeight="1"/>
    <row r="149" ht="24.95" customHeight="1"/>
    <row r="150" ht="24.95" customHeight="1"/>
    <row r="151" ht="24.95" customHeight="1"/>
    <row r="152" ht="24.95" customHeight="1"/>
    <row r="153" ht="24.95" customHeight="1"/>
    <row r="154" ht="24.95" customHeight="1"/>
    <row r="155" ht="24.95" customHeight="1"/>
    <row r="156" ht="24.95" customHeight="1"/>
    <row r="157" ht="24.95" customHeight="1"/>
    <row r="158" ht="24.95" customHeight="1"/>
    <row r="159" ht="24.95" customHeight="1"/>
    <row r="160" ht="24.95" customHeight="1"/>
    <row r="161" ht="24.95" customHeight="1"/>
  </sheetData>
  <mergeCells count="9">
    <mergeCell ref="A1:A2"/>
    <mergeCell ref="B1:B2"/>
    <mergeCell ref="C1:C2"/>
    <mergeCell ref="D1:D2"/>
    <mergeCell ref="M1:M2"/>
    <mergeCell ref="E1:F1"/>
    <mergeCell ref="G1:H1"/>
    <mergeCell ref="I1:J1"/>
    <mergeCell ref="K1:L1"/>
  </mergeCells>
  <phoneticPr fontId="34" type="noConversion"/>
  <pageMargins left="0.75" right="0.36000001430511475" top="0.87000000476837158" bottom="0.44999998807907104" header="0.5" footer="0.33000001311302185"/>
  <pageSetup paperSize="9" orientation="landscape" r:id="rId1"/>
  <headerFooter scaleWithDoc="0" alignWithMargins="0">
    <oddHeader>&amp;C&amp;"돋움,Bold"&amp;12일    위    대    가    표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0000"/>
  </sheetPr>
  <dimension ref="A1:P149"/>
  <sheetViews>
    <sheetView tabSelected="1" showRuler="0" view="pageBreakPreview" topLeftCell="A3" zoomScaleNormal="100" zoomScaleSheetLayoutView="100" workbookViewId="0">
      <selection activeCell="P17" sqref="P17"/>
    </sheetView>
  </sheetViews>
  <sheetFormatPr defaultColWidth="8.88671875" defaultRowHeight="16.5"/>
  <cols>
    <col min="1" max="1" width="10" style="144" customWidth="1"/>
    <col min="2" max="2" width="7.21875" style="144" customWidth="1"/>
    <col min="3" max="3" width="20" style="144" customWidth="1"/>
    <col min="4" max="4" width="14.109375" style="144" customWidth="1"/>
    <col min="5" max="5" width="11.33203125" style="144" customWidth="1"/>
    <col min="6" max="6" width="16.44140625" style="144" customWidth="1"/>
    <col min="7" max="7" width="6.33203125" style="144" hidden="1" customWidth="1"/>
    <col min="8" max="8" width="8.88671875" style="144"/>
    <col min="9" max="9" width="14.6640625" style="144" customWidth="1"/>
    <col min="10" max="14" width="10.21875" style="144" customWidth="1"/>
    <col min="15" max="16384" width="8.88671875" style="144"/>
  </cols>
  <sheetData>
    <row r="1" spans="1:16" ht="23.1" customHeight="1">
      <c r="A1" s="143" t="s">
        <v>357</v>
      </c>
      <c r="H1" s="145"/>
      <c r="I1" s="146" t="s">
        <v>517</v>
      </c>
      <c r="J1" s="147"/>
      <c r="K1" s="148"/>
      <c r="L1" s="148"/>
      <c r="M1" s="148"/>
      <c r="N1" s="148"/>
      <c r="O1" s="145"/>
      <c r="P1" s="145"/>
    </row>
    <row r="2" spans="1:16" ht="21.95" customHeight="1">
      <c r="H2" s="145"/>
      <c r="I2" s="338" t="s">
        <v>79</v>
      </c>
      <c r="J2" s="340" t="s">
        <v>265</v>
      </c>
      <c r="K2" s="341"/>
      <c r="L2" s="341"/>
      <c r="M2" s="342"/>
      <c r="N2" s="148"/>
      <c r="O2" s="145"/>
      <c r="P2" s="145"/>
    </row>
    <row r="3" spans="1:16" ht="21.95" customHeight="1">
      <c r="A3" s="149" t="s">
        <v>192</v>
      </c>
      <c r="H3" s="145"/>
      <c r="I3" s="339"/>
      <c r="J3" s="150" t="s">
        <v>92</v>
      </c>
      <c r="K3" s="150" t="s">
        <v>90</v>
      </c>
      <c r="L3" s="150" t="s">
        <v>89</v>
      </c>
      <c r="M3" s="150" t="s">
        <v>85</v>
      </c>
      <c r="N3" s="148"/>
      <c r="O3" s="145"/>
      <c r="P3" s="145"/>
    </row>
    <row r="4" spans="1:16" s="145" customFormat="1" ht="21.95" customHeight="1">
      <c r="A4" s="151" t="s">
        <v>587</v>
      </c>
      <c r="I4" s="152" t="s">
        <v>510</v>
      </c>
      <c r="J4" s="153">
        <v>3.78</v>
      </c>
      <c r="K4" s="153">
        <v>2.93</v>
      </c>
      <c r="L4" s="153">
        <v>4.1500000000000004</v>
      </c>
      <c r="M4" s="153">
        <v>3.45</v>
      </c>
      <c r="N4" s="148"/>
    </row>
    <row r="5" spans="1:16" s="145" customFormat="1" ht="21.95" customHeight="1">
      <c r="A5" s="154" t="s">
        <v>569</v>
      </c>
      <c r="D5" s="155">
        <v>1000000000</v>
      </c>
      <c r="E5" s="145" t="s">
        <v>81</v>
      </c>
      <c r="I5" s="156" t="s">
        <v>501</v>
      </c>
      <c r="J5" s="157">
        <v>3.33</v>
      </c>
      <c r="K5" s="157">
        <v>2.69</v>
      </c>
      <c r="L5" s="157">
        <v>3.64</v>
      </c>
      <c r="M5" s="157">
        <v>3.07</v>
      </c>
      <c r="N5" s="148"/>
    </row>
    <row r="6" spans="1:16" s="145" customFormat="1" ht="21.95" customHeight="1">
      <c r="A6" s="154"/>
      <c r="C6" s="158"/>
      <c r="D6" s="155"/>
      <c r="E6" s="222" t="s">
        <v>81</v>
      </c>
      <c r="I6" s="156" t="s">
        <v>511</v>
      </c>
      <c r="J6" s="157">
        <v>3.1</v>
      </c>
      <c r="K6" s="157">
        <v>2.5499999999999998</v>
      </c>
      <c r="L6" s="157">
        <v>3.37</v>
      </c>
      <c r="M6" s="157">
        <v>2.86</v>
      </c>
      <c r="N6" s="148"/>
    </row>
    <row r="7" spans="1:16" s="145" customFormat="1" ht="21.95" customHeight="1">
      <c r="A7" s="154"/>
      <c r="C7" s="158"/>
      <c r="D7" s="155"/>
      <c r="I7" s="160" t="s">
        <v>512</v>
      </c>
      <c r="J7" s="161">
        <v>2.82</v>
      </c>
      <c r="K7" s="161">
        <v>2.39</v>
      </c>
      <c r="L7" s="161">
        <v>3.06</v>
      </c>
      <c r="M7" s="161">
        <v>2.63</v>
      </c>
      <c r="N7" s="148"/>
    </row>
    <row r="8" spans="1:16" s="145" customFormat="1" ht="21.95" customHeight="1">
      <c r="A8" s="154"/>
      <c r="C8" s="158"/>
      <c r="D8" s="155"/>
      <c r="I8" s="152" t="s">
        <v>260</v>
      </c>
      <c r="J8" s="153">
        <v>2.4900000000000002</v>
      </c>
      <c r="K8" s="153">
        <v>2.19</v>
      </c>
      <c r="L8" s="153">
        <v>2.68</v>
      </c>
      <c r="M8" s="153">
        <v>2.34</v>
      </c>
      <c r="N8" s="148"/>
    </row>
    <row r="9" spans="1:16" s="145" customFormat="1" ht="21.95" customHeight="1">
      <c r="A9" s="154"/>
      <c r="C9" s="158"/>
      <c r="D9" s="155"/>
      <c r="I9" s="156" t="s">
        <v>261</v>
      </c>
      <c r="J9" s="157">
        <v>2.2000000000000002</v>
      </c>
      <c r="K9" s="157">
        <v>2.0099999999999998</v>
      </c>
      <c r="L9" s="157">
        <v>2.35</v>
      </c>
      <c r="M9" s="157">
        <v>2.08</v>
      </c>
      <c r="N9" s="148"/>
    </row>
    <row r="10" spans="1:16" s="145" customFormat="1" ht="21.95" customHeight="1">
      <c r="A10" s="154"/>
      <c r="C10" s="158"/>
      <c r="D10" s="155"/>
      <c r="I10" s="156" t="s">
        <v>267</v>
      </c>
      <c r="J10" s="157">
        <v>2.04</v>
      </c>
      <c r="K10" s="157">
        <v>1.9</v>
      </c>
      <c r="L10" s="157">
        <v>2.1800000000000002</v>
      </c>
      <c r="M10" s="157">
        <v>1.94</v>
      </c>
      <c r="N10" s="148"/>
    </row>
    <row r="11" spans="1:16" s="145" customFormat="1" ht="21.95" customHeight="1">
      <c r="A11" s="159" t="s">
        <v>72</v>
      </c>
      <c r="C11" s="158"/>
      <c r="D11" s="158">
        <f>SUM(D5:D10)</f>
        <v>1000000000</v>
      </c>
      <c r="E11" s="145" t="s">
        <v>62</v>
      </c>
      <c r="I11" s="152" t="s">
        <v>262</v>
      </c>
      <c r="J11" s="153">
        <v>1.64</v>
      </c>
      <c r="K11" s="153">
        <v>1.63</v>
      </c>
      <c r="L11" s="153">
        <v>1.74</v>
      </c>
      <c r="M11" s="153">
        <v>1.58</v>
      </c>
      <c r="N11" s="148"/>
    </row>
    <row r="12" spans="1:16" s="145" customFormat="1" ht="21.95" customHeight="1">
      <c r="A12" s="151" t="s">
        <v>467</v>
      </c>
      <c r="F12" s="162"/>
      <c r="I12" s="156" t="s">
        <v>270</v>
      </c>
      <c r="J12" s="157">
        <v>1.45</v>
      </c>
      <c r="K12" s="157">
        <v>1.5</v>
      </c>
      <c r="L12" s="157">
        <v>1.52</v>
      </c>
      <c r="M12" s="157">
        <v>1.41</v>
      </c>
      <c r="N12" s="148"/>
    </row>
    <row r="13" spans="1:16" s="145" customFormat="1" ht="21.95" customHeight="1">
      <c r="B13" s="145" t="str">
        <f>""&amp;TEXT(D11,"#,#")&amp;"원  / 1.1 = "&amp;TEXT(ROUNDDOWN(D11/1.1,),"#,#")&amp;"원"</f>
        <v>1,000,000,000원  / 1.1 = 909,090,909원</v>
      </c>
      <c r="E13" s="158"/>
      <c r="I13" s="156" t="s">
        <v>269</v>
      </c>
      <c r="J13" s="157">
        <v>1.35</v>
      </c>
      <c r="K13" s="157">
        <v>1.42</v>
      </c>
      <c r="L13" s="157">
        <v>1.41</v>
      </c>
      <c r="M13" s="157">
        <v>1.32</v>
      </c>
      <c r="N13" s="148"/>
    </row>
    <row r="14" spans="1:16" s="145" customFormat="1" ht="21.95" customHeight="1">
      <c r="D14" s="163">
        <f>ROUNDDOWN(D11/1.1,)</f>
        <v>909090909</v>
      </c>
      <c r="I14" s="160" t="s">
        <v>271</v>
      </c>
      <c r="J14" s="161">
        <v>1.23</v>
      </c>
      <c r="K14" s="161">
        <v>1.33</v>
      </c>
      <c r="L14" s="161">
        <v>1.28</v>
      </c>
      <c r="M14" s="161">
        <v>1.21</v>
      </c>
      <c r="N14" s="148"/>
    </row>
    <row r="15" spans="1:16" s="145" customFormat="1" ht="21.95" customHeight="1">
      <c r="I15" s="167" t="s">
        <v>259</v>
      </c>
      <c r="J15" s="168" t="s">
        <v>551</v>
      </c>
      <c r="K15" s="168" t="s">
        <v>552</v>
      </c>
      <c r="L15" s="168" t="s">
        <v>553</v>
      </c>
      <c r="M15" s="168" t="s">
        <v>557</v>
      </c>
      <c r="N15" s="148"/>
    </row>
    <row r="16" spans="1:16" s="145" customFormat="1" ht="21.95" customHeight="1">
      <c r="A16" s="149" t="s">
        <v>457</v>
      </c>
      <c r="N16" s="148"/>
    </row>
    <row r="17" spans="1:14" s="145" customFormat="1" ht="21.95" customHeight="1">
      <c r="A17" s="151" t="s">
        <v>323</v>
      </c>
      <c r="I17" s="146" t="s">
        <v>518</v>
      </c>
      <c r="J17" s="148"/>
      <c r="K17" s="148"/>
      <c r="L17" s="148"/>
      <c r="M17" s="148"/>
      <c r="N17" s="148"/>
    </row>
    <row r="18" spans="1:14" s="145" customFormat="1" ht="21.95" customHeight="1">
      <c r="A18" s="151" t="s">
        <v>538</v>
      </c>
      <c r="I18" s="269" t="s">
        <v>79</v>
      </c>
      <c r="J18" s="340" t="s">
        <v>265</v>
      </c>
      <c r="K18" s="341"/>
      <c r="L18" s="341"/>
      <c r="M18" s="341"/>
      <c r="N18" s="342"/>
    </row>
    <row r="19" spans="1:14" s="145" customFormat="1" ht="21.95" customHeight="1">
      <c r="A19" s="345" t="s">
        <v>193</v>
      </c>
      <c r="B19" s="346" t="s">
        <v>535</v>
      </c>
      <c r="C19" s="346"/>
      <c r="D19" s="164" t="s">
        <v>198</v>
      </c>
      <c r="E19" s="165">
        <f>D14</f>
        <v>909090909</v>
      </c>
      <c r="F19" s="151" t="s">
        <v>95</v>
      </c>
      <c r="I19" s="270"/>
      <c r="J19" s="150" t="s">
        <v>92</v>
      </c>
      <c r="K19" s="150" t="s">
        <v>90</v>
      </c>
      <c r="L19" s="150" t="s">
        <v>89</v>
      </c>
      <c r="M19" s="150" t="s">
        <v>85</v>
      </c>
      <c r="N19" s="150" t="s">
        <v>78</v>
      </c>
    </row>
    <row r="20" spans="1:14" s="145" customFormat="1" ht="21.95" customHeight="1">
      <c r="A20" s="345"/>
      <c r="B20" s="347" t="s">
        <v>438</v>
      </c>
      <c r="C20" s="347"/>
      <c r="D20" s="164" t="s">
        <v>93</v>
      </c>
      <c r="E20" s="155">
        <v>1000000000</v>
      </c>
      <c r="F20" s="151" t="s">
        <v>94</v>
      </c>
      <c r="G20" s="166">
        <f>J21</f>
        <v>5.47</v>
      </c>
      <c r="I20" s="152" t="s">
        <v>510</v>
      </c>
      <c r="J20" s="284">
        <v>6.16</v>
      </c>
      <c r="K20" s="153">
        <v>4.0999999999999996</v>
      </c>
      <c r="L20" s="153">
        <v>7.65</v>
      </c>
      <c r="M20" s="153">
        <v>8.27</v>
      </c>
      <c r="N20" s="153">
        <v>5.37</v>
      </c>
    </row>
    <row r="21" spans="1:14" s="145" customFormat="1" ht="21.95" customHeight="1">
      <c r="D21" s="164" t="s">
        <v>201</v>
      </c>
      <c r="E21" s="155">
        <v>1000000000</v>
      </c>
      <c r="F21" s="151" t="s">
        <v>96</v>
      </c>
      <c r="G21" s="166">
        <f>J20</f>
        <v>6.16</v>
      </c>
      <c r="I21" s="156" t="s">
        <v>501</v>
      </c>
      <c r="J21" s="285">
        <v>5.47</v>
      </c>
      <c r="K21" s="157">
        <v>3.88</v>
      </c>
      <c r="L21" s="157">
        <v>6.74</v>
      </c>
      <c r="M21" s="157">
        <v>7.28</v>
      </c>
      <c r="N21" s="157">
        <v>4.71</v>
      </c>
    </row>
    <row r="22" spans="1:14" s="145" customFormat="1" ht="21.95" customHeight="1">
      <c r="I22" s="156" t="s">
        <v>511</v>
      </c>
      <c r="J22" s="157">
        <v>5.0999999999999996</v>
      </c>
      <c r="K22" s="157">
        <v>3.76</v>
      </c>
      <c r="L22" s="157">
        <v>6.25</v>
      </c>
      <c r="M22" s="157">
        <v>6.75</v>
      </c>
      <c r="N22" s="157">
        <v>4.3600000000000003</v>
      </c>
    </row>
    <row r="23" spans="1:14" s="145" customFormat="1" ht="21.95" customHeight="1">
      <c r="A23" s="345" t="str">
        <f>IF(D14&lt;1000000000,"","Y = "&amp;G21&amp;" - ")</f>
        <v/>
      </c>
      <c r="B23" s="346" t="str">
        <f>IF(D14&lt;1000000000,"10억이하 요율적용","("&amp;TEXT(E19,"#,#")&amp;" - "&amp;TEXT(E21,"#,#")&amp;") × ("&amp;G21&amp;" - "&amp;G20&amp;")")</f>
        <v>10억이하 요율적용</v>
      </c>
      <c r="C23" s="346"/>
      <c r="D23" s="346"/>
      <c r="E23" s="344">
        <f>IF(D14&lt;1000000000,6.16,ROUNDDOWN(G21-((E19-E21)*(G21-G20))/(E20-E21),2))</f>
        <v>6.16</v>
      </c>
      <c r="F23" s="169"/>
      <c r="G23" s="170"/>
      <c r="I23" s="160" t="s">
        <v>512</v>
      </c>
      <c r="J23" s="161">
        <v>4.67</v>
      </c>
      <c r="K23" s="161">
        <v>3.62</v>
      </c>
      <c r="L23" s="161">
        <v>5.69</v>
      </c>
      <c r="M23" s="161">
        <v>6.15</v>
      </c>
      <c r="N23" s="161">
        <v>3.96</v>
      </c>
    </row>
    <row r="24" spans="1:14" s="145" customFormat="1" ht="21.95" customHeight="1">
      <c r="A24" s="345"/>
      <c r="B24" s="348" t="str">
        <f>IF(D14&lt;1000000000,"","("&amp;TEXT(E20,"#,#")&amp;" - "&amp;TEXT(E21,"#,#")&amp;")")</f>
        <v/>
      </c>
      <c r="C24" s="348"/>
      <c r="D24" s="348"/>
      <c r="E24" s="344"/>
      <c r="F24" s="169"/>
      <c r="G24" s="171"/>
      <c r="I24" s="152" t="s">
        <v>260</v>
      </c>
      <c r="J24" s="153">
        <v>4.1500000000000004</v>
      </c>
      <c r="K24" s="153">
        <v>3.43</v>
      </c>
      <c r="L24" s="153">
        <v>5.01</v>
      </c>
      <c r="M24" s="153">
        <v>5.41</v>
      </c>
      <c r="N24" s="153">
        <v>3.47</v>
      </c>
    </row>
    <row r="25" spans="1:14" s="145" customFormat="1" ht="21.95" customHeight="1">
      <c r="I25" s="156" t="s">
        <v>261</v>
      </c>
      <c r="J25" s="157">
        <v>3.68</v>
      </c>
      <c r="K25" s="157">
        <v>3.25</v>
      </c>
      <c r="L25" s="157">
        <v>4.41</v>
      </c>
      <c r="M25" s="157">
        <v>4.76</v>
      </c>
      <c r="N25" s="157">
        <v>3.04</v>
      </c>
    </row>
    <row r="26" spans="1:14" s="145" customFormat="1" ht="21.95" customHeight="1">
      <c r="A26" s="149" t="s">
        <v>200</v>
      </c>
      <c r="E26" s="172"/>
      <c r="F26" s="172"/>
      <c r="I26" s="156" t="s">
        <v>267</v>
      </c>
      <c r="J26" s="157">
        <v>3.43</v>
      </c>
      <c r="K26" s="157">
        <v>3.15</v>
      </c>
      <c r="L26" s="157">
        <v>4.09</v>
      </c>
      <c r="M26" s="157">
        <v>4.42</v>
      </c>
      <c r="N26" s="157">
        <v>2.81</v>
      </c>
    </row>
    <row r="27" spans="1:14" s="145" customFormat="1" ht="21.95" customHeight="1">
      <c r="A27" s="343" t="str">
        <f>"("&amp;TEXT(D14,"#,#")&amp;" × "&amp;E23&amp;"%) × "</f>
        <v xml:space="preserve">(909,090,909 × 6.16%) × </v>
      </c>
      <c r="B27" s="343"/>
      <c r="C27" s="287">
        <v>1</v>
      </c>
      <c r="D27" s="163">
        <f>ROUNDDOWN(D14*E23*C27/100,)</f>
        <v>55999999</v>
      </c>
      <c r="F27" s="286" t="s">
        <v>572</v>
      </c>
      <c r="I27" s="160" t="s">
        <v>268</v>
      </c>
      <c r="J27" s="161">
        <v>3.15</v>
      </c>
      <c r="K27" s="161">
        <v>3.03</v>
      </c>
      <c r="L27" s="161">
        <v>3.73</v>
      </c>
      <c r="M27" s="161">
        <v>4.03</v>
      </c>
      <c r="N27" s="161">
        <v>2.5499999999999998</v>
      </c>
    </row>
    <row r="28" spans="1:14" s="145" customFormat="1" ht="21.95" customHeight="1">
      <c r="D28" s="163">
        <f>ROUNDDOWN(D27,-3)</f>
        <v>55999000</v>
      </c>
      <c r="I28" s="152" t="s">
        <v>262</v>
      </c>
      <c r="J28" s="153">
        <v>2.79</v>
      </c>
      <c r="K28" s="153">
        <v>2.87</v>
      </c>
      <c r="L28" s="153">
        <v>3.28</v>
      </c>
      <c r="M28" s="153">
        <v>3.54</v>
      </c>
      <c r="N28" s="153">
        <v>2.2400000000000002</v>
      </c>
    </row>
    <row r="29" spans="1:14" s="145" customFormat="1" ht="21.95" customHeight="1">
      <c r="A29" s="173" t="s">
        <v>561</v>
      </c>
      <c r="I29" s="156" t="s">
        <v>270</v>
      </c>
      <c r="J29" s="157">
        <v>2.48</v>
      </c>
      <c r="K29" s="157">
        <v>2.72</v>
      </c>
      <c r="L29" s="157">
        <v>2.89</v>
      </c>
      <c r="M29" s="157">
        <v>3.12</v>
      </c>
      <c r="N29" s="157">
        <v>1.96</v>
      </c>
    </row>
    <row r="30" spans="1:14" s="145" customFormat="1" ht="21.95" customHeight="1">
      <c r="A30" s="173" t="s">
        <v>560</v>
      </c>
      <c r="I30" s="156" t="s">
        <v>269</v>
      </c>
      <c r="J30" s="157">
        <v>2.31</v>
      </c>
      <c r="K30" s="157">
        <v>2.64</v>
      </c>
      <c r="L30" s="157">
        <v>2.68</v>
      </c>
      <c r="M30" s="157">
        <v>2.89</v>
      </c>
      <c r="N30" s="157">
        <v>1.82</v>
      </c>
    </row>
    <row r="31" spans="1:14" s="145" customFormat="1" ht="21.95" customHeight="1">
      <c r="A31" s="173" t="s">
        <v>548</v>
      </c>
      <c r="I31" s="160" t="s">
        <v>271</v>
      </c>
      <c r="J31" s="161">
        <v>2.12</v>
      </c>
      <c r="K31" s="161">
        <v>2.54</v>
      </c>
      <c r="L31" s="161">
        <v>2.44</v>
      </c>
      <c r="M31" s="161">
        <v>2.64</v>
      </c>
      <c r="N31" s="161">
        <v>1.65</v>
      </c>
    </row>
    <row r="32" spans="1:14" s="145" customFormat="1" ht="21.95" customHeight="1">
      <c r="I32" s="167" t="s">
        <v>259</v>
      </c>
      <c r="J32" s="168" t="s">
        <v>554</v>
      </c>
      <c r="K32" s="168" t="s">
        <v>555</v>
      </c>
      <c r="L32" s="168" t="s">
        <v>556</v>
      </c>
      <c r="M32" s="168" t="s">
        <v>558</v>
      </c>
      <c r="N32" s="168" t="s">
        <v>559</v>
      </c>
    </row>
    <row r="33" s="145" customFormat="1" ht="21.95" customHeight="1"/>
    <row r="34" s="145" customFormat="1" ht="21.95" customHeight="1"/>
    <row r="35" s="145" customFormat="1" ht="21.95" customHeight="1"/>
    <row r="36" s="145" customFormat="1" ht="23.1" customHeight="1"/>
    <row r="37" s="145" customFormat="1" ht="23.1" customHeight="1"/>
    <row r="38" s="145" customFormat="1" ht="23.1" customHeight="1"/>
    <row r="39" s="145" customFormat="1" ht="23.1" customHeight="1"/>
    <row r="40" s="145" customFormat="1" ht="23.1" customHeight="1"/>
    <row r="41" s="145" customFormat="1" ht="23.1" customHeight="1"/>
    <row r="42" s="145" customFormat="1" ht="23.1" customHeight="1"/>
    <row r="43" s="145" customFormat="1" ht="23.1" customHeight="1"/>
    <row r="44" s="145" customFormat="1" ht="23.1" customHeight="1"/>
    <row r="45" s="145" customFormat="1" ht="23.1" customHeight="1"/>
    <row r="46" s="145" customFormat="1" ht="23.1" customHeight="1"/>
    <row r="47" s="145" customFormat="1" ht="23.1" customHeight="1"/>
    <row r="48" s="145" customFormat="1" ht="23.1" customHeight="1"/>
    <row r="49" spans="9:9" s="145" customFormat="1" ht="23.1" customHeight="1"/>
    <row r="50" spans="9:9" s="145" customFormat="1" ht="23.1" customHeight="1"/>
    <row r="51" spans="9:9" s="145" customFormat="1" ht="23.1" customHeight="1"/>
    <row r="52" spans="9:9" s="145" customFormat="1" ht="23.1" customHeight="1"/>
    <row r="53" spans="9:9" s="145" customFormat="1" ht="23.1" customHeight="1"/>
    <row r="54" spans="9:9" s="145" customFormat="1" ht="23.1" customHeight="1"/>
    <row r="55" spans="9:9" s="145" customFormat="1" ht="23.1" customHeight="1"/>
    <row r="56" spans="9:9" s="145" customFormat="1" ht="23.1" customHeight="1"/>
    <row r="57" spans="9:9" s="145" customFormat="1" ht="23.1" customHeight="1"/>
    <row r="58" spans="9:9" s="145" customFormat="1" ht="23.1" customHeight="1"/>
    <row r="59" spans="9:9" s="145" customFormat="1" ht="23.1" customHeight="1"/>
    <row r="60" spans="9:9" s="145" customFormat="1" ht="23.1" customHeight="1"/>
    <row r="61" spans="9:9" s="145" customFormat="1" ht="23.1" customHeight="1"/>
    <row r="62" spans="9:9" s="145" customFormat="1" ht="23.1" customHeight="1"/>
    <row r="63" spans="9:9" s="145" customFormat="1" ht="23.1" customHeight="1"/>
    <row r="64" spans="9:9" s="145" customFormat="1" ht="23.1" customHeight="1">
      <c r="I64" s="145">
        <v>45672</v>
      </c>
    </row>
    <row r="65" s="145" customFormat="1" ht="23.1" customHeight="1"/>
    <row r="66" s="145" customFormat="1" ht="23.1" customHeight="1"/>
    <row r="67" s="145" customFormat="1" ht="23.1" customHeight="1"/>
    <row r="68" s="145" customFormat="1" ht="23.1" customHeight="1"/>
    <row r="69" s="145" customFormat="1" ht="23.1" customHeight="1"/>
    <row r="70" s="145" customFormat="1" ht="23.1" customHeight="1"/>
    <row r="71" s="145" customFormat="1" ht="23.1" customHeight="1"/>
    <row r="72" s="145" customFormat="1" ht="23.1" customHeight="1"/>
    <row r="73" s="145" customFormat="1" ht="23.1" customHeight="1"/>
    <row r="74" s="145" customFormat="1" ht="23.1" customHeight="1"/>
    <row r="75" s="145" customFormat="1" ht="23.1" customHeight="1"/>
    <row r="76" s="145" customFormat="1" ht="23.1" customHeight="1"/>
    <row r="77" s="145" customFormat="1" ht="23.1" customHeight="1"/>
    <row r="78" s="145" customFormat="1" ht="23.1" customHeight="1"/>
    <row r="79" s="145" customFormat="1" ht="23.1" customHeight="1"/>
    <row r="80" s="145" customFormat="1" ht="23.1" customHeight="1"/>
    <row r="81" spans="8:16" s="145" customFormat="1" ht="23.1" customHeight="1"/>
    <row r="82" spans="8:16" s="145" customFormat="1" ht="23.1" customHeight="1"/>
    <row r="83" spans="8:16" s="145" customFormat="1" ht="23.1" customHeight="1"/>
    <row r="84" spans="8:16" s="145" customFormat="1" ht="23.1" customHeight="1"/>
    <row r="85" spans="8:16" s="145" customFormat="1" ht="23.1" customHeight="1"/>
    <row r="86" spans="8:16" s="145" customFormat="1" ht="23.1" customHeight="1"/>
    <row r="87" spans="8:16" s="145" customFormat="1" ht="23.1" customHeight="1"/>
    <row r="88" spans="8:16" s="145" customFormat="1" ht="23.1" customHeight="1"/>
    <row r="89" spans="8:16" s="145" customFormat="1" ht="23.1" customHeight="1"/>
    <row r="90" spans="8:16" s="145" customFormat="1" ht="23.1" customHeight="1"/>
    <row r="91" spans="8:16" s="145" customFormat="1" ht="23.1" customHeight="1"/>
    <row r="92" spans="8:16" s="145" customFormat="1" ht="23.1" customHeight="1"/>
    <row r="93" spans="8:16" s="145" customFormat="1" ht="23.1" customHeight="1"/>
    <row r="94" spans="8:16" s="145" customFormat="1" ht="23.1" customHeight="1">
      <c r="H94" s="144"/>
      <c r="I94" s="144"/>
      <c r="J94" s="144"/>
      <c r="K94" s="144"/>
      <c r="L94" s="144"/>
      <c r="M94" s="144"/>
      <c r="N94" s="144"/>
    </row>
    <row r="95" spans="8:16" s="145" customFormat="1" ht="23.1" customHeight="1">
      <c r="H95" s="144"/>
      <c r="I95" s="144"/>
      <c r="J95" s="144"/>
      <c r="K95" s="144"/>
      <c r="L95" s="144"/>
      <c r="M95" s="144"/>
      <c r="N95" s="144"/>
      <c r="O95" s="144"/>
      <c r="P95" s="144"/>
    </row>
    <row r="96" spans="8:16" s="145" customFormat="1" ht="23.1" customHeight="1">
      <c r="H96" s="144"/>
      <c r="I96" s="144"/>
      <c r="J96" s="144"/>
      <c r="K96" s="144"/>
      <c r="L96" s="144"/>
      <c r="M96" s="144"/>
      <c r="N96" s="144"/>
      <c r="O96" s="144"/>
      <c r="P96" s="144"/>
    </row>
    <row r="97" spans="8:16" s="145" customFormat="1" ht="23.1" customHeight="1">
      <c r="H97" s="144"/>
      <c r="I97" s="144"/>
      <c r="J97" s="144"/>
      <c r="K97" s="144"/>
      <c r="L97" s="144"/>
      <c r="M97" s="144"/>
      <c r="N97" s="144"/>
      <c r="O97" s="144"/>
      <c r="P97" s="144"/>
    </row>
    <row r="98" spans="8:16" s="145" customFormat="1" ht="23.1" customHeight="1">
      <c r="H98" s="144"/>
      <c r="I98" s="144"/>
      <c r="J98" s="144"/>
      <c r="K98" s="144"/>
      <c r="L98" s="144"/>
      <c r="M98" s="144"/>
      <c r="N98" s="144"/>
      <c r="O98" s="144"/>
      <c r="P98" s="144"/>
    </row>
    <row r="99" spans="8:16" ht="23.1" customHeight="1"/>
    <row r="100" spans="8:16" ht="23.1" customHeight="1"/>
    <row r="101" spans="8:16" ht="23.1" customHeight="1"/>
    <row r="102" spans="8:16" ht="23.1" customHeight="1"/>
    <row r="103" spans="8:16" ht="23.1" customHeight="1"/>
    <row r="104" spans="8:16" ht="23.1" customHeight="1"/>
    <row r="105" spans="8:16" ht="23.1" customHeight="1"/>
    <row r="106" spans="8:16" ht="23.1" customHeight="1"/>
    <row r="107" spans="8:16" ht="23.1" customHeight="1"/>
    <row r="108" spans="8:16" ht="23.1" customHeight="1"/>
    <row r="109" spans="8:16" ht="23.1" customHeight="1"/>
    <row r="110" spans="8:16" ht="23.1" customHeight="1"/>
    <row r="111" spans="8:16" ht="23.1" customHeight="1"/>
    <row r="112" spans="8:16" ht="23.1" customHeight="1"/>
    <row r="113" ht="23.1" customHeight="1"/>
    <row r="114" ht="23.1" customHeight="1"/>
    <row r="115" ht="23.1" customHeight="1"/>
    <row r="116" ht="23.1" customHeight="1"/>
    <row r="117" ht="23.1" customHeight="1"/>
    <row r="118" ht="23.1" customHeight="1"/>
    <row r="119" ht="23.1" customHeight="1"/>
    <row r="120" ht="23.1" customHeight="1"/>
    <row r="121" ht="23.1" customHeight="1"/>
    <row r="122" ht="23.1" customHeight="1"/>
    <row r="123" ht="23.1" customHeight="1"/>
    <row r="124" ht="23.1" customHeight="1"/>
    <row r="125" ht="23.1" customHeight="1"/>
    <row r="126" ht="23.1" customHeight="1"/>
    <row r="127" ht="23.1" customHeight="1"/>
    <row r="128" ht="23.1" customHeight="1"/>
    <row r="129" ht="23.1" customHeight="1"/>
    <row r="130" ht="23.1" customHeight="1"/>
    <row r="131" ht="23.1" customHeight="1"/>
    <row r="132" ht="23.1" customHeight="1"/>
    <row r="133" ht="23.1" customHeight="1"/>
    <row r="134" ht="23.1" customHeight="1"/>
    <row r="135" ht="23.1" customHeight="1"/>
    <row r="136" ht="23.1" customHeight="1"/>
    <row r="137" ht="23.1" customHeight="1"/>
    <row r="138" ht="23.1" customHeight="1"/>
    <row r="139" ht="23.1" customHeight="1"/>
    <row r="140" ht="23.1" customHeight="1"/>
    <row r="141" ht="23.1" customHeight="1"/>
    <row r="142" ht="23.1" customHeight="1"/>
    <row r="143" ht="23.1" customHeight="1"/>
    <row r="144" ht="23.1" customHeight="1"/>
    <row r="145" ht="23.1" customHeight="1"/>
    <row r="146" ht="23.1" customHeight="1"/>
    <row r="147" ht="23.1" customHeight="1"/>
    <row r="148" ht="23.1" customHeight="1"/>
    <row r="149" ht="23.1" customHeight="1"/>
  </sheetData>
  <mergeCells count="11">
    <mergeCell ref="I2:I3"/>
    <mergeCell ref="J2:M2"/>
    <mergeCell ref="A27:B27"/>
    <mergeCell ref="E23:E24"/>
    <mergeCell ref="A19:A20"/>
    <mergeCell ref="B19:C19"/>
    <mergeCell ref="B20:C20"/>
    <mergeCell ref="A23:A24"/>
    <mergeCell ref="B23:D23"/>
    <mergeCell ref="B24:D24"/>
    <mergeCell ref="J18:N18"/>
  </mergeCells>
  <phoneticPr fontId="34" type="noConversion"/>
  <pageMargins left="0.55111110210418701" right="0.47236111760139465" top="0.98416668176651001" bottom="0.78736108541488647" header="0.51180553436279297" footer="0.31486111879348755"/>
  <pageSetup paperSize="9" scale="52" orientation="portrait" blackAndWhite="1" r:id="rId1"/>
  <colBreaks count="1" manualBreakCount="1">
    <brk id="14" max="1638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W137"/>
  <sheetViews>
    <sheetView showZeros="0" tabSelected="1" showRuler="0" view="pageBreakPreview" zoomScaleNormal="100" zoomScaleSheetLayoutView="100" workbookViewId="0">
      <selection activeCell="P17" sqref="P17"/>
    </sheetView>
  </sheetViews>
  <sheetFormatPr defaultColWidth="8.88671875" defaultRowHeight="12"/>
  <cols>
    <col min="1" max="1" width="5.6640625" style="222" customWidth="1"/>
    <col min="2" max="2" width="12" style="222" bestFit="1" customWidth="1"/>
    <col min="3" max="3" width="4.77734375" style="222" customWidth="1"/>
    <col min="4" max="4" width="4.21875" style="222" customWidth="1"/>
    <col min="5" max="6" width="4.77734375" style="222" customWidth="1"/>
    <col min="7" max="7" width="4.77734375" style="222" hidden="1" customWidth="1"/>
    <col min="8" max="23" width="4.77734375" style="222" customWidth="1"/>
    <col min="24" max="16384" width="8.88671875" style="222"/>
  </cols>
  <sheetData>
    <row r="1" spans="1:23" ht="23.1" customHeight="1"/>
    <row r="2" spans="1:23" s="223" customFormat="1" ht="23.1" customHeight="1">
      <c r="A2" s="223">
        <v>3</v>
      </c>
      <c r="B2" s="224" t="str">
        <f>IF(A2=1,"보통시가지",IF(A2=2,"교외촌락지",IF(A2=3,"농지구릉지",IF(A2=4,"삼림지",0))))</f>
        <v>농지구릉지</v>
      </c>
      <c r="C2" s="225" t="s">
        <v>534</v>
      </c>
      <c r="D2" s="224"/>
    </row>
    <row r="3" spans="1:23" s="223" customFormat="1" ht="23.1" customHeight="1">
      <c r="A3" s="226" t="s">
        <v>69</v>
      </c>
      <c r="B3" s="226" t="s">
        <v>417</v>
      </c>
      <c r="C3" s="227" t="s">
        <v>408</v>
      </c>
      <c r="D3" s="228" t="s">
        <v>421</v>
      </c>
      <c r="E3" s="229" t="s">
        <v>424</v>
      </c>
      <c r="F3" s="230" t="s">
        <v>428</v>
      </c>
      <c r="G3" s="228" t="s">
        <v>421</v>
      </c>
      <c r="H3" s="231" t="s">
        <v>424</v>
      </c>
      <c r="I3" s="227" t="s">
        <v>436</v>
      </c>
      <c r="J3" s="228" t="s">
        <v>421</v>
      </c>
      <c r="K3" s="229" t="s">
        <v>424</v>
      </c>
      <c r="L3" s="230" t="s">
        <v>418</v>
      </c>
      <c r="M3" s="228" t="s">
        <v>421</v>
      </c>
      <c r="N3" s="231" t="s">
        <v>424</v>
      </c>
      <c r="O3" s="227" t="s">
        <v>419</v>
      </c>
      <c r="P3" s="228" t="s">
        <v>421</v>
      </c>
      <c r="Q3" s="229" t="s">
        <v>424</v>
      </c>
      <c r="R3" s="230" t="s">
        <v>425</v>
      </c>
      <c r="S3" s="228" t="s">
        <v>421</v>
      </c>
      <c r="T3" s="231" t="s">
        <v>424</v>
      </c>
      <c r="U3" s="230" t="s">
        <v>498</v>
      </c>
      <c r="V3" s="228" t="s">
        <v>421</v>
      </c>
      <c r="W3" s="231" t="s">
        <v>424</v>
      </c>
    </row>
    <row r="4" spans="1:23" s="223" customFormat="1" ht="23.1" customHeight="1">
      <c r="A4" s="349" t="s">
        <v>61</v>
      </c>
      <c r="B4" s="232" t="s">
        <v>468</v>
      </c>
      <c r="C4" s="233">
        <f>VLOOKUP($B4,기준!$C$12:$I$15,2,FALSE)</f>
        <v>2</v>
      </c>
      <c r="D4" s="234">
        <f>VLOOKUP($B$2,기준!$B$5:$H$8,2,FALSE)</f>
        <v>2</v>
      </c>
      <c r="E4" s="235">
        <f>ROUNDDOWN(C4*D4,2)</f>
        <v>4</v>
      </c>
      <c r="F4" s="236">
        <f>VLOOKUP($B4,기준!$C$12:$I$15,3,FALSE)</f>
        <v>1</v>
      </c>
      <c r="G4" s="234">
        <f>VLOOKUP($B$2,기준!$B$5:$H$8,3,FALSE)</f>
        <v>0.5</v>
      </c>
      <c r="H4" s="235">
        <f>ROUNDDOWN(F4*G4,2)</f>
        <v>0.5</v>
      </c>
      <c r="I4" s="233">
        <f>VLOOKUP($B4,기준!$C$12:$I$15,4,FALSE)</f>
        <v>1</v>
      </c>
      <c r="J4" s="234">
        <f>VLOOKUP($B$2,기준!$B$5:$H$8,4,FALSE)</f>
        <v>2.5</v>
      </c>
      <c r="K4" s="235">
        <f>ROUNDDOWN(I4*J4,2)</f>
        <v>2.5</v>
      </c>
      <c r="L4" s="236">
        <f>VLOOKUP($B4,기준!$C$12:$I$15,5,FALSE)</f>
        <v>0</v>
      </c>
      <c r="M4" s="234">
        <f>VLOOKUP($B$2,기준!$B$5:$H$8,5,FALSE)</f>
        <v>1</v>
      </c>
      <c r="N4" s="235">
        <f>ROUNDDOWN(L4*M4,2)</f>
        <v>0</v>
      </c>
      <c r="O4" s="233">
        <f>VLOOKUP($B4,기준!$C$12:$I$15,6,FALSE)</f>
        <v>0</v>
      </c>
      <c r="P4" s="234">
        <f>VLOOKUP($B$2,기준!$B$5:$H$8,6,FALSE)</f>
        <v>2.5</v>
      </c>
      <c r="Q4" s="235">
        <f>ROUNDDOWN(O4*P4,2)</f>
        <v>0</v>
      </c>
      <c r="R4" s="236">
        <f>VLOOKUP($B4,기준!$C$12:$I$15,7,FALSE)</f>
        <v>0</v>
      </c>
      <c r="S4" s="234">
        <f>VLOOKUP($B$2,기준!$B$5:$H$8,7,FALSE)</f>
        <v>3</v>
      </c>
      <c r="T4" s="235">
        <f>ROUNDDOWN(R4*S4,2)</f>
        <v>0</v>
      </c>
      <c r="U4" s="236">
        <f>VLOOKUP($B4,기준!$C$12:$J$15,8,FALSE)</f>
        <v>0</v>
      </c>
      <c r="V4" s="234">
        <f>VLOOKUP($B$2,기준!$B$5:$I$8,8,FALSE)</f>
        <v>2.5</v>
      </c>
      <c r="W4" s="235">
        <f>ROUNDDOWN(U4*V4,2)</f>
        <v>0</v>
      </c>
    </row>
    <row r="5" spans="1:23" s="223" customFormat="1" ht="23.1" customHeight="1">
      <c r="A5" s="350"/>
      <c r="B5" s="237" t="s">
        <v>387</v>
      </c>
      <c r="C5" s="238">
        <f>VLOOKUP($B5,기준!$C$12:$I$15,2,FALSE)</f>
        <v>1</v>
      </c>
      <c r="D5" s="239">
        <f>IF(C5=0,0,D4)</f>
        <v>2</v>
      </c>
      <c r="E5" s="240">
        <f t="shared" ref="E5:E12" si="0">ROUNDDOWN(C5*D5,2)</f>
        <v>2</v>
      </c>
      <c r="F5" s="241">
        <f>VLOOKUP($B5,기준!$C$12:$I$15,3,FALSE)</f>
        <v>1</v>
      </c>
      <c r="G5" s="239">
        <f>IF(F5=0,0,G4)</f>
        <v>0.5</v>
      </c>
      <c r="H5" s="240">
        <f t="shared" ref="H5:H12" si="1">ROUNDDOWN(F5*G5,2)</f>
        <v>0.5</v>
      </c>
      <c r="I5" s="238">
        <f>VLOOKUP($B5,기준!$C$12:$I$15,4,FALSE)</f>
        <v>1</v>
      </c>
      <c r="J5" s="239">
        <f>IF(I5=0,0,J4)</f>
        <v>2.5</v>
      </c>
      <c r="K5" s="240">
        <f t="shared" ref="K5:K12" si="2">ROUNDDOWN(I5*J5,2)</f>
        <v>2.5</v>
      </c>
      <c r="L5" s="241">
        <f>VLOOKUP($B5,기준!$C$12:$I$15,5,FALSE)</f>
        <v>1</v>
      </c>
      <c r="M5" s="239">
        <f>IF(L5=0,0,M4)</f>
        <v>1</v>
      </c>
      <c r="N5" s="240">
        <f t="shared" ref="N5:N12" si="3">ROUNDDOWN(L5*M5,2)</f>
        <v>1</v>
      </c>
      <c r="O5" s="238">
        <f>VLOOKUP($B5,기준!$C$12:$I$15,6,FALSE)</f>
        <v>1</v>
      </c>
      <c r="P5" s="239">
        <f>IF(O5=0,0,P4)</f>
        <v>2.5</v>
      </c>
      <c r="Q5" s="240">
        <f t="shared" ref="Q5:Q12" si="4">ROUNDDOWN(O5*P5,2)</f>
        <v>2.5</v>
      </c>
      <c r="R5" s="241">
        <f>VLOOKUP($B5,기준!$C$12:$I$15,7,FALSE)</f>
        <v>1</v>
      </c>
      <c r="S5" s="239">
        <f>IF(R5=0,0,S4)</f>
        <v>3</v>
      </c>
      <c r="T5" s="240">
        <f t="shared" ref="T5:T12" si="5">ROUNDDOWN(R5*S5,2)</f>
        <v>3</v>
      </c>
      <c r="U5" s="241">
        <f>VLOOKUP($B5,기준!$C$12:$J$15,8,FALSE)</f>
        <v>1</v>
      </c>
      <c r="V5" s="239">
        <f>IF(U5=0,0,V4)</f>
        <v>2.5</v>
      </c>
      <c r="W5" s="240">
        <f t="shared" ref="W5:W12" si="6">ROUNDDOWN(U5*V5,2)</f>
        <v>2.5</v>
      </c>
    </row>
    <row r="6" spans="1:23" s="223" customFormat="1" ht="23.1" customHeight="1">
      <c r="A6" s="350"/>
      <c r="B6" s="237" t="s">
        <v>461</v>
      </c>
      <c r="C6" s="238">
        <f>VLOOKUP($B6,기준!$C$12:$I$15,2,FALSE)</f>
        <v>2</v>
      </c>
      <c r="D6" s="239">
        <f>IF(C6=0,0,D4)</f>
        <v>2</v>
      </c>
      <c r="E6" s="240">
        <f t="shared" si="0"/>
        <v>4</v>
      </c>
      <c r="F6" s="241">
        <f>VLOOKUP($B6,기준!$C$12:$I$15,3,FALSE)</f>
        <v>2</v>
      </c>
      <c r="G6" s="239">
        <f>IF(F6=0,0,G4)</f>
        <v>0.5</v>
      </c>
      <c r="H6" s="240">
        <f t="shared" si="1"/>
        <v>1</v>
      </c>
      <c r="I6" s="238">
        <f>VLOOKUP($B6,기준!$C$12:$I$15,4,FALSE)</f>
        <v>1</v>
      </c>
      <c r="J6" s="239">
        <f>IF(I6=0,0,J4)</f>
        <v>2.5</v>
      </c>
      <c r="K6" s="240">
        <f t="shared" si="2"/>
        <v>2.5</v>
      </c>
      <c r="L6" s="241">
        <f>VLOOKUP($B6,기준!$C$12:$I$15,5,FALSE)</f>
        <v>1</v>
      </c>
      <c r="M6" s="239">
        <f>IF(L6=0,0,M4)</f>
        <v>1</v>
      </c>
      <c r="N6" s="240">
        <f t="shared" si="3"/>
        <v>1</v>
      </c>
      <c r="O6" s="238">
        <f>VLOOKUP($B6,기준!$C$12:$I$15,6,FALSE)</f>
        <v>1</v>
      </c>
      <c r="P6" s="239">
        <f>IF(O6=0,0,P4)</f>
        <v>2.5</v>
      </c>
      <c r="Q6" s="240">
        <f t="shared" si="4"/>
        <v>2.5</v>
      </c>
      <c r="R6" s="241">
        <f>VLOOKUP($B6,기준!$C$12:$I$15,7,FALSE)</f>
        <v>1</v>
      </c>
      <c r="S6" s="239">
        <f>IF(R6=0,0,S4)</f>
        <v>3</v>
      </c>
      <c r="T6" s="240">
        <f t="shared" si="5"/>
        <v>3</v>
      </c>
      <c r="U6" s="241">
        <f>VLOOKUP($B6,기준!$C$12:$J$15,8,FALSE)</f>
        <v>3</v>
      </c>
      <c r="V6" s="239">
        <f>IF(U6=0,0,V4)</f>
        <v>2.5</v>
      </c>
      <c r="W6" s="240">
        <f t="shared" si="6"/>
        <v>7.5</v>
      </c>
    </row>
    <row r="7" spans="1:23" s="223" customFormat="1" ht="23.1" customHeight="1">
      <c r="A7" s="350"/>
      <c r="B7" s="237" t="s">
        <v>184</v>
      </c>
      <c r="C7" s="238">
        <f>VLOOKUP($B7,기준!$C$12:$I$15,2,FALSE)</f>
        <v>0</v>
      </c>
      <c r="D7" s="239">
        <f>IF(C7=0,0,D4)</f>
        <v>0</v>
      </c>
      <c r="E7" s="240">
        <f t="shared" si="0"/>
        <v>0</v>
      </c>
      <c r="F7" s="241">
        <f>VLOOKUP($B7,기준!$C$12:$I$15,3,FALSE)</f>
        <v>2</v>
      </c>
      <c r="G7" s="239">
        <f>IF(F7=0,0,G4)</f>
        <v>0.5</v>
      </c>
      <c r="H7" s="240">
        <f t="shared" si="1"/>
        <v>1</v>
      </c>
      <c r="I7" s="238">
        <f>VLOOKUP($B7,기준!$C$12:$I$15,4,FALSE)</f>
        <v>2</v>
      </c>
      <c r="J7" s="239">
        <f>IF(I7=0,0,J4)</f>
        <v>2.5</v>
      </c>
      <c r="K7" s="240">
        <f t="shared" si="2"/>
        <v>5</v>
      </c>
      <c r="L7" s="241">
        <f>VLOOKUP($B7,기준!$C$12:$I$15,5,FALSE)</f>
        <v>2</v>
      </c>
      <c r="M7" s="239">
        <f>IF(L7=0,0,M4)</f>
        <v>1</v>
      </c>
      <c r="N7" s="240">
        <f t="shared" si="3"/>
        <v>2</v>
      </c>
      <c r="O7" s="238">
        <f>VLOOKUP($B7,기준!$C$12:$I$15,6,FALSE)</f>
        <v>2</v>
      </c>
      <c r="P7" s="239">
        <f>IF(O7=0,0,P4)</f>
        <v>2.5</v>
      </c>
      <c r="Q7" s="240">
        <f t="shared" si="4"/>
        <v>5</v>
      </c>
      <c r="R7" s="241">
        <f>VLOOKUP($B7,기준!$C$12:$I$15,7,FALSE)</f>
        <v>2</v>
      </c>
      <c r="S7" s="239">
        <f>IF(R7=0,0,S4)</f>
        <v>3</v>
      </c>
      <c r="T7" s="240">
        <f t="shared" si="5"/>
        <v>6</v>
      </c>
      <c r="U7" s="241">
        <f>VLOOKUP($B7,기준!$C$12:$J$15,8,FALSE)</f>
        <v>0</v>
      </c>
      <c r="V7" s="239">
        <f>IF(U7=0,0,V4)</f>
        <v>0</v>
      </c>
      <c r="W7" s="240">
        <f t="shared" si="6"/>
        <v>0</v>
      </c>
    </row>
    <row r="8" spans="1:23" s="223" customFormat="1" ht="23.1" customHeight="1">
      <c r="A8" s="351"/>
      <c r="B8" s="242" t="s">
        <v>407</v>
      </c>
      <c r="C8" s="243">
        <f>VLOOKUP($B$2,기준!$C$23:$I$26,2,FALSE)</f>
        <v>1</v>
      </c>
      <c r="D8" s="244">
        <f>IF(C8=0,0,D4)</f>
        <v>2</v>
      </c>
      <c r="E8" s="245">
        <f t="shared" si="0"/>
        <v>2</v>
      </c>
      <c r="F8" s="246">
        <f>VLOOKUP($B$2,기준!$C$23:$I$26,3,FALSE)</f>
        <v>2</v>
      </c>
      <c r="G8" s="244">
        <f>IF(F8=0,0,G4)</f>
        <v>0.5</v>
      </c>
      <c r="H8" s="245">
        <f t="shared" si="1"/>
        <v>1</v>
      </c>
      <c r="I8" s="243">
        <f>VLOOKUP($B$2,기준!$C$23:$I$26,4,FALSE)</f>
        <v>2</v>
      </c>
      <c r="J8" s="244">
        <f>IF(I8=0,0,J4)</f>
        <v>2.5</v>
      </c>
      <c r="K8" s="245">
        <f t="shared" si="2"/>
        <v>5</v>
      </c>
      <c r="L8" s="246">
        <f>VLOOKUP($B$2,기준!$C$23:$I$26,5,FALSE)</f>
        <v>1</v>
      </c>
      <c r="M8" s="244">
        <f>IF(L8=0,0,M4)</f>
        <v>1</v>
      </c>
      <c r="N8" s="245">
        <f t="shared" si="3"/>
        <v>1</v>
      </c>
      <c r="O8" s="243">
        <f>VLOOKUP($B$2,기준!$C$23:$I$26,6,FALSE)</f>
        <v>1</v>
      </c>
      <c r="P8" s="244">
        <f>IF(O8=0,0,P4)</f>
        <v>2.5</v>
      </c>
      <c r="Q8" s="245">
        <f t="shared" si="4"/>
        <v>2.5</v>
      </c>
      <c r="R8" s="246">
        <f>VLOOKUP($B$2,기준!$C$23:$I$26,7,FALSE)</f>
        <v>1</v>
      </c>
      <c r="S8" s="244">
        <f>IF(R8=0,0,S4)</f>
        <v>3</v>
      </c>
      <c r="T8" s="245">
        <f t="shared" si="5"/>
        <v>3</v>
      </c>
      <c r="U8" s="246">
        <f>VLOOKUP($B$2,기준!$C$23:$J$26,8,FALSE)</f>
        <v>0.5</v>
      </c>
      <c r="V8" s="244">
        <f>IF(U8=0,0,V4)</f>
        <v>2.5</v>
      </c>
      <c r="W8" s="245">
        <f t="shared" si="6"/>
        <v>1.25</v>
      </c>
    </row>
    <row r="9" spans="1:23" s="223" customFormat="1" ht="23.1" customHeight="1">
      <c r="A9" s="350" t="s">
        <v>70</v>
      </c>
      <c r="B9" s="247" t="s">
        <v>468</v>
      </c>
      <c r="C9" s="248">
        <f>VLOOKUP($B9,기준!$C$16:$I$19,2,FALSE)</f>
        <v>2</v>
      </c>
      <c r="D9" s="249">
        <f>IF(C9=0,0,D4)</f>
        <v>2</v>
      </c>
      <c r="E9" s="250">
        <f t="shared" si="0"/>
        <v>4</v>
      </c>
      <c r="F9" s="251">
        <f>VLOOKUP($B9,기준!$C$16:$I$19,3,FALSE)</f>
        <v>0.5</v>
      </c>
      <c r="G9" s="249">
        <f>IF(F9=0,0,G4)</f>
        <v>0.5</v>
      </c>
      <c r="H9" s="250">
        <f t="shared" si="1"/>
        <v>0.25</v>
      </c>
      <c r="I9" s="248">
        <f>VLOOKUP($B9,기준!$C$16:$I$19,4,FALSE)</f>
        <v>0.5</v>
      </c>
      <c r="J9" s="249">
        <f>IF(I9=0,0,J4)</f>
        <v>2.5</v>
      </c>
      <c r="K9" s="250">
        <f t="shared" si="2"/>
        <v>1.25</v>
      </c>
      <c r="L9" s="251">
        <f>VLOOKUP($B9,기준!$C$16:$I$19,5,FALSE)</f>
        <v>0</v>
      </c>
      <c r="M9" s="249">
        <f>IF(L9=0,0,M4)</f>
        <v>0</v>
      </c>
      <c r="N9" s="250">
        <f t="shared" si="3"/>
        <v>0</v>
      </c>
      <c r="O9" s="248">
        <f>VLOOKUP($B9,기준!$C$16:$I$19,6,FALSE)</f>
        <v>0</v>
      </c>
      <c r="P9" s="249">
        <f>IF(O9=0,0,P4)</f>
        <v>0</v>
      </c>
      <c r="Q9" s="250">
        <f t="shared" si="4"/>
        <v>0</v>
      </c>
      <c r="R9" s="251">
        <f>VLOOKUP($B9,기준!$C$16:$I$19,7,FALSE)</f>
        <v>0</v>
      </c>
      <c r="S9" s="249">
        <f>IF(R9=0,0,S4)</f>
        <v>0</v>
      </c>
      <c r="T9" s="250">
        <f t="shared" si="5"/>
        <v>0</v>
      </c>
      <c r="U9" s="251">
        <f>VLOOKUP($B9,기준!$C$16:$I$19,7,FALSE)</f>
        <v>0</v>
      </c>
      <c r="V9" s="249">
        <f>IF(U9=0,0,V4)</f>
        <v>0</v>
      </c>
      <c r="W9" s="250">
        <f t="shared" si="6"/>
        <v>0</v>
      </c>
    </row>
    <row r="10" spans="1:23" s="223" customFormat="1" ht="23.1" customHeight="1">
      <c r="A10" s="350"/>
      <c r="B10" s="237" t="s">
        <v>387</v>
      </c>
      <c r="C10" s="238">
        <f>VLOOKUP($B10,기준!$C$16:$I$19,2,FALSE)</f>
        <v>1</v>
      </c>
      <c r="D10" s="239">
        <f>IF(C10=0,0,D4)</f>
        <v>2</v>
      </c>
      <c r="E10" s="240">
        <f t="shared" si="0"/>
        <v>2</v>
      </c>
      <c r="F10" s="241">
        <f>VLOOKUP($B10,기준!$C$16:$I$19,3,FALSE)</f>
        <v>0.5</v>
      </c>
      <c r="G10" s="239">
        <f>IF(F10=0,0,G4)</f>
        <v>0.5</v>
      </c>
      <c r="H10" s="240">
        <f t="shared" si="1"/>
        <v>0.25</v>
      </c>
      <c r="I10" s="238">
        <f>VLOOKUP($B10,기준!$C$16:$I$19,4,FALSE)</f>
        <v>0.5</v>
      </c>
      <c r="J10" s="239">
        <f>IF(I10=0,0,J4)</f>
        <v>2.5</v>
      </c>
      <c r="K10" s="240">
        <f t="shared" si="2"/>
        <v>1.25</v>
      </c>
      <c r="L10" s="241">
        <f>VLOOKUP($B10,기준!$C$16:$I$19,5,FALSE)</f>
        <v>0</v>
      </c>
      <c r="M10" s="239">
        <f>IF(L10=0,0,M4)</f>
        <v>0</v>
      </c>
      <c r="N10" s="240">
        <f t="shared" si="3"/>
        <v>0</v>
      </c>
      <c r="O10" s="238">
        <f>VLOOKUP($B10,기준!$C$16:$I$19,6,FALSE)</f>
        <v>0</v>
      </c>
      <c r="P10" s="239">
        <f>IF(O10=0,0,P4)</f>
        <v>0</v>
      </c>
      <c r="Q10" s="240">
        <f t="shared" si="4"/>
        <v>0</v>
      </c>
      <c r="R10" s="241">
        <f>VLOOKUP($B10,기준!$C$16:$I$19,7,FALSE)</f>
        <v>0</v>
      </c>
      <c r="S10" s="239">
        <f>IF(R10=0,0,S4)</f>
        <v>0</v>
      </c>
      <c r="T10" s="240">
        <f t="shared" si="5"/>
        <v>0</v>
      </c>
      <c r="U10" s="241">
        <f>VLOOKUP($B10,기준!$C$16:$I$19,7,FALSE)</f>
        <v>0</v>
      </c>
      <c r="V10" s="239">
        <f>IF(U10=0,0,V4)</f>
        <v>0</v>
      </c>
      <c r="W10" s="240">
        <f t="shared" si="6"/>
        <v>0</v>
      </c>
    </row>
    <row r="11" spans="1:23" s="223" customFormat="1" ht="23.1" customHeight="1">
      <c r="A11" s="350"/>
      <c r="B11" s="237" t="s">
        <v>461</v>
      </c>
      <c r="C11" s="238">
        <f>VLOOKUP($B11,기준!$C$16:$I$19,2,FALSE)</f>
        <v>0</v>
      </c>
      <c r="D11" s="239">
        <f>IF(C11=0,0,D4)</f>
        <v>0</v>
      </c>
      <c r="E11" s="240">
        <f t="shared" si="0"/>
        <v>0</v>
      </c>
      <c r="F11" s="241">
        <f>VLOOKUP($B11,기준!$C$16:$I$19,3,FALSE)</f>
        <v>0</v>
      </c>
      <c r="G11" s="239">
        <f>IF(F11=0,0,G4)</f>
        <v>0</v>
      </c>
      <c r="H11" s="240">
        <f t="shared" si="1"/>
        <v>0</v>
      </c>
      <c r="I11" s="238">
        <f>VLOOKUP($B11,기준!$C$16:$I$19,4,FALSE)</f>
        <v>0</v>
      </c>
      <c r="J11" s="239">
        <f>IF(I11=0,0,J4)</f>
        <v>0</v>
      </c>
      <c r="K11" s="240">
        <f t="shared" si="2"/>
        <v>0</v>
      </c>
      <c r="L11" s="241">
        <f>VLOOKUP($B11,기준!$C$16:$I$19,5,FALSE)</f>
        <v>1</v>
      </c>
      <c r="M11" s="239">
        <f>IF(L11=0,0,M4)</f>
        <v>1</v>
      </c>
      <c r="N11" s="240">
        <f t="shared" si="3"/>
        <v>1</v>
      </c>
      <c r="O11" s="238">
        <f>VLOOKUP($B11,기준!$C$16:$I$19,6,FALSE)</f>
        <v>1</v>
      </c>
      <c r="P11" s="239">
        <f>IF(O11=0,0,P4)</f>
        <v>2.5</v>
      </c>
      <c r="Q11" s="240">
        <f t="shared" si="4"/>
        <v>2.5</v>
      </c>
      <c r="R11" s="241">
        <f>VLOOKUP($B11,기준!$C$16:$I$19,7,FALSE)</f>
        <v>1</v>
      </c>
      <c r="S11" s="239">
        <f>IF(R11=0,0,S4)</f>
        <v>3</v>
      </c>
      <c r="T11" s="240">
        <f t="shared" si="5"/>
        <v>3</v>
      </c>
      <c r="U11" s="241">
        <f>VLOOKUP($B11,기준!$C$16:$I$19,7,FALSE)</f>
        <v>1</v>
      </c>
      <c r="V11" s="239">
        <f>IF(U11=0,0,V4)</f>
        <v>2.5</v>
      </c>
      <c r="W11" s="240">
        <f t="shared" si="6"/>
        <v>2.5</v>
      </c>
    </row>
    <row r="12" spans="1:23" s="223" customFormat="1" ht="23.1" customHeight="1">
      <c r="A12" s="351"/>
      <c r="B12" s="242" t="s">
        <v>184</v>
      </c>
      <c r="C12" s="243">
        <f>VLOOKUP($B12,기준!$C$16:$I$19,2,FALSE)</f>
        <v>0</v>
      </c>
      <c r="D12" s="244">
        <f>IF(C12=0,0,D4)</f>
        <v>0</v>
      </c>
      <c r="E12" s="245">
        <f t="shared" si="0"/>
        <v>0</v>
      </c>
      <c r="F12" s="246">
        <f>VLOOKUP($B12,기준!$C$16:$I$19,3,FALSE)</f>
        <v>0</v>
      </c>
      <c r="G12" s="244">
        <f>IF(F12=0,0,G4)</f>
        <v>0</v>
      </c>
      <c r="H12" s="245">
        <f t="shared" si="1"/>
        <v>0</v>
      </c>
      <c r="I12" s="243">
        <f>VLOOKUP($B12,기준!$C$16:$I$19,4,FALSE)</f>
        <v>0</v>
      </c>
      <c r="J12" s="244">
        <f>IF(I12=0,0,J4)</f>
        <v>0</v>
      </c>
      <c r="K12" s="245">
        <f t="shared" si="2"/>
        <v>0</v>
      </c>
      <c r="L12" s="246">
        <f>VLOOKUP($B12,기준!$C$16:$I$19,5,FALSE)</f>
        <v>2</v>
      </c>
      <c r="M12" s="244">
        <f>IF(L12=0,0,M4)</f>
        <v>1</v>
      </c>
      <c r="N12" s="245">
        <f t="shared" si="3"/>
        <v>2</v>
      </c>
      <c r="O12" s="243">
        <f>VLOOKUP($B12,기준!$C$16:$I$19,6,FALSE)</f>
        <v>2</v>
      </c>
      <c r="P12" s="244">
        <f>IF(O12=0,0,P4)</f>
        <v>2.5</v>
      </c>
      <c r="Q12" s="245">
        <f t="shared" si="4"/>
        <v>5</v>
      </c>
      <c r="R12" s="246">
        <f>VLOOKUP($B12,기준!$C$16:$I$19,7,FALSE)</f>
        <v>2</v>
      </c>
      <c r="S12" s="244">
        <f>IF(R12=0,0,S4)</f>
        <v>3</v>
      </c>
      <c r="T12" s="245">
        <f t="shared" si="5"/>
        <v>6</v>
      </c>
      <c r="U12" s="246">
        <f>VLOOKUP($B12,기준!$C$16:$I$19,7,FALSE)</f>
        <v>2</v>
      </c>
      <c r="V12" s="244">
        <f>IF(U12=0,0,V4)</f>
        <v>2.5</v>
      </c>
      <c r="W12" s="245">
        <f t="shared" si="6"/>
        <v>5</v>
      </c>
    </row>
    <row r="13" spans="1:23" s="223" customFormat="1" ht="23.1" customHeight="1">
      <c r="A13" s="352" t="s">
        <v>58</v>
      </c>
      <c r="B13" s="232" t="s">
        <v>468</v>
      </c>
      <c r="C13" s="233"/>
      <c r="D13" s="234"/>
      <c r="E13" s="252">
        <f>E4+E9</f>
        <v>8</v>
      </c>
      <c r="F13" s="236"/>
      <c r="G13" s="234"/>
      <c r="H13" s="235">
        <f>H4+H9</f>
        <v>0.75</v>
      </c>
      <c r="I13" s="233"/>
      <c r="J13" s="234"/>
      <c r="K13" s="252">
        <f>K4+K9</f>
        <v>3.75</v>
      </c>
      <c r="L13" s="236"/>
      <c r="M13" s="234"/>
      <c r="N13" s="235">
        <f>N4+N9</f>
        <v>0</v>
      </c>
      <c r="O13" s="233"/>
      <c r="P13" s="234"/>
      <c r="Q13" s="252">
        <f>Q4+Q9</f>
        <v>0</v>
      </c>
      <c r="R13" s="236"/>
      <c r="S13" s="234"/>
      <c r="T13" s="235">
        <f>T4+T9</f>
        <v>0</v>
      </c>
      <c r="U13" s="236"/>
      <c r="V13" s="234"/>
      <c r="W13" s="235">
        <f>W4+W9</f>
        <v>0</v>
      </c>
    </row>
    <row r="14" spans="1:23" s="223" customFormat="1" ht="23.1" customHeight="1">
      <c r="A14" s="353"/>
      <c r="B14" s="237" t="s">
        <v>387</v>
      </c>
      <c r="C14" s="238"/>
      <c r="D14" s="239"/>
      <c r="E14" s="253">
        <f>E5+E10</f>
        <v>4</v>
      </c>
      <c r="F14" s="241"/>
      <c r="G14" s="239"/>
      <c r="H14" s="240">
        <f>H5+H10</f>
        <v>0.75</v>
      </c>
      <c r="I14" s="238"/>
      <c r="J14" s="239"/>
      <c r="K14" s="253">
        <f>K5+K10</f>
        <v>3.75</v>
      </c>
      <c r="L14" s="241"/>
      <c r="M14" s="239"/>
      <c r="N14" s="240">
        <f>N5+N10</f>
        <v>1</v>
      </c>
      <c r="O14" s="238"/>
      <c r="P14" s="239"/>
      <c r="Q14" s="253">
        <f>Q5+Q10</f>
        <v>2.5</v>
      </c>
      <c r="R14" s="241"/>
      <c r="S14" s="239"/>
      <c r="T14" s="240">
        <f>T5+T10</f>
        <v>3</v>
      </c>
      <c r="U14" s="241"/>
      <c r="V14" s="239"/>
      <c r="W14" s="240">
        <f>W5+W10</f>
        <v>2.5</v>
      </c>
    </row>
    <row r="15" spans="1:23" ht="23.1" customHeight="1">
      <c r="A15" s="353"/>
      <c r="B15" s="237" t="s">
        <v>461</v>
      </c>
      <c r="C15" s="254"/>
      <c r="D15" s="255"/>
      <c r="E15" s="253">
        <f>E6+E11</f>
        <v>4</v>
      </c>
      <c r="F15" s="256"/>
      <c r="G15" s="255"/>
      <c r="H15" s="240">
        <f>H6+H11</f>
        <v>1</v>
      </c>
      <c r="I15" s="254"/>
      <c r="J15" s="255"/>
      <c r="K15" s="253">
        <f>K6+K11</f>
        <v>2.5</v>
      </c>
      <c r="L15" s="256"/>
      <c r="M15" s="255"/>
      <c r="N15" s="240">
        <f>N6+N11</f>
        <v>2</v>
      </c>
      <c r="O15" s="254"/>
      <c r="P15" s="255"/>
      <c r="Q15" s="253">
        <f>Q6+Q11</f>
        <v>5</v>
      </c>
      <c r="R15" s="256"/>
      <c r="S15" s="255"/>
      <c r="T15" s="240">
        <f>T6+T11</f>
        <v>6</v>
      </c>
      <c r="U15" s="256"/>
      <c r="V15" s="255"/>
      <c r="W15" s="240">
        <f>W6+W11</f>
        <v>10</v>
      </c>
    </row>
    <row r="16" spans="1:23" ht="23.1" customHeight="1">
      <c r="A16" s="353"/>
      <c r="B16" s="237" t="s">
        <v>184</v>
      </c>
      <c r="C16" s="254"/>
      <c r="D16" s="255"/>
      <c r="E16" s="253">
        <f>E7+E12</f>
        <v>0</v>
      </c>
      <c r="F16" s="256"/>
      <c r="G16" s="255"/>
      <c r="H16" s="240">
        <f>H7+H12</f>
        <v>1</v>
      </c>
      <c r="I16" s="254"/>
      <c r="J16" s="255"/>
      <c r="K16" s="253">
        <f>K7+K12</f>
        <v>5</v>
      </c>
      <c r="L16" s="256"/>
      <c r="M16" s="255"/>
      <c r="N16" s="240">
        <f>N7+N12</f>
        <v>4</v>
      </c>
      <c r="O16" s="254"/>
      <c r="P16" s="255"/>
      <c r="Q16" s="253">
        <f>Q7+Q12</f>
        <v>10</v>
      </c>
      <c r="R16" s="256"/>
      <c r="S16" s="255"/>
      <c r="T16" s="240">
        <f>T7+T12</f>
        <v>12</v>
      </c>
      <c r="U16" s="256"/>
      <c r="V16" s="255"/>
      <c r="W16" s="240">
        <f>W7+W12</f>
        <v>5</v>
      </c>
    </row>
    <row r="17" spans="1:23" ht="23.1" customHeight="1">
      <c r="A17" s="354"/>
      <c r="B17" s="242" t="s">
        <v>407</v>
      </c>
      <c r="C17" s="257"/>
      <c r="D17" s="258"/>
      <c r="E17" s="259">
        <f>E8</f>
        <v>2</v>
      </c>
      <c r="F17" s="260"/>
      <c r="G17" s="258"/>
      <c r="H17" s="245">
        <f>H8</f>
        <v>1</v>
      </c>
      <c r="I17" s="257"/>
      <c r="J17" s="258"/>
      <c r="K17" s="259">
        <f>K8</f>
        <v>5</v>
      </c>
      <c r="L17" s="260"/>
      <c r="M17" s="258"/>
      <c r="N17" s="245">
        <f>N8</f>
        <v>1</v>
      </c>
      <c r="O17" s="257"/>
      <c r="P17" s="258"/>
      <c r="Q17" s="259">
        <f>Q8</f>
        <v>2.5</v>
      </c>
      <c r="R17" s="260"/>
      <c r="S17" s="258"/>
      <c r="T17" s="245">
        <f>T8</f>
        <v>3</v>
      </c>
      <c r="U17" s="260"/>
      <c r="V17" s="258"/>
      <c r="W17" s="245">
        <f>W8</f>
        <v>1.25</v>
      </c>
    </row>
    <row r="18" spans="1:23" ht="23.1" customHeight="1">
      <c r="B18" s="222" t="s">
        <v>537</v>
      </c>
    </row>
    <row r="19" spans="1:23" ht="23.1" customHeight="1"/>
    <row r="20" spans="1:23" ht="23.1" customHeight="1"/>
    <row r="21" spans="1:23" ht="23.1" customHeight="1"/>
    <row r="22" spans="1:23" ht="23.1" customHeight="1"/>
    <row r="23" spans="1:23" ht="23.1" customHeight="1"/>
    <row r="24" spans="1:23" ht="23.1" customHeight="1"/>
    <row r="25" spans="1:23" ht="23.1" customHeight="1"/>
    <row r="26" spans="1:23" ht="23.1" customHeight="1"/>
    <row r="27" spans="1:23" ht="23.1" customHeight="1"/>
    <row r="28" spans="1:23" ht="23.1" customHeight="1"/>
    <row r="29" spans="1:23" ht="23.1" customHeight="1"/>
    <row r="30" spans="1:23" ht="23.1" customHeight="1"/>
    <row r="31" spans="1:23" ht="23.1" customHeight="1"/>
    <row r="32" spans="1:23" ht="23.1" customHeight="1"/>
    <row r="33" ht="23.1" customHeight="1"/>
    <row r="34" ht="23.1" customHeight="1"/>
    <row r="35" ht="23.1" customHeight="1"/>
    <row r="36" ht="23.1" customHeight="1"/>
    <row r="37" ht="23.1" customHeight="1"/>
    <row r="38" ht="23.1" customHeight="1"/>
    <row r="39" ht="23.1" customHeight="1"/>
    <row r="40" ht="23.1" customHeight="1"/>
    <row r="41" ht="23.1" customHeight="1"/>
    <row r="42" ht="23.1" customHeight="1"/>
    <row r="43" ht="23.1" customHeight="1"/>
    <row r="44" ht="23.1" customHeight="1"/>
    <row r="45" ht="23.1" customHeight="1"/>
    <row r="46" ht="23.1" customHeight="1"/>
    <row r="47" ht="23.1" customHeight="1"/>
    <row r="48" ht="23.1" customHeight="1"/>
    <row r="49" spans="9:9" ht="23.1" customHeight="1"/>
    <row r="50" spans="9:9" ht="23.1" customHeight="1"/>
    <row r="51" spans="9:9" ht="23.1" customHeight="1"/>
    <row r="52" spans="9:9" ht="23.1" customHeight="1"/>
    <row r="53" spans="9:9" ht="23.1" customHeight="1"/>
    <row r="54" spans="9:9" ht="23.1" customHeight="1"/>
    <row r="55" spans="9:9" ht="23.1" customHeight="1"/>
    <row r="56" spans="9:9" ht="23.1" customHeight="1"/>
    <row r="57" spans="9:9" ht="23.1" customHeight="1"/>
    <row r="58" spans="9:9" ht="23.1" customHeight="1"/>
    <row r="59" spans="9:9" ht="23.1" customHeight="1"/>
    <row r="60" spans="9:9" ht="23.1" customHeight="1"/>
    <row r="61" spans="9:9" ht="23.1" customHeight="1"/>
    <row r="62" spans="9:9" ht="23.1" customHeight="1"/>
    <row r="63" spans="9:9" ht="23.1" customHeight="1"/>
    <row r="64" spans="9:9" ht="23.1" customHeight="1">
      <c r="I64" s="222">
        <v>45672</v>
      </c>
    </row>
    <row r="65" ht="23.1" customHeight="1"/>
    <row r="66" ht="23.1" customHeight="1"/>
    <row r="67" ht="23.1" customHeight="1"/>
    <row r="68" ht="23.1" customHeight="1"/>
    <row r="69" ht="23.1" customHeight="1"/>
    <row r="70" ht="23.1" customHeight="1"/>
    <row r="71" ht="23.1" customHeight="1"/>
    <row r="72" ht="23.1" customHeight="1"/>
    <row r="73" ht="23.1" customHeight="1"/>
    <row r="74" ht="23.1" customHeight="1"/>
    <row r="75" ht="23.1" customHeight="1"/>
    <row r="76" ht="23.1" customHeight="1"/>
    <row r="77" ht="23.1" customHeight="1"/>
    <row r="78" ht="23.1" customHeight="1"/>
    <row r="79" ht="23.1" customHeight="1"/>
    <row r="80" ht="23.1" customHeight="1"/>
    <row r="81" ht="23.1" customHeight="1"/>
    <row r="82" ht="23.1" customHeight="1"/>
    <row r="83" ht="23.1" customHeight="1"/>
    <row r="84" ht="23.1" customHeight="1"/>
    <row r="85" ht="23.1" customHeight="1"/>
    <row r="86" ht="23.1" customHeight="1"/>
    <row r="87" ht="23.1" customHeight="1"/>
    <row r="88" ht="23.1" customHeight="1"/>
    <row r="89" ht="23.1" customHeight="1"/>
    <row r="90" ht="23.1" customHeight="1"/>
    <row r="91" ht="23.1" customHeight="1"/>
    <row r="92" ht="23.1" customHeight="1"/>
    <row r="93" ht="23.1" customHeight="1"/>
    <row r="94" ht="23.1" customHeight="1"/>
    <row r="95" ht="23.1" customHeight="1"/>
    <row r="96" ht="23.1" customHeight="1"/>
    <row r="97" ht="23.1" customHeight="1"/>
    <row r="98" ht="23.1" customHeight="1"/>
    <row r="99" ht="23.1" customHeight="1"/>
    <row r="100" ht="23.1" customHeight="1"/>
    <row r="101" ht="23.1" customHeight="1"/>
    <row r="102" ht="23.1" customHeight="1"/>
    <row r="103" ht="23.1" customHeight="1"/>
    <row r="104" ht="23.1" customHeight="1"/>
    <row r="105" ht="23.1" customHeight="1"/>
    <row r="106" ht="23.1" customHeight="1"/>
    <row r="107" ht="23.1" customHeight="1"/>
    <row r="108" ht="23.1" customHeight="1"/>
    <row r="109" ht="23.1" customHeight="1"/>
    <row r="110" ht="23.1" customHeight="1"/>
    <row r="111" ht="23.1" customHeight="1"/>
    <row r="112" ht="23.1" customHeight="1"/>
    <row r="113" ht="23.1" customHeight="1"/>
    <row r="114" ht="23.1" customHeight="1"/>
    <row r="115" ht="23.1" customHeight="1"/>
    <row r="116" ht="23.1" customHeight="1"/>
    <row r="117" ht="23.1" customHeight="1"/>
    <row r="118" ht="23.1" customHeight="1"/>
    <row r="119" ht="23.1" customHeight="1"/>
    <row r="120" ht="23.1" customHeight="1"/>
    <row r="121" ht="23.1" customHeight="1"/>
    <row r="122" ht="23.1" customHeight="1"/>
    <row r="123" ht="23.1" customHeight="1"/>
    <row r="124" ht="23.1" customHeight="1"/>
    <row r="125" ht="23.1" customHeight="1"/>
    <row r="126" ht="23.1" customHeight="1"/>
    <row r="127" ht="23.1" customHeight="1"/>
    <row r="128" ht="23.1" customHeight="1"/>
    <row r="129" ht="23.1" customHeight="1"/>
    <row r="130" ht="23.1" customHeight="1"/>
    <row r="131" ht="23.1" customHeight="1"/>
    <row r="132" ht="23.1" customHeight="1"/>
    <row r="133" ht="23.1" customHeight="1"/>
    <row r="134" ht="23.1" customHeight="1"/>
    <row r="135" ht="23.1" customHeight="1"/>
    <row r="136" ht="23.1" customHeight="1"/>
    <row r="137" ht="23.1" customHeight="1"/>
  </sheetData>
  <mergeCells count="3">
    <mergeCell ref="A4:A8"/>
    <mergeCell ref="A9:A12"/>
    <mergeCell ref="A13:A17"/>
  </mergeCells>
  <phoneticPr fontId="34" type="noConversion"/>
  <printOptions horizontalCentered="1"/>
  <pageMargins left="0.46000000834465027" right="0.2199999988079071" top="0.98416668176651001" bottom="0.98416668176651001" header="0.51180553436279297" footer="0.51180553436279297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print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J134"/>
  <sheetViews>
    <sheetView tabSelected="1" showRuler="0" view="pageBreakPreview" zoomScaleNormal="100" zoomScaleSheetLayoutView="100" workbookViewId="0">
      <selection activeCell="P17" sqref="P17"/>
    </sheetView>
  </sheetViews>
  <sheetFormatPr defaultColWidth="8.88671875" defaultRowHeight="16.5"/>
  <cols>
    <col min="1" max="1" width="3.88671875" style="265" customWidth="1"/>
    <col min="2" max="3" width="8.88671875" style="265"/>
    <col min="4" max="4" width="7.33203125" style="265" customWidth="1"/>
    <col min="5" max="6" width="8.6640625" style="265" customWidth="1"/>
    <col min="7" max="7" width="8.6640625" style="265" hidden="1" customWidth="1"/>
    <col min="8" max="10" width="8.6640625" style="265" customWidth="1"/>
    <col min="11" max="16384" width="8.88671875" style="265"/>
  </cols>
  <sheetData>
    <row r="1" spans="1:10" s="222" customFormat="1" ht="23.1" customHeight="1">
      <c r="A1" s="261" t="s">
        <v>101</v>
      </c>
    </row>
    <row r="2" spans="1:10" s="222" customFormat="1" ht="23.1" customHeight="1">
      <c r="A2" s="222" t="s">
        <v>104</v>
      </c>
    </row>
    <row r="3" spans="1:10" s="222" customFormat="1" ht="23.1" customHeight="1">
      <c r="A3" s="222" t="s">
        <v>456</v>
      </c>
      <c r="G3" s="222" t="s">
        <v>531</v>
      </c>
    </row>
    <row r="4" spans="1:10" s="222" customFormat="1" ht="23.1" customHeight="1">
      <c r="B4" s="262" t="s">
        <v>358</v>
      </c>
      <c r="C4" s="226" t="s">
        <v>460</v>
      </c>
      <c r="D4" s="226" t="s">
        <v>431</v>
      </c>
      <c r="E4" s="226" t="s">
        <v>436</v>
      </c>
      <c r="F4" s="226" t="s">
        <v>414</v>
      </c>
      <c r="G4" s="226" t="s">
        <v>464</v>
      </c>
      <c r="H4" s="226" t="s">
        <v>463</v>
      </c>
      <c r="I4" s="226" t="s">
        <v>391</v>
      </c>
    </row>
    <row r="5" spans="1:10" s="222" customFormat="1" ht="23.1" customHeight="1">
      <c r="B5" s="226" t="s">
        <v>454</v>
      </c>
      <c r="C5" s="263">
        <v>4</v>
      </c>
      <c r="D5" s="263">
        <v>2</v>
      </c>
      <c r="E5" s="263">
        <v>5</v>
      </c>
      <c r="F5" s="263">
        <v>2</v>
      </c>
      <c r="G5" s="263">
        <v>4</v>
      </c>
      <c r="H5" s="263">
        <v>6.7</v>
      </c>
      <c r="I5" s="263">
        <v>3</v>
      </c>
    </row>
    <row r="6" spans="1:10" s="222" customFormat="1" ht="23.1" customHeight="1">
      <c r="B6" s="226" t="s">
        <v>446</v>
      </c>
      <c r="C6" s="263">
        <v>4</v>
      </c>
      <c r="D6" s="263">
        <v>1</v>
      </c>
      <c r="E6" s="263">
        <v>4</v>
      </c>
      <c r="F6" s="263">
        <v>2</v>
      </c>
      <c r="G6" s="263">
        <v>4</v>
      </c>
      <c r="H6" s="263">
        <v>4</v>
      </c>
      <c r="I6" s="263">
        <v>2.5</v>
      </c>
    </row>
    <row r="7" spans="1:10" s="222" customFormat="1" ht="23.1" customHeight="1">
      <c r="B7" s="226" t="s">
        <v>440</v>
      </c>
      <c r="C7" s="263">
        <v>2</v>
      </c>
      <c r="D7" s="263">
        <v>0.5</v>
      </c>
      <c r="E7" s="263">
        <v>2.5</v>
      </c>
      <c r="F7" s="263">
        <v>1</v>
      </c>
      <c r="G7" s="263">
        <v>2.5</v>
      </c>
      <c r="H7" s="263">
        <v>3</v>
      </c>
      <c r="I7" s="263">
        <v>2.5</v>
      </c>
    </row>
    <row r="8" spans="1:10" s="222" customFormat="1" ht="23.1" customHeight="1">
      <c r="B8" s="226" t="s">
        <v>52</v>
      </c>
      <c r="C8" s="263">
        <v>5</v>
      </c>
      <c r="D8" s="263">
        <v>2.5</v>
      </c>
      <c r="E8" s="263">
        <v>6.7</v>
      </c>
      <c r="F8" s="263">
        <v>3</v>
      </c>
      <c r="G8" s="263">
        <v>6</v>
      </c>
      <c r="H8" s="263">
        <v>5</v>
      </c>
      <c r="I8" s="263">
        <v>2.5</v>
      </c>
    </row>
    <row r="9" spans="1:10" s="222" customFormat="1" ht="23.1" customHeight="1">
      <c r="B9" s="223"/>
      <c r="C9" s="223"/>
      <c r="D9" s="223"/>
      <c r="E9" s="223"/>
      <c r="F9" s="223"/>
      <c r="G9" s="223"/>
      <c r="H9" s="223"/>
      <c r="I9" s="223"/>
    </row>
    <row r="10" spans="1:10" s="222" customFormat="1" ht="23.1" customHeight="1">
      <c r="A10" s="222" t="s">
        <v>102</v>
      </c>
      <c r="B10" s="223"/>
      <c r="C10" s="223"/>
      <c r="D10" s="223"/>
      <c r="E10" s="223"/>
      <c r="F10" s="223"/>
      <c r="G10" s="223"/>
      <c r="H10" s="223"/>
      <c r="I10" s="223"/>
    </row>
    <row r="11" spans="1:10" s="222" customFormat="1" ht="23.1" customHeight="1">
      <c r="B11" s="226" t="s">
        <v>71</v>
      </c>
      <c r="C11" s="226" t="s">
        <v>439</v>
      </c>
      <c r="D11" s="226" t="s">
        <v>460</v>
      </c>
      <c r="E11" s="226" t="s">
        <v>431</v>
      </c>
      <c r="F11" s="226" t="s">
        <v>436</v>
      </c>
      <c r="G11" s="226" t="s">
        <v>414</v>
      </c>
      <c r="H11" s="226" t="s">
        <v>464</v>
      </c>
      <c r="I11" s="226" t="s">
        <v>463</v>
      </c>
      <c r="J11" s="226" t="s">
        <v>391</v>
      </c>
    </row>
    <row r="12" spans="1:10" s="222" customFormat="1" ht="23.1" customHeight="1">
      <c r="B12" s="355" t="s">
        <v>53</v>
      </c>
      <c r="C12" s="226" t="s">
        <v>468</v>
      </c>
      <c r="D12" s="263">
        <v>2</v>
      </c>
      <c r="E12" s="263">
        <v>1</v>
      </c>
      <c r="F12" s="263">
        <v>1</v>
      </c>
      <c r="G12" s="263"/>
      <c r="H12" s="263"/>
      <c r="I12" s="263"/>
      <c r="J12" s="263"/>
    </row>
    <row r="13" spans="1:10" s="222" customFormat="1" ht="23.1" customHeight="1">
      <c r="B13" s="355"/>
      <c r="C13" s="226" t="s">
        <v>387</v>
      </c>
      <c r="D13" s="263">
        <v>1</v>
      </c>
      <c r="E13" s="263">
        <v>1</v>
      </c>
      <c r="F13" s="263">
        <v>1</v>
      </c>
      <c r="G13" s="263">
        <v>1</v>
      </c>
      <c r="H13" s="263">
        <v>1</v>
      </c>
      <c r="I13" s="263">
        <v>1</v>
      </c>
      <c r="J13" s="263">
        <v>1</v>
      </c>
    </row>
    <row r="14" spans="1:10" s="222" customFormat="1" ht="23.1" customHeight="1">
      <c r="B14" s="355"/>
      <c r="C14" s="226" t="s">
        <v>461</v>
      </c>
      <c r="D14" s="263">
        <v>2</v>
      </c>
      <c r="E14" s="263">
        <v>2</v>
      </c>
      <c r="F14" s="263">
        <v>1</v>
      </c>
      <c r="G14" s="263">
        <v>1</v>
      </c>
      <c r="H14" s="263">
        <v>1</v>
      </c>
      <c r="I14" s="263">
        <v>1</v>
      </c>
      <c r="J14" s="263">
        <v>3</v>
      </c>
    </row>
    <row r="15" spans="1:10" s="222" customFormat="1" ht="23.1" customHeight="1">
      <c r="B15" s="355"/>
      <c r="C15" s="264" t="s">
        <v>184</v>
      </c>
      <c r="D15" s="263"/>
      <c r="E15" s="263">
        <v>2</v>
      </c>
      <c r="F15" s="263">
        <v>2</v>
      </c>
      <c r="G15" s="263">
        <v>2</v>
      </c>
      <c r="H15" s="263">
        <v>2</v>
      </c>
      <c r="I15" s="263">
        <v>2</v>
      </c>
      <c r="J15" s="263"/>
    </row>
    <row r="16" spans="1:10" s="222" customFormat="1" ht="23.1" customHeight="1">
      <c r="B16" s="355" t="s">
        <v>54</v>
      </c>
      <c r="C16" s="226" t="s">
        <v>468</v>
      </c>
      <c r="D16" s="263">
        <v>2</v>
      </c>
      <c r="E16" s="263">
        <v>0.5</v>
      </c>
      <c r="F16" s="263">
        <v>0.5</v>
      </c>
      <c r="G16" s="263"/>
      <c r="H16" s="263"/>
      <c r="I16" s="263"/>
      <c r="J16" s="263">
        <v>0.5</v>
      </c>
    </row>
    <row r="17" spans="1:10" s="222" customFormat="1" ht="23.1" customHeight="1">
      <c r="B17" s="355"/>
      <c r="C17" s="226" t="s">
        <v>387</v>
      </c>
      <c r="D17" s="263">
        <v>1</v>
      </c>
      <c r="E17" s="263">
        <v>0.5</v>
      </c>
      <c r="F17" s="263">
        <v>0.5</v>
      </c>
      <c r="G17" s="263"/>
      <c r="H17" s="263"/>
      <c r="I17" s="263"/>
      <c r="J17" s="263"/>
    </row>
    <row r="18" spans="1:10" s="222" customFormat="1" ht="23.1" customHeight="1">
      <c r="B18" s="355"/>
      <c r="C18" s="226" t="s">
        <v>461</v>
      </c>
      <c r="D18" s="263"/>
      <c r="E18" s="263"/>
      <c r="F18" s="263"/>
      <c r="G18" s="263">
        <v>1</v>
      </c>
      <c r="H18" s="263">
        <v>1</v>
      </c>
      <c r="I18" s="263">
        <v>1</v>
      </c>
      <c r="J18" s="263"/>
    </row>
    <row r="19" spans="1:10" s="222" customFormat="1" ht="23.1" customHeight="1">
      <c r="B19" s="355"/>
      <c r="C19" s="264" t="s">
        <v>184</v>
      </c>
      <c r="D19" s="263"/>
      <c r="E19" s="263"/>
      <c r="F19" s="263"/>
      <c r="G19" s="263">
        <v>2</v>
      </c>
      <c r="H19" s="263">
        <v>2</v>
      </c>
      <c r="I19" s="263">
        <v>2</v>
      </c>
      <c r="J19" s="263"/>
    </row>
    <row r="20" spans="1:10" s="222" customFormat="1" ht="23.1" customHeight="1">
      <c r="B20" s="223"/>
      <c r="C20" s="223"/>
      <c r="D20" s="223"/>
      <c r="E20" s="223"/>
      <c r="F20" s="223"/>
      <c r="G20" s="223"/>
      <c r="H20" s="223"/>
      <c r="I20" s="223"/>
      <c r="J20" s="223"/>
    </row>
    <row r="21" spans="1:10" s="222" customFormat="1" ht="23.1" customHeight="1">
      <c r="A21" s="222" t="s">
        <v>183</v>
      </c>
      <c r="B21" s="223"/>
      <c r="C21" s="223"/>
      <c r="D21" s="223"/>
      <c r="E21" s="223"/>
      <c r="F21" s="223"/>
      <c r="G21" s="223"/>
      <c r="H21" s="223"/>
      <c r="I21" s="223"/>
      <c r="J21" s="223"/>
    </row>
    <row r="22" spans="1:10" s="222" customFormat="1" ht="23.1" customHeight="1">
      <c r="B22" s="226" t="s">
        <v>71</v>
      </c>
      <c r="C22" s="226" t="s">
        <v>417</v>
      </c>
      <c r="D22" s="226" t="s">
        <v>460</v>
      </c>
      <c r="E22" s="226" t="s">
        <v>431</v>
      </c>
      <c r="F22" s="226" t="s">
        <v>436</v>
      </c>
      <c r="G22" s="226" t="s">
        <v>414</v>
      </c>
      <c r="H22" s="226" t="s">
        <v>464</v>
      </c>
      <c r="I22" s="226" t="s">
        <v>463</v>
      </c>
      <c r="J22" s="226" t="s">
        <v>391</v>
      </c>
    </row>
    <row r="23" spans="1:10" s="222" customFormat="1" ht="23.1" customHeight="1">
      <c r="B23" s="355" t="s">
        <v>75</v>
      </c>
      <c r="C23" s="226" t="s">
        <v>454</v>
      </c>
      <c r="D23" s="226"/>
      <c r="E23" s="226">
        <v>2</v>
      </c>
      <c r="F23" s="226">
        <v>2</v>
      </c>
      <c r="G23" s="226">
        <v>1</v>
      </c>
      <c r="H23" s="226">
        <v>1</v>
      </c>
      <c r="I23" s="226">
        <v>1</v>
      </c>
      <c r="J23" s="226">
        <v>1</v>
      </c>
    </row>
    <row r="24" spans="1:10" s="222" customFormat="1" ht="23.1" customHeight="1">
      <c r="B24" s="355"/>
      <c r="C24" s="226" t="s">
        <v>446</v>
      </c>
      <c r="D24" s="226">
        <v>2</v>
      </c>
      <c r="E24" s="226">
        <v>3</v>
      </c>
      <c r="F24" s="226">
        <v>3</v>
      </c>
      <c r="G24" s="226">
        <v>1</v>
      </c>
      <c r="H24" s="226">
        <v>2</v>
      </c>
      <c r="I24" s="226">
        <v>2</v>
      </c>
      <c r="J24" s="226">
        <v>0.5</v>
      </c>
    </row>
    <row r="25" spans="1:10" s="222" customFormat="1" ht="23.1" customHeight="1">
      <c r="B25" s="355"/>
      <c r="C25" s="226" t="s">
        <v>440</v>
      </c>
      <c r="D25" s="226">
        <v>1</v>
      </c>
      <c r="E25" s="226">
        <v>2</v>
      </c>
      <c r="F25" s="226">
        <v>2</v>
      </c>
      <c r="G25" s="226">
        <v>1</v>
      </c>
      <c r="H25" s="226">
        <v>1</v>
      </c>
      <c r="I25" s="226">
        <v>1</v>
      </c>
      <c r="J25" s="226">
        <v>0.5</v>
      </c>
    </row>
    <row r="26" spans="1:10" s="222" customFormat="1" ht="23.1" customHeight="1">
      <c r="B26" s="355"/>
      <c r="C26" s="226" t="s">
        <v>52</v>
      </c>
      <c r="D26" s="226">
        <v>2</v>
      </c>
      <c r="E26" s="226">
        <v>3</v>
      </c>
      <c r="F26" s="226">
        <v>3</v>
      </c>
      <c r="G26" s="226">
        <v>1</v>
      </c>
      <c r="H26" s="226">
        <v>2</v>
      </c>
      <c r="I26" s="226">
        <v>2</v>
      </c>
      <c r="J26" s="226">
        <v>0.5</v>
      </c>
    </row>
    <row r="27" spans="1:10" s="222" customFormat="1" ht="23.1" customHeight="1"/>
    <row r="28" spans="1:10" s="222" customFormat="1" ht="23.1" customHeight="1">
      <c r="B28" s="222" t="s">
        <v>570</v>
      </c>
    </row>
    <row r="29" spans="1:10" s="222" customFormat="1" ht="23.1" customHeight="1"/>
    <row r="30" spans="1:10" s="222" customFormat="1" ht="23.1" customHeight="1"/>
    <row r="31" spans="1:10" s="222" customFormat="1" ht="23.1" customHeight="1"/>
    <row r="32" spans="1:10" s="222" customFormat="1" ht="23.1" customHeight="1"/>
    <row r="33" s="222" customFormat="1" ht="23.1" customHeight="1"/>
    <row r="34" s="222" customFormat="1" ht="23.1" customHeight="1"/>
    <row r="35" s="222" customFormat="1" ht="23.1" customHeight="1"/>
    <row r="36" s="222" customFormat="1" ht="23.1" customHeight="1"/>
    <row r="37" s="222" customFormat="1" ht="23.1" customHeight="1"/>
    <row r="38" s="222" customFormat="1" ht="23.1" customHeight="1"/>
    <row r="39" s="222" customFormat="1" ht="23.1" customHeight="1"/>
    <row r="40" s="222" customFormat="1" ht="23.1" customHeight="1"/>
    <row r="41" s="222" customFormat="1" ht="23.1" customHeight="1"/>
    <row r="42" s="222" customFormat="1" ht="23.1" customHeight="1"/>
    <row r="43" s="222" customFormat="1" ht="23.1" customHeight="1"/>
    <row r="44" s="222" customFormat="1" ht="23.1" customHeight="1"/>
    <row r="45" s="222" customFormat="1" ht="23.1" customHeight="1"/>
    <row r="46" s="222" customFormat="1" ht="23.1" customHeight="1"/>
    <row r="47" s="222" customFormat="1" ht="23.1" customHeight="1"/>
    <row r="48" s="222" customFormat="1" ht="23.1" customHeight="1"/>
    <row r="49" spans="9:9" s="222" customFormat="1" ht="23.1" customHeight="1"/>
    <row r="50" spans="9:9" s="222" customFormat="1" ht="23.1" customHeight="1"/>
    <row r="51" spans="9:9" s="222" customFormat="1" ht="23.1" customHeight="1"/>
    <row r="52" spans="9:9" s="222" customFormat="1" ht="23.1" customHeight="1"/>
    <row r="53" spans="9:9" s="222" customFormat="1" ht="23.1" customHeight="1"/>
    <row r="54" spans="9:9" s="222" customFormat="1" ht="23.1" customHeight="1"/>
    <row r="55" spans="9:9" s="222" customFormat="1" ht="23.1" customHeight="1"/>
    <row r="56" spans="9:9" s="222" customFormat="1" ht="23.1" customHeight="1"/>
    <row r="57" spans="9:9" s="222" customFormat="1" ht="23.1" customHeight="1"/>
    <row r="58" spans="9:9" s="222" customFormat="1" ht="23.1" customHeight="1"/>
    <row r="59" spans="9:9" s="222" customFormat="1" ht="23.1" customHeight="1"/>
    <row r="60" spans="9:9" s="222" customFormat="1" ht="23.1" customHeight="1"/>
    <row r="61" spans="9:9" s="222" customFormat="1" ht="23.1" customHeight="1"/>
    <row r="62" spans="9:9" s="222" customFormat="1" ht="23.1" customHeight="1"/>
    <row r="63" spans="9:9" s="222" customFormat="1" ht="23.1" customHeight="1"/>
    <row r="64" spans="9:9" s="222" customFormat="1" ht="23.1" customHeight="1">
      <c r="I64" s="222">
        <v>45672</v>
      </c>
    </row>
    <row r="65" s="222" customFormat="1" ht="23.1" customHeight="1"/>
    <row r="66" s="222" customFormat="1" ht="23.1" customHeight="1"/>
    <row r="67" s="222" customFormat="1" ht="23.1" customHeight="1"/>
    <row r="68" s="222" customFormat="1" ht="23.1" customHeight="1"/>
    <row r="69" s="222" customFormat="1" ht="23.1" customHeight="1"/>
    <row r="70" s="222" customFormat="1" ht="23.1" customHeight="1"/>
    <row r="71" s="222" customFormat="1" ht="23.1" customHeight="1"/>
    <row r="72" s="222" customFormat="1" ht="23.1" customHeight="1"/>
    <row r="73" s="222" customFormat="1" ht="23.1" customHeight="1"/>
    <row r="74" s="222" customFormat="1" ht="23.1" customHeight="1"/>
    <row r="75" s="222" customFormat="1" ht="23.1" customHeight="1"/>
    <row r="76" s="222" customFormat="1" ht="23.1" customHeight="1"/>
    <row r="77" s="222" customFormat="1" ht="23.1" customHeight="1"/>
    <row r="78" s="222" customFormat="1" ht="23.1" customHeight="1"/>
    <row r="79" s="222" customFormat="1" ht="23.1" customHeight="1"/>
    <row r="80" s="222" customFormat="1" ht="23.1" customHeight="1"/>
    <row r="81" s="222" customFormat="1" ht="23.1" customHeight="1"/>
    <row r="82" s="222" customFormat="1" ht="23.1" customHeight="1"/>
    <row r="83" s="222" customFormat="1" ht="23.1" customHeight="1"/>
    <row r="84" s="222" customFormat="1" ht="23.1" customHeight="1"/>
    <row r="85" s="222" customFormat="1" ht="23.1" customHeight="1"/>
    <row r="86" s="222" customFormat="1" ht="23.1" customHeight="1"/>
    <row r="87" s="222" customFormat="1" ht="23.1" customHeight="1"/>
    <row r="88" s="222" customFormat="1" ht="23.1" customHeight="1"/>
    <row r="89" s="222" customFormat="1" ht="23.1" customHeight="1"/>
    <row r="90" s="222" customFormat="1" ht="23.1" customHeight="1"/>
    <row r="91" s="222" customFormat="1" ht="23.1" customHeight="1"/>
    <row r="92" s="222" customFormat="1" ht="23.1" customHeight="1"/>
    <row r="93" s="222" customFormat="1" ht="23.1" customHeight="1"/>
    <row r="94" s="222" customFormat="1" ht="23.1" customHeight="1"/>
    <row r="95" s="222" customFormat="1" ht="23.1" customHeight="1"/>
    <row r="96" s="222" customFormat="1" ht="23.1" customHeight="1"/>
    <row r="97" s="222" customFormat="1" ht="23.1" customHeight="1"/>
    <row r="98" s="222" customFormat="1" ht="23.1" customHeight="1"/>
    <row r="99" s="222" customFormat="1" ht="23.1" customHeight="1"/>
    <row r="100" s="222" customFormat="1" ht="23.1" customHeight="1"/>
    <row r="101" s="222" customFormat="1" ht="23.1" customHeight="1"/>
    <row r="102" s="222" customFormat="1" ht="23.1" customHeight="1"/>
    <row r="103" s="222" customFormat="1" ht="23.1" customHeight="1"/>
    <row r="104" s="222" customFormat="1" ht="23.1" customHeight="1"/>
    <row r="105" s="222" customFormat="1" ht="23.1" customHeight="1"/>
    <row r="106" s="222" customFormat="1" ht="23.1" customHeight="1"/>
    <row r="107" s="222" customFormat="1" ht="23.1" customHeight="1"/>
    <row r="108" s="222" customFormat="1" ht="23.1" customHeight="1"/>
    <row r="109" s="222" customFormat="1" ht="23.1" customHeight="1"/>
    <row r="110" s="222" customFormat="1" ht="23.1" customHeight="1"/>
    <row r="111" s="222" customFormat="1" ht="23.1" customHeight="1"/>
    <row r="112" s="222" customFormat="1" ht="23.1" customHeight="1"/>
    <row r="113" s="222" customFormat="1" ht="23.1" customHeight="1"/>
    <row r="114" s="222" customFormat="1" ht="23.1" customHeight="1"/>
    <row r="115" s="222" customFormat="1" ht="23.1" customHeight="1"/>
    <row r="116" s="222" customFormat="1" ht="23.1" customHeight="1"/>
    <row r="117" s="222" customFormat="1" ht="23.1" customHeight="1"/>
    <row r="118" s="222" customFormat="1" ht="23.1" customHeight="1"/>
    <row r="119" s="222" customFormat="1" ht="23.1" customHeight="1"/>
    <row r="120" s="222" customFormat="1" ht="23.1" customHeight="1"/>
    <row r="121" s="222" customFormat="1" ht="23.1" customHeight="1"/>
    <row r="122" s="222" customFormat="1" ht="23.1" customHeight="1"/>
    <row r="123" s="222" customFormat="1" ht="23.1" customHeight="1"/>
    <row r="124" s="222" customFormat="1" ht="23.1" customHeight="1"/>
    <row r="125" s="222" customFormat="1" ht="23.1" customHeight="1"/>
    <row r="126" s="222" customFormat="1" ht="23.1" customHeight="1"/>
    <row r="127" s="222" customFormat="1" ht="23.1" customHeight="1"/>
    <row r="128" s="222" customFormat="1" ht="23.1" customHeight="1"/>
    <row r="129" s="222" customFormat="1" ht="23.1" customHeight="1"/>
    <row r="130" s="222" customFormat="1" ht="23.1" customHeight="1"/>
    <row r="131" s="222" customFormat="1" ht="23.1" customHeight="1"/>
    <row r="132" s="222" customFormat="1" ht="23.1" customHeight="1"/>
    <row r="133" s="222" customFormat="1" ht="23.1" customHeight="1"/>
    <row r="134" s="222" customFormat="1" ht="23.1" customHeight="1"/>
  </sheetData>
  <mergeCells count="3">
    <mergeCell ref="B12:B15"/>
    <mergeCell ref="B16:B19"/>
    <mergeCell ref="B23:B26"/>
  </mergeCells>
  <phoneticPr fontId="34" type="noConversion"/>
  <pageMargins left="0.74791663885116577" right="0.74791663885116577" top="0.98416668176651001" bottom="0.98416668176651001" header="0.51180553436279297" footer="0.51180553436279297"/>
  <pageSetup paperSize="9" scale="9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P64"/>
  <sheetViews>
    <sheetView tabSelected="1" showRuler="0" view="pageBreakPreview" zoomScaleNormal="100" zoomScaleSheetLayoutView="100" workbookViewId="0">
      <selection activeCell="P17" sqref="P17"/>
    </sheetView>
  </sheetViews>
  <sheetFormatPr defaultColWidth="8.88671875" defaultRowHeight="13.5"/>
  <cols>
    <col min="1" max="1" width="19.21875" style="1" customWidth="1"/>
    <col min="2" max="6" width="8.77734375" style="1" customWidth="1"/>
    <col min="7" max="7" width="8.77734375" style="1" hidden="1" customWidth="1"/>
    <col min="8" max="11" width="8.77734375" style="1" customWidth="1"/>
    <col min="12" max="12" width="7.33203125" style="1" customWidth="1"/>
  </cols>
  <sheetData>
    <row r="1" spans="1:15" ht="15" customHeight="1">
      <c r="A1" s="110" t="s">
        <v>119</v>
      </c>
      <c r="B1" s="6"/>
      <c r="C1" s="6"/>
      <c r="D1" s="6"/>
      <c r="E1" s="6"/>
      <c r="F1" s="6"/>
      <c r="G1" s="6"/>
      <c r="H1" s="6"/>
      <c r="I1" s="6"/>
      <c r="J1" s="6"/>
      <c r="L1" s="6"/>
      <c r="M1" s="6"/>
      <c r="N1" s="10"/>
      <c r="O1" s="10"/>
    </row>
    <row r="2" spans="1:15" ht="15" customHeight="1">
      <c r="A2" s="6"/>
      <c r="B2" s="6"/>
      <c r="C2" s="6"/>
      <c r="D2" s="6"/>
      <c r="E2" s="6"/>
      <c r="F2" s="6"/>
      <c r="G2" s="6"/>
      <c r="H2" s="6"/>
      <c r="I2" s="6"/>
      <c r="J2" s="6"/>
      <c r="L2" s="6"/>
      <c r="M2" s="10"/>
      <c r="N2" s="10"/>
      <c r="O2" s="10"/>
    </row>
    <row r="3" spans="1:15" ht="15" customHeight="1">
      <c r="A3" s="111"/>
      <c r="B3" s="375" t="s">
        <v>253</v>
      </c>
      <c r="C3" s="376"/>
      <c r="D3" s="376"/>
      <c r="E3" s="376"/>
      <c r="F3" s="376"/>
      <c r="G3" s="376"/>
      <c r="H3" s="376"/>
      <c r="I3" s="376"/>
      <c r="J3" s="376"/>
      <c r="K3" s="377"/>
      <c r="L3" s="112" t="s">
        <v>88</v>
      </c>
    </row>
    <row r="4" spans="1:15" ht="15" customHeight="1">
      <c r="A4" s="113" t="s">
        <v>495</v>
      </c>
      <c r="B4" s="378" t="s">
        <v>455</v>
      </c>
      <c r="C4" s="379"/>
      <c r="D4" s="378" t="s">
        <v>249</v>
      </c>
      <c r="E4" s="379"/>
      <c r="F4" s="378" t="s">
        <v>114</v>
      </c>
      <c r="G4" s="379"/>
      <c r="H4" s="378" t="s">
        <v>122</v>
      </c>
      <c r="I4" s="379"/>
      <c r="J4" s="378" t="s">
        <v>120</v>
      </c>
      <c r="K4" s="379"/>
      <c r="L4" s="114" t="s">
        <v>82</v>
      </c>
    </row>
    <row r="5" spans="1:15" ht="15" customHeight="1">
      <c r="A5" s="115"/>
      <c r="B5" s="116" t="s">
        <v>474</v>
      </c>
      <c r="C5" s="116" t="s">
        <v>496</v>
      </c>
      <c r="D5" s="116" t="s">
        <v>474</v>
      </c>
      <c r="E5" s="116" t="s">
        <v>496</v>
      </c>
      <c r="F5" s="116" t="s">
        <v>474</v>
      </c>
      <c r="G5" s="116" t="s">
        <v>496</v>
      </c>
      <c r="H5" s="116" t="s">
        <v>474</v>
      </c>
      <c r="I5" s="116" t="s">
        <v>496</v>
      </c>
      <c r="J5" s="116" t="s">
        <v>474</v>
      </c>
      <c r="K5" s="116" t="s">
        <v>496</v>
      </c>
      <c r="L5" s="117" t="s">
        <v>84</v>
      </c>
    </row>
    <row r="6" spans="1:15" ht="15" customHeight="1">
      <c r="A6" s="118" t="s">
        <v>500</v>
      </c>
      <c r="B6" s="119">
        <v>0.96199999999999997</v>
      </c>
      <c r="C6" s="119">
        <v>0.153</v>
      </c>
      <c r="D6" s="119">
        <v>0.93300000000000005</v>
      </c>
      <c r="E6" s="119">
        <v>0.14899999999999999</v>
      </c>
      <c r="F6" s="119">
        <v>0.90400000000000003</v>
      </c>
      <c r="G6" s="119">
        <v>0.14399999999999999</v>
      </c>
      <c r="H6" s="119">
        <v>0.875</v>
      </c>
      <c r="I6" s="119">
        <v>0.14000000000000001</v>
      </c>
      <c r="J6" s="119">
        <v>0.84599999999999997</v>
      </c>
      <c r="K6" s="119">
        <v>0.13500000000000001</v>
      </c>
      <c r="L6" s="120">
        <v>3</v>
      </c>
    </row>
    <row r="7" spans="1:15" ht="15" customHeight="1">
      <c r="A7" s="121" t="s">
        <v>499</v>
      </c>
      <c r="B7" s="119">
        <v>1.089</v>
      </c>
      <c r="C7" s="119">
        <v>0.17299999999999999</v>
      </c>
      <c r="D7" s="119">
        <v>1.0569999999999999</v>
      </c>
      <c r="E7" s="119">
        <v>0.16900000000000001</v>
      </c>
      <c r="F7" s="119">
        <v>1.024</v>
      </c>
      <c r="G7" s="119">
        <v>0.16400000000000001</v>
      </c>
      <c r="H7" s="119">
        <v>0.99099999999999999</v>
      </c>
      <c r="I7" s="119">
        <v>0.158</v>
      </c>
      <c r="J7" s="119">
        <v>0.95899999999999996</v>
      </c>
      <c r="K7" s="119">
        <v>0.153</v>
      </c>
      <c r="L7" s="120">
        <v>5</v>
      </c>
    </row>
    <row r="8" spans="1:15" ht="15" customHeight="1">
      <c r="A8" s="121" t="s">
        <v>484</v>
      </c>
      <c r="B8" s="119">
        <v>1.2030000000000001</v>
      </c>
      <c r="C8" s="119">
        <v>0.192</v>
      </c>
      <c r="D8" s="119">
        <v>1.167</v>
      </c>
      <c r="E8" s="119">
        <v>0.186</v>
      </c>
      <c r="F8" s="119">
        <v>1.1299999999999999</v>
      </c>
      <c r="G8" s="119">
        <v>0.18</v>
      </c>
      <c r="H8" s="119">
        <v>1.0940000000000001</v>
      </c>
      <c r="I8" s="119">
        <v>0.17499999999999999</v>
      </c>
      <c r="J8" s="119">
        <v>1.0589999999999999</v>
      </c>
      <c r="K8" s="119">
        <v>0.16900000000000001</v>
      </c>
      <c r="L8" s="120">
        <v>5</v>
      </c>
    </row>
    <row r="9" spans="1:15" ht="15" customHeight="1">
      <c r="A9" s="122" t="s">
        <v>471</v>
      </c>
      <c r="B9" s="282">
        <v>0.61499999999999999</v>
      </c>
      <c r="C9" s="282">
        <v>9.8000000000000004E-2</v>
      </c>
      <c r="D9" s="281">
        <v>0.59599999999999997</v>
      </c>
      <c r="E9" s="281">
        <v>9.6000000000000002E-2</v>
      </c>
      <c r="F9" s="123">
        <v>0.57799999999999996</v>
      </c>
      <c r="G9" s="123">
        <v>9.1999999999999998E-2</v>
      </c>
      <c r="H9" s="123">
        <v>0.56000000000000005</v>
      </c>
      <c r="I9" s="123">
        <v>8.8999999999999996E-2</v>
      </c>
      <c r="J9" s="123">
        <v>0.54100000000000004</v>
      </c>
      <c r="K9" s="123">
        <v>8.6999999999999994E-2</v>
      </c>
      <c r="L9" s="124">
        <v>3</v>
      </c>
    </row>
    <row r="10" spans="1:15" ht="15" customHeight="1">
      <c r="A10" s="121" t="s">
        <v>250</v>
      </c>
      <c r="B10" s="119">
        <v>0.86499999999999999</v>
      </c>
      <c r="C10" s="119">
        <v>0.13800000000000001</v>
      </c>
      <c r="D10" s="119">
        <v>0.83899999999999997</v>
      </c>
      <c r="E10" s="119">
        <v>0.13400000000000001</v>
      </c>
      <c r="F10" s="119">
        <v>0.81299999999999994</v>
      </c>
      <c r="G10" s="119">
        <v>0.13</v>
      </c>
      <c r="H10" s="119">
        <v>0.78800000000000003</v>
      </c>
      <c r="I10" s="119">
        <v>0.125</v>
      </c>
      <c r="J10" s="119">
        <v>0.76100000000000001</v>
      </c>
      <c r="K10" s="119">
        <v>0.122</v>
      </c>
      <c r="L10" s="120">
        <v>3</v>
      </c>
    </row>
    <row r="11" spans="1:15" ht="15" customHeight="1">
      <c r="A11" s="121" t="s">
        <v>469</v>
      </c>
      <c r="B11" s="119">
        <v>0.98</v>
      </c>
      <c r="C11" s="119">
        <v>0.156</v>
      </c>
      <c r="D11" s="119">
        <v>0.95099999999999996</v>
      </c>
      <c r="E11" s="119">
        <v>0.152</v>
      </c>
      <c r="F11" s="119">
        <v>0.92100000000000004</v>
      </c>
      <c r="G11" s="119">
        <v>0.14699999999999999</v>
      </c>
      <c r="H11" s="119">
        <v>0.89200000000000002</v>
      </c>
      <c r="I11" s="119">
        <v>0.14299999999999999</v>
      </c>
      <c r="J11" s="119">
        <v>0.86299999999999999</v>
      </c>
      <c r="K11" s="119">
        <v>0.13700000000000001</v>
      </c>
      <c r="L11" s="120">
        <v>5</v>
      </c>
    </row>
    <row r="12" spans="1:15" ht="15" customHeight="1">
      <c r="A12" s="121" t="s">
        <v>480</v>
      </c>
      <c r="B12" s="119">
        <v>0.98</v>
      </c>
      <c r="C12" s="119">
        <v>0.156</v>
      </c>
      <c r="D12" s="119">
        <v>0.95099999999999996</v>
      </c>
      <c r="E12" s="119">
        <v>0.152</v>
      </c>
      <c r="F12" s="119">
        <v>0.92100000000000004</v>
      </c>
      <c r="G12" s="119">
        <v>0.14699999999999999</v>
      </c>
      <c r="H12" s="119">
        <v>0.89200000000000002</v>
      </c>
      <c r="I12" s="119">
        <v>0.14299999999999999</v>
      </c>
      <c r="J12" s="119">
        <v>0.86299999999999999</v>
      </c>
      <c r="K12" s="119">
        <v>0.13700000000000001</v>
      </c>
      <c r="L12" s="120">
        <v>5</v>
      </c>
    </row>
    <row r="13" spans="1:15" ht="15" customHeight="1">
      <c r="A13" s="121" t="s">
        <v>481</v>
      </c>
      <c r="B13" s="119">
        <v>0.76900000000000002</v>
      </c>
      <c r="C13" s="119">
        <v>0.122</v>
      </c>
      <c r="D13" s="119">
        <v>0.746</v>
      </c>
      <c r="E13" s="119">
        <v>0.11899999999999999</v>
      </c>
      <c r="F13" s="119">
        <v>0.72299999999999998</v>
      </c>
      <c r="G13" s="119">
        <v>0.11600000000000001</v>
      </c>
      <c r="H13" s="119">
        <v>0.7</v>
      </c>
      <c r="I13" s="119">
        <v>0.112</v>
      </c>
      <c r="J13" s="119">
        <v>0.67700000000000005</v>
      </c>
      <c r="K13" s="119">
        <v>0.108</v>
      </c>
      <c r="L13" s="120">
        <v>3</v>
      </c>
    </row>
    <row r="14" spans="1:15" ht="15" customHeight="1">
      <c r="A14" s="121" t="s">
        <v>473</v>
      </c>
      <c r="B14" s="119">
        <v>1.2030000000000001</v>
      </c>
      <c r="C14" s="119">
        <v>0.192</v>
      </c>
      <c r="D14" s="119">
        <v>1.167</v>
      </c>
      <c r="E14" s="119">
        <v>0.186</v>
      </c>
      <c r="F14" s="119">
        <v>1.1299999999999999</v>
      </c>
      <c r="G14" s="119">
        <v>0.18</v>
      </c>
      <c r="H14" s="119">
        <v>1.0940000000000001</v>
      </c>
      <c r="I14" s="119">
        <v>0.17499999999999999</v>
      </c>
      <c r="J14" s="119">
        <v>1.0589999999999999</v>
      </c>
      <c r="K14" s="119">
        <v>0.16900000000000001</v>
      </c>
      <c r="L14" s="120">
        <v>4</v>
      </c>
    </row>
    <row r="15" spans="1:15" ht="15" customHeight="1">
      <c r="A15" s="121" t="s">
        <v>486</v>
      </c>
      <c r="B15" s="119">
        <v>1.2030000000000001</v>
      </c>
      <c r="C15" s="119">
        <v>0.192</v>
      </c>
      <c r="D15" s="119">
        <v>1.167</v>
      </c>
      <c r="E15" s="119">
        <v>0.186</v>
      </c>
      <c r="F15" s="119">
        <v>1.1299999999999999</v>
      </c>
      <c r="G15" s="119">
        <v>0.18</v>
      </c>
      <c r="H15" s="119">
        <v>1.0940000000000001</v>
      </c>
      <c r="I15" s="119">
        <v>0.17499999999999999</v>
      </c>
      <c r="J15" s="119">
        <v>1.0589999999999999</v>
      </c>
      <c r="K15" s="119">
        <v>0.16900000000000001</v>
      </c>
      <c r="L15" s="120">
        <v>4</v>
      </c>
    </row>
    <row r="16" spans="1:15" ht="15" customHeight="1">
      <c r="A16" s="121" t="s">
        <v>482</v>
      </c>
      <c r="B16" s="119">
        <v>1.0249999999999999</v>
      </c>
      <c r="C16" s="119">
        <v>0.16400000000000001</v>
      </c>
      <c r="D16" s="119">
        <v>0.995</v>
      </c>
      <c r="E16" s="119">
        <v>0.158</v>
      </c>
      <c r="F16" s="119">
        <v>0.96399999999999997</v>
      </c>
      <c r="G16" s="119">
        <v>0.154</v>
      </c>
      <c r="H16" s="119">
        <v>0.93300000000000005</v>
      </c>
      <c r="I16" s="119">
        <v>0.14899999999999999</v>
      </c>
      <c r="J16" s="119">
        <v>0.90200000000000002</v>
      </c>
      <c r="K16" s="119">
        <v>0.14399999999999999</v>
      </c>
      <c r="L16" s="120">
        <v>3</v>
      </c>
    </row>
    <row r="17" spans="1:16" ht="15" customHeight="1">
      <c r="A17" s="121" t="s">
        <v>251</v>
      </c>
      <c r="B17" s="119">
        <v>1.333</v>
      </c>
      <c r="C17" s="119">
        <v>0.21199999999999999</v>
      </c>
      <c r="D17" s="119">
        <v>1.2929999999999999</v>
      </c>
      <c r="E17" s="119">
        <v>0.20599999999999999</v>
      </c>
      <c r="F17" s="119">
        <v>1.2529999999999999</v>
      </c>
      <c r="G17" s="119">
        <v>0.2</v>
      </c>
      <c r="H17" s="119">
        <v>1.2130000000000001</v>
      </c>
      <c r="I17" s="119">
        <v>0.19400000000000001</v>
      </c>
      <c r="J17" s="119">
        <v>1.1719999999999999</v>
      </c>
      <c r="K17" s="119">
        <v>0.187</v>
      </c>
      <c r="L17" s="120">
        <v>2</v>
      </c>
    </row>
    <row r="18" spans="1:16" ht="15" customHeight="1">
      <c r="A18" s="121" t="s">
        <v>248</v>
      </c>
      <c r="B18" s="125">
        <v>1.0489999999999999</v>
      </c>
      <c r="C18" s="125">
        <v>0.16700000000000001</v>
      </c>
      <c r="D18" s="125">
        <v>1.0169999999999999</v>
      </c>
      <c r="E18" s="125">
        <v>0.16200000000000001</v>
      </c>
      <c r="F18" s="125">
        <v>0.98599999999999999</v>
      </c>
      <c r="G18" s="125">
        <v>0.158</v>
      </c>
      <c r="H18" s="125">
        <v>0.95499999999999996</v>
      </c>
      <c r="I18" s="125">
        <v>0.152</v>
      </c>
      <c r="J18" s="125">
        <v>0.92300000000000004</v>
      </c>
      <c r="K18" s="125">
        <v>0.14699999999999999</v>
      </c>
      <c r="L18" s="126">
        <v>2</v>
      </c>
    </row>
    <row r="19" spans="1:16" ht="15" customHeight="1">
      <c r="A19" s="121" t="s">
        <v>252</v>
      </c>
      <c r="B19" s="119">
        <v>1.0489999999999999</v>
      </c>
      <c r="C19" s="119">
        <v>0.16700000000000001</v>
      </c>
      <c r="D19" s="119">
        <v>1.0169999999999999</v>
      </c>
      <c r="E19" s="119">
        <v>0.16200000000000001</v>
      </c>
      <c r="F19" s="119">
        <v>0.98599999999999999</v>
      </c>
      <c r="G19" s="119">
        <v>0.158</v>
      </c>
      <c r="H19" s="119">
        <v>0.95499999999999996</v>
      </c>
      <c r="I19" s="119">
        <v>0.152</v>
      </c>
      <c r="J19" s="119">
        <v>0.92300000000000004</v>
      </c>
      <c r="K19" s="119">
        <v>0.14699999999999999</v>
      </c>
      <c r="L19" s="120">
        <v>2</v>
      </c>
    </row>
    <row r="20" spans="1:16" ht="15" customHeight="1">
      <c r="A20" s="121" t="s">
        <v>125</v>
      </c>
      <c r="B20" s="119">
        <v>1.1240000000000001</v>
      </c>
      <c r="C20" s="119">
        <v>0.17899999999999999</v>
      </c>
      <c r="D20" s="119">
        <v>1.091</v>
      </c>
      <c r="E20" s="119">
        <v>0.17399999999999999</v>
      </c>
      <c r="F20" s="119">
        <v>1.0569999999999999</v>
      </c>
      <c r="G20" s="119">
        <v>0.16900000000000001</v>
      </c>
      <c r="H20" s="119">
        <v>1.0229999999999999</v>
      </c>
      <c r="I20" s="119">
        <v>0.16400000000000001</v>
      </c>
      <c r="J20" s="119">
        <v>0.98899999999999999</v>
      </c>
      <c r="K20" s="119">
        <v>0.158</v>
      </c>
      <c r="L20" s="120">
        <v>3</v>
      </c>
    </row>
    <row r="21" spans="1:16" ht="15" customHeight="1">
      <c r="A21" s="121" t="s">
        <v>487</v>
      </c>
      <c r="B21" s="119">
        <v>1.0489999999999999</v>
      </c>
      <c r="C21" s="119">
        <v>0.16700000000000001</v>
      </c>
      <c r="D21" s="119">
        <v>1.0169999999999999</v>
      </c>
      <c r="E21" s="119">
        <v>0.16200000000000001</v>
      </c>
      <c r="F21" s="119">
        <v>0.98599999999999999</v>
      </c>
      <c r="G21" s="119">
        <v>0.158</v>
      </c>
      <c r="H21" s="119">
        <v>0.95499999999999996</v>
      </c>
      <c r="I21" s="119">
        <v>0.152</v>
      </c>
      <c r="J21" s="119">
        <v>0.92300000000000004</v>
      </c>
      <c r="K21" s="119">
        <v>0.14699999999999999</v>
      </c>
      <c r="L21" s="120">
        <v>2</v>
      </c>
    </row>
    <row r="22" spans="1:16" ht="15" customHeight="1">
      <c r="A22" s="121" t="s">
        <v>257</v>
      </c>
      <c r="B22" s="119">
        <v>0.57699999999999996</v>
      </c>
      <c r="C22" s="119">
        <v>9.1999999999999998E-2</v>
      </c>
      <c r="D22" s="119">
        <v>0.56000000000000005</v>
      </c>
      <c r="E22" s="119">
        <v>8.8999999999999996E-2</v>
      </c>
      <c r="F22" s="119">
        <v>0.54200000000000004</v>
      </c>
      <c r="G22" s="119">
        <v>8.5999999999999993E-2</v>
      </c>
      <c r="H22" s="119">
        <v>0.52500000000000002</v>
      </c>
      <c r="I22" s="119">
        <v>8.4000000000000005E-2</v>
      </c>
      <c r="J22" s="119">
        <v>0.50800000000000001</v>
      </c>
      <c r="K22" s="119">
        <v>8.1000000000000003E-2</v>
      </c>
      <c r="L22" s="120">
        <v>3</v>
      </c>
    </row>
    <row r="23" spans="1:16" ht="15" customHeight="1">
      <c r="A23" s="121" t="s">
        <v>514</v>
      </c>
      <c r="B23" s="119">
        <v>0.57699999999999996</v>
      </c>
      <c r="C23" s="119">
        <v>9.1999999999999998E-2</v>
      </c>
      <c r="D23" s="119">
        <v>0.56000000000000005</v>
      </c>
      <c r="E23" s="119">
        <v>8.8999999999999996E-2</v>
      </c>
      <c r="F23" s="119">
        <v>0.54200000000000004</v>
      </c>
      <c r="G23" s="119">
        <v>8.5999999999999993E-2</v>
      </c>
      <c r="H23" s="119">
        <v>0.52500000000000002</v>
      </c>
      <c r="I23" s="119">
        <v>8.4000000000000005E-2</v>
      </c>
      <c r="J23" s="119">
        <v>0.50800000000000001</v>
      </c>
      <c r="K23" s="119">
        <v>8.1000000000000003E-2</v>
      </c>
      <c r="L23" s="120">
        <v>2</v>
      </c>
    </row>
    <row r="24" spans="1:16" ht="15" customHeight="1">
      <c r="A24" s="121" t="s">
        <v>258</v>
      </c>
      <c r="B24" s="119">
        <v>0.69199999999999995</v>
      </c>
      <c r="C24" s="119">
        <v>0.11</v>
      </c>
      <c r="D24" s="119">
        <v>0.67100000000000004</v>
      </c>
      <c r="E24" s="119">
        <v>0.107</v>
      </c>
      <c r="F24" s="119">
        <v>0.65</v>
      </c>
      <c r="G24" s="119">
        <v>0.104</v>
      </c>
      <c r="H24" s="119">
        <v>0.629</v>
      </c>
      <c r="I24" s="119">
        <v>0.10100000000000001</v>
      </c>
      <c r="J24" s="119">
        <v>0.60899999999999999</v>
      </c>
      <c r="K24" s="119">
        <v>9.7000000000000003E-2</v>
      </c>
      <c r="L24" s="120">
        <v>3</v>
      </c>
    </row>
    <row r="25" spans="1:16" ht="15" customHeight="1">
      <c r="A25" s="121" t="s">
        <v>520</v>
      </c>
      <c r="B25" s="119">
        <v>0.71799999999999997</v>
      </c>
      <c r="C25" s="119">
        <v>0.115</v>
      </c>
      <c r="D25" s="119">
        <v>0.69699999999999995</v>
      </c>
      <c r="E25" s="119">
        <v>0.111</v>
      </c>
      <c r="F25" s="119">
        <v>0.67400000000000004</v>
      </c>
      <c r="G25" s="119">
        <v>0.107</v>
      </c>
      <c r="H25" s="119">
        <v>0.65300000000000002</v>
      </c>
      <c r="I25" s="119">
        <v>0.104</v>
      </c>
      <c r="J25" s="119">
        <v>0.63200000000000001</v>
      </c>
      <c r="K25" s="119">
        <v>0.10100000000000001</v>
      </c>
      <c r="L25" s="120">
        <v>2</v>
      </c>
    </row>
    <row r="26" spans="1:16" ht="15" customHeight="1">
      <c r="A26" s="121" t="s">
        <v>502</v>
      </c>
      <c r="B26" s="119">
        <v>0.71799999999999997</v>
      </c>
      <c r="C26" s="119">
        <v>0.115</v>
      </c>
      <c r="D26" s="119">
        <v>0.69699999999999995</v>
      </c>
      <c r="E26" s="119">
        <v>0.111</v>
      </c>
      <c r="F26" s="119">
        <v>0.67400000000000004</v>
      </c>
      <c r="G26" s="119">
        <v>0.107</v>
      </c>
      <c r="H26" s="119">
        <v>0.65300000000000002</v>
      </c>
      <c r="I26" s="119">
        <v>0.104</v>
      </c>
      <c r="J26" s="119">
        <v>0.63200000000000001</v>
      </c>
      <c r="K26" s="119">
        <v>0.10100000000000001</v>
      </c>
      <c r="L26" s="120">
        <v>2</v>
      </c>
    </row>
    <row r="27" spans="1:16" ht="15" customHeight="1">
      <c r="A27" s="121" t="s">
        <v>254</v>
      </c>
      <c r="B27" s="119">
        <v>0.74399999999999999</v>
      </c>
      <c r="C27" s="119">
        <v>0.11899999999999999</v>
      </c>
      <c r="D27" s="119">
        <v>0.72199999999999998</v>
      </c>
      <c r="E27" s="119">
        <v>0.115</v>
      </c>
      <c r="F27" s="119">
        <v>0.69899999999999995</v>
      </c>
      <c r="G27" s="119">
        <v>0.112</v>
      </c>
      <c r="H27" s="119">
        <v>0.67700000000000005</v>
      </c>
      <c r="I27" s="119">
        <v>0.108</v>
      </c>
      <c r="J27" s="119">
        <v>0.65500000000000003</v>
      </c>
      <c r="K27" s="119">
        <v>0.104</v>
      </c>
      <c r="L27" s="120">
        <v>3</v>
      </c>
    </row>
    <row r="28" spans="1:16" ht="15" customHeight="1">
      <c r="A28" s="127"/>
      <c r="B28" s="128"/>
      <c r="C28" s="129"/>
      <c r="D28" s="129"/>
      <c r="E28" s="129"/>
      <c r="F28" s="129"/>
      <c r="G28" s="129"/>
      <c r="H28" s="129"/>
      <c r="I28" s="129"/>
      <c r="J28" s="129"/>
      <c r="K28" s="129"/>
      <c r="L28" s="130"/>
    </row>
    <row r="29" spans="1:16" ht="15" customHeight="1">
      <c r="A29" s="113" t="s">
        <v>83</v>
      </c>
      <c r="B29" s="131">
        <v>1.2589999999999999</v>
      </c>
      <c r="C29" s="131">
        <v>0.20100000000000001</v>
      </c>
      <c r="D29" s="131">
        <v>1.2210000000000001</v>
      </c>
      <c r="E29" s="131">
        <v>0.19500000000000001</v>
      </c>
      <c r="F29" s="131">
        <v>1.1830000000000001</v>
      </c>
      <c r="G29" s="131">
        <v>0.189</v>
      </c>
      <c r="H29" s="131">
        <v>1.145</v>
      </c>
      <c r="I29" s="131">
        <v>0.183</v>
      </c>
      <c r="J29" s="131">
        <v>1.1080000000000001</v>
      </c>
      <c r="K29" s="131">
        <v>0.17699999999999999</v>
      </c>
      <c r="L29" s="132">
        <v>3.1360000000000001</v>
      </c>
    </row>
    <row r="30" spans="1:16" ht="15" customHeight="1">
      <c r="A30" s="133"/>
      <c r="B30" s="134"/>
      <c r="C30" s="135"/>
      <c r="D30" s="135"/>
      <c r="E30" s="135"/>
      <c r="F30" s="135"/>
      <c r="G30" s="135"/>
      <c r="H30" s="135"/>
      <c r="I30" s="135"/>
      <c r="J30" s="135"/>
      <c r="K30" s="135"/>
      <c r="L30" s="136"/>
      <c r="M30" s="137"/>
    </row>
    <row r="31" spans="1:16" ht="15" customHeight="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1"/>
      <c r="M31" s="10"/>
      <c r="N31" s="10"/>
      <c r="O31" s="10"/>
      <c r="P31" s="10"/>
    </row>
    <row r="32" spans="1:16" ht="15" customHeight="1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4" spans="1:5">
      <c r="A34" s="358" t="s">
        <v>126</v>
      </c>
      <c r="B34" s="358"/>
      <c r="C34" s="358"/>
      <c r="D34" s="358"/>
      <c r="E34" s="358"/>
    </row>
    <row r="35" spans="1:5">
      <c r="A35" s="359"/>
      <c r="B35" s="359"/>
      <c r="C35" s="359"/>
      <c r="D35" s="359"/>
      <c r="E35" s="359"/>
    </row>
    <row r="36" spans="1:5">
      <c r="A36" s="138" t="s">
        <v>80</v>
      </c>
      <c r="B36" s="360" t="s">
        <v>107</v>
      </c>
      <c r="C36" s="361"/>
      <c r="D36" s="361"/>
      <c r="E36" s="362"/>
    </row>
    <row r="37" spans="1:5">
      <c r="A37" s="139" t="s">
        <v>79</v>
      </c>
      <c r="B37" s="140" t="s">
        <v>503</v>
      </c>
      <c r="C37" s="140" t="s">
        <v>516</v>
      </c>
      <c r="D37" s="140" t="s">
        <v>504</v>
      </c>
      <c r="E37" s="140" t="s">
        <v>58</v>
      </c>
    </row>
    <row r="38" spans="1:5">
      <c r="A38" s="138" t="s">
        <v>515</v>
      </c>
      <c r="B38" s="138">
        <v>3.24</v>
      </c>
      <c r="C38" s="138">
        <v>6.49</v>
      </c>
      <c r="D38" s="138">
        <v>3.02</v>
      </c>
      <c r="E38" s="138">
        <v>12.75</v>
      </c>
    </row>
    <row r="39" spans="1:5">
      <c r="A39" s="141" t="s">
        <v>507</v>
      </c>
      <c r="B39" s="141">
        <v>3.04</v>
      </c>
      <c r="C39" s="141">
        <v>6.07</v>
      </c>
      <c r="D39" s="141">
        <v>2.85</v>
      </c>
      <c r="E39" s="141">
        <v>11.96</v>
      </c>
    </row>
    <row r="40" spans="1:5">
      <c r="A40" s="141" t="s">
        <v>521</v>
      </c>
      <c r="B40" s="141">
        <v>2.42</v>
      </c>
      <c r="C40" s="141">
        <v>4.8499999999999996</v>
      </c>
      <c r="D40" s="141">
        <v>2.2599999999999998</v>
      </c>
      <c r="E40" s="141">
        <v>9.5299999999999994</v>
      </c>
    </row>
    <row r="41" spans="1:5">
      <c r="A41" s="141" t="s">
        <v>506</v>
      </c>
      <c r="B41" s="141">
        <v>2.2200000000000002</v>
      </c>
      <c r="C41" s="141">
        <v>4.43</v>
      </c>
      <c r="D41" s="141">
        <v>2.06</v>
      </c>
      <c r="E41" s="141">
        <v>8.7100000000000009</v>
      </c>
    </row>
    <row r="42" spans="1:5">
      <c r="A42" s="142" t="s">
        <v>455</v>
      </c>
      <c r="B42" s="142">
        <v>2.0099999999999998</v>
      </c>
      <c r="C42" s="142">
        <v>4.03</v>
      </c>
      <c r="D42" s="142">
        <v>1.89</v>
      </c>
      <c r="E42" s="142">
        <v>7.93</v>
      </c>
    </row>
    <row r="43" spans="1:5">
      <c r="A43" s="138" t="s">
        <v>508</v>
      </c>
      <c r="B43" s="138">
        <v>1.77</v>
      </c>
      <c r="C43" s="138">
        <v>3.55</v>
      </c>
      <c r="D43" s="138">
        <v>1.66</v>
      </c>
      <c r="E43" s="138">
        <v>6.98</v>
      </c>
    </row>
    <row r="44" spans="1:5">
      <c r="A44" s="141" t="s">
        <v>452</v>
      </c>
      <c r="B44" s="141">
        <v>1.63</v>
      </c>
      <c r="C44" s="141">
        <v>3.27</v>
      </c>
      <c r="D44" s="141">
        <v>1.53</v>
      </c>
      <c r="E44" s="141">
        <v>6.43</v>
      </c>
    </row>
    <row r="45" spans="1:5">
      <c r="A45" s="141" t="s">
        <v>458</v>
      </c>
      <c r="B45" s="141">
        <v>1.57</v>
      </c>
      <c r="C45" s="141">
        <v>3.15</v>
      </c>
      <c r="D45" s="141">
        <v>1.48</v>
      </c>
      <c r="E45" s="141">
        <v>6.2</v>
      </c>
    </row>
    <row r="46" spans="1:5">
      <c r="A46" s="142" t="s">
        <v>459</v>
      </c>
      <c r="B46" s="142">
        <v>1.54</v>
      </c>
      <c r="C46" s="142">
        <v>3.09</v>
      </c>
      <c r="D46" s="142">
        <v>1.45</v>
      </c>
      <c r="E46" s="142">
        <v>6.08</v>
      </c>
    </row>
    <row r="47" spans="1:5">
      <c r="A47" s="138" t="s">
        <v>505</v>
      </c>
      <c r="B47" s="138">
        <v>1.51</v>
      </c>
      <c r="C47" s="138">
        <v>3.01</v>
      </c>
      <c r="D47" s="138">
        <v>1.41</v>
      </c>
      <c r="E47" s="138">
        <v>5.93</v>
      </c>
    </row>
    <row r="48" spans="1:5">
      <c r="A48" s="141" t="s">
        <v>519</v>
      </c>
      <c r="B48" s="141">
        <v>1.46</v>
      </c>
      <c r="C48" s="141">
        <v>2.91</v>
      </c>
      <c r="D48" s="141">
        <v>1.37</v>
      </c>
      <c r="E48" s="141">
        <v>5.74</v>
      </c>
    </row>
    <row r="49" spans="1:9">
      <c r="A49" s="141" t="s">
        <v>509</v>
      </c>
      <c r="B49" s="141">
        <v>1.45</v>
      </c>
      <c r="C49" s="141">
        <v>2.9</v>
      </c>
      <c r="D49" s="141">
        <v>1.35</v>
      </c>
      <c r="E49" s="141">
        <v>5.7</v>
      </c>
    </row>
    <row r="50" spans="1:9">
      <c r="A50" s="142" t="s">
        <v>513</v>
      </c>
      <c r="B50" s="142">
        <v>1.41</v>
      </c>
      <c r="C50" s="142">
        <v>2.84</v>
      </c>
      <c r="D50" s="142">
        <v>1.33</v>
      </c>
      <c r="E50" s="142">
        <v>5.58</v>
      </c>
    </row>
    <row r="51" spans="1:9">
      <c r="A51" s="138" t="s">
        <v>255</v>
      </c>
      <c r="B51" s="138">
        <v>1.4</v>
      </c>
      <c r="C51" s="138">
        <v>2.79</v>
      </c>
      <c r="D51" s="138">
        <v>1.3</v>
      </c>
      <c r="E51" s="138">
        <v>5.49</v>
      </c>
    </row>
    <row r="52" spans="1:9">
      <c r="A52" s="141" t="s">
        <v>256</v>
      </c>
      <c r="B52" s="141">
        <v>1.38</v>
      </c>
      <c r="C52" s="141">
        <v>2.76</v>
      </c>
      <c r="D52" s="141">
        <v>1.28</v>
      </c>
      <c r="E52" s="141">
        <v>5.42</v>
      </c>
    </row>
    <row r="53" spans="1:9">
      <c r="A53" s="141" t="s">
        <v>263</v>
      </c>
      <c r="B53" s="141">
        <v>1.37</v>
      </c>
      <c r="C53" s="141">
        <v>2.72</v>
      </c>
      <c r="D53" s="141">
        <v>1.25</v>
      </c>
      <c r="E53" s="141">
        <v>5.34</v>
      </c>
    </row>
    <row r="54" spans="1:9">
      <c r="A54" s="142" t="s">
        <v>264</v>
      </c>
      <c r="B54" s="142">
        <v>1.34</v>
      </c>
      <c r="C54" s="142">
        <v>2.7</v>
      </c>
      <c r="D54" s="142">
        <v>1.23</v>
      </c>
      <c r="E54" s="142">
        <v>5.27</v>
      </c>
    </row>
    <row r="55" spans="1:9" ht="13.5" customHeight="1">
      <c r="A55" s="363" t="s">
        <v>259</v>
      </c>
      <c r="B55" s="366" t="s">
        <v>549</v>
      </c>
      <c r="C55" s="367"/>
      <c r="D55" s="367"/>
      <c r="E55" s="368"/>
    </row>
    <row r="56" spans="1:9" ht="13.5" customHeight="1">
      <c r="A56" s="364"/>
      <c r="B56" s="369" t="s">
        <v>382</v>
      </c>
      <c r="C56" s="370"/>
      <c r="D56" s="370"/>
      <c r="E56" s="371"/>
    </row>
    <row r="57" spans="1:9" ht="13.5" customHeight="1">
      <c r="A57" s="365"/>
      <c r="B57" s="372" t="s">
        <v>550</v>
      </c>
      <c r="C57" s="373"/>
      <c r="D57" s="373"/>
      <c r="E57" s="374"/>
    </row>
    <row r="58" spans="1:9">
      <c r="A58" s="356" t="s">
        <v>91</v>
      </c>
      <c r="B58" s="356"/>
      <c r="C58" s="356"/>
      <c r="D58" s="356"/>
      <c r="E58" s="356"/>
    </row>
    <row r="59" spans="1:9" ht="22.5" customHeight="1">
      <c r="A59" s="357" t="s">
        <v>276</v>
      </c>
      <c r="B59" s="357"/>
      <c r="C59" s="357"/>
      <c r="D59" s="357"/>
      <c r="E59" s="357"/>
    </row>
    <row r="60" spans="1:9">
      <c r="A60" s="357" t="s">
        <v>542</v>
      </c>
      <c r="B60" s="357"/>
      <c r="C60" s="357"/>
      <c r="D60" s="357"/>
      <c r="E60" s="357"/>
    </row>
    <row r="61" spans="1:9">
      <c r="A61" s="357" t="s">
        <v>327</v>
      </c>
      <c r="B61" s="357"/>
      <c r="C61" s="357"/>
      <c r="D61" s="357"/>
      <c r="E61" s="357"/>
    </row>
    <row r="64" spans="1:9">
      <c r="I64" s="1">
        <v>45672</v>
      </c>
    </row>
  </sheetData>
  <mergeCells count="17">
    <mergeCell ref="B3:K3"/>
    <mergeCell ref="B4:C4"/>
    <mergeCell ref="D4:E4"/>
    <mergeCell ref="F4:G4"/>
    <mergeCell ref="H4:I4"/>
    <mergeCell ref="J4:K4"/>
    <mergeCell ref="A58:E58"/>
    <mergeCell ref="A59:E59"/>
    <mergeCell ref="A60:E60"/>
    <mergeCell ref="A61:E61"/>
    <mergeCell ref="A34:E34"/>
    <mergeCell ref="A35:E35"/>
    <mergeCell ref="B36:E36"/>
    <mergeCell ref="A55:A57"/>
    <mergeCell ref="B55:E55"/>
    <mergeCell ref="B56:E56"/>
    <mergeCell ref="B57:E57"/>
  </mergeCells>
  <phoneticPr fontId="34" type="noConversion"/>
  <pageMargins left="0.98416668176651001" right="0.39361110329627991" top="0.98416668176651001" bottom="0.98416668176651001" header="0.51180553436279297" footer="0.51180553436279297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K109"/>
  <sheetViews>
    <sheetView tabSelected="1" showRuler="0" view="pageBreakPreview" zoomScaleNormal="100" zoomScaleSheetLayoutView="100" workbookViewId="0">
      <pane xSplit="2" ySplit="1" topLeftCell="C2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8.88671875" defaultRowHeight="11.25"/>
  <cols>
    <col min="1" max="1" width="6.109375" style="6" customWidth="1"/>
    <col min="2" max="2" width="15.6640625" style="6" customWidth="1"/>
    <col min="3" max="3" width="14" style="6" customWidth="1"/>
    <col min="4" max="4" width="8.6640625" style="6" customWidth="1"/>
    <col min="5" max="5" width="10.88671875" style="6" customWidth="1"/>
    <col min="6" max="6" width="18.5546875" style="6" customWidth="1"/>
    <col min="7" max="7" width="0" style="6" hidden="1" customWidth="1"/>
    <col min="8" max="8" width="6.5546875" style="6" customWidth="1"/>
    <col min="9" max="9" width="4.6640625" style="6" bestFit="1" customWidth="1"/>
    <col min="10" max="10" width="18.77734375" style="6" customWidth="1"/>
    <col min="11" max="11" width="12.77734375" style="6" customWidth="1"/>
    <col min="12" max="12" width="11.44140625" style="6" customWidth="1"/>
    <col min="13" max="16384" width="8.88671875" style="6"/>
  </cols>
  <sheetData>
    <row r="1" spans="1:11" s="3" customFormat="1" ht="24.75" customHeight="1">
      <c r="A1" s="31" t="s">
        <v>66</v>
      </c>
      <c r="B1" s="31" t="s">
        <v>47</v>
      </c>
      <c r="C1" s="31" t="s">
        <v>57</v>
      </c>
      <c r="D1" s="31" t="s">
        <v>74</v>
      </c>
      <c r="E1" s="31" t="s">
        <v>68</v>
      </c>
      <c r="F1" s="31" t="s">
        <v>48</v>
      </c>
    </row>
    <row r="2" spans="1:11" s="3" customFormat="1" ht="24.75" customHeight="1">
      <c r="A2" s="31">
        <v>1</v>
      </c>
      <c r="B2" s="29" t="s">
        <v>246</v>
      </c>
      <c r="C2" s="108">
        <f>K5</f>
        <v>326774</v>
      </c>
      <c r="D2" s="108"/>
      <c r="E2" s="108"/>
      <c r="F2" s="40" t="str">
        <f>$J$2</f>
        <v>2026 공간정보산업협회</v>
      </c>
      <c r="J2" s="288" t="s">
        <v>573</v>
      </c>
    </row>
    <row r="3" spans="1:11" s="3" customFormat="1" ht="24.75" customHeight="1" thickBot="1">
      <c r="A3" s="31">
        <v>2</v>
      </c>
      <c r="B3" s="29" t="s">
        <v>247</v>
      </c>
      <c r="C3" s="108">
        <f t="shared" ref="C3:C8" si="0">K6</f>
        <v>289266</v>
      </c>
      <c r="D3" s="108"/>
      <c r="E3" s="108"/>
      <c r="F3" s="40" t="str">
        <f t="shared" ref="F3:F8" si="1">$J$2</f>
        <v>2026 공간정보산업협회</v>
      </c>
      <c r="H3" s="380" t="s">
        <v>60</v>
      </c>
      <c r="I3" s="381"/>
      <c r="J3" s="382"/>
      <c r="K3" s="98">
        <v>2026</v>
      </c>
    </row>
    <row r="4" spans="1:11" s="3" customFormat="1" ht="24.75" customHeight="1" thickTop="1">
      <c r="A4" s="31">
        <v>3</v>
      </c>
      <c r="B4" s="29" t="s">
        <v>190</v>
      </c>
      <c r="C4" s="108">
        <f t="shared" si="0"/>
        <v>251596</v>
      </c>
      <c r="D4" s="108"/>
      <c r="E4" s="108"/>
      <c r="F4" s="40" t="str">
        <f t="shared" si="1"/>
        <v>2026 공간정보산업협회</v>
      </c>
      <c r="H4" s="99" t="s">
        <v>63</v>
      </c>
      <c r="I4" s="386" t="s">
        <v>483</v>
      </c>
      <c r="J4" s="387"/>
      <c r="K4" s="100">
        <v>442679</v>
      </c>
    </row>
    <row r="5" spans="1:11" s="3" customFormat="1" ht="24.75" customHeight="1">
      <c r="A5" s="31">
        <v>4</v>
      </c>
      <c r="B5" s="29" t="s">
        <v>186</v>
      </c>
      <c r="C5" s="108">
        <f t="shared" si="0"/>
        <v>215609</v>
      </c>
      <c r="D5" s="108"/>
      <c r="E5" s="108"/>
      <c r="F5" s="40" t="str">
        <f t="shared" si="1"/>
        <v>2026 공간정보산업협회</v>
      </c>
      <c r="H5" s="101" t="s">
        <v>87</v>
      </c>
      <c r="I5" s="388" t="s">
        <v>490</v>
      </c>
      <c r="J5" s="389"/>
      <c r="K5" s="102">
        <v>326774</v>
      </c>
    </row>
    <row r="6" spans="1:11" s="3" customFormat="1" ht="24.75" customHeight="1">
      <c r="A6" s="31">
        <v>5</v>
      </c>
      <c r="B6" s="29" t="s">
        <v>241</v>
      </c>
      <c r="C6" s="108">
        <f t="shared" si="0"/>
        <v>259647</v>
      </c>
      <c r="D6" s="108"/>
      <c r="E6" s="108"/>
      <c r="F6" s="40" t="str">
        <f t="shared" si="1"/>
        <v>2026 공간정보산업협회</v>
      </c>
      <c r="H6" s="101" t="s">
        <v>58</v>
      </c>
      <c r="I6" s="388" t="s">
        <v>468</v>
      </c>
      <c r="J6" s="389"/>
      <c r="K6" s="102">
        <v>289266</v>
      </c>
    </row>
    <row r="7" spans="1:11" s="3" customFormat="1" ht="24.75" customHeight="1">
      <c r="A7" s="31">
        <v>6</v>
      </c>
      <c r="B7" s="29" t="s">
        <v>243</v>
      </c>
      <c r="C7" s="108">
        <f t="shared" si="0"/>
        <v>235899</v>
      </c>
      <c r="D7" s="108"/>
      <c r="E7" s="108"/>
      <c r="F7" s="40" t="str">
        <f t="shared" si="1"/>
        <v>2026 공간정보산업협회</v>
      </c>
      <c r="H7" s="103"/>
      <c r="I7" s="388" t="s">
        <v>387</v>
      </c>
      <c r="J7" s="389"/>
      <c r="K7" s="102">
        <v>251596</v>
      </c>
    </row>
    <row r="8" spans="1:11" s="3" customFormat="1" ht="24.75" customHeight="1" thickBot="1">
      <c r="A8" s="31">
        <v>7</v>
      </c>
      <c r="B8" s="29" t="s">
        <v>184</v>
      </c>
      <c r="C8" s="108">
        <f t="shared" si="0"/>
        <v>200786</v>
      </c>
      <c r="D8" s="108"/>
      <c r="E8" s="108"/>
      <c r="F8" s="40" t="str">
        <f t="shared" si="1"/>
        <v>2026 공간정보산업협회</v>
      </c>
      <c r="H8" s="103"/>
      <c r="I8" s="390" t="s">
        <v>461</v>
      </c>
      <c r="J8" s="391"/>
      <c r="K8" s="271">
        <v>215609</v>
      </c>
    </row>
    <row r="9" spans="1:11" s="3" customFormat="1" ht="24.75" customHeight="1">
      <c r="A9" s="31">
        <v>8</v>
      </c>
      <c r="B9" s="29" t="s">
        <v>479</v>
      </c>
      <c r="C9" s="108"/>
      <c r="D9" s="108">
        <v>1800</v>
      </c>
      <c r="E9" s="108"/>
      <c r="F9" s="40"/>
      <c r="H9" s="272" t="s">
        <v>63</v>
      </c>
      <c r="I9" s="383" t="s">
        <v>65</v>
      </c>
      <c r="J9" s="273" t="s">
        <v>497</v>
      </c>
      <c r="K9" s="274">
        <v>259647</v>
      </c>
    </row>
    <row r="10" spans="1:11" s="3" customFormat="1" ht="24.75" customHeight="1">
      <c r="A10" s="31">
        <v>9</v>
      </c>
      <c r="B10" s="29" t="s">
        <v>42</v>
      </c>
      <c r="C10" s="108">
        <v>232562</v>
      </c>
      <c r="D10" s="108"/>
      <c r="E10" s="108"/>
      <c r="F10" s="40" t="s">
        <v>574</v>
      </c>
      <c r="H10" s="275" t="s">
        <v>64</v>
      </c>
      <c r="I10" s="384"/>
      <c r="J10" s="97" t="s">
        <v>488</v>
      </c>
      <c r="K10" s="276">
        <v>235899</v>
      </c>
    </row>
    <row r="11" spans="1:11" s="3" customFormat="1" ht="24.75" customHeight="1" thickBot="1">
      <c r="A11" s="31">
        <v>10</v>
      </c>
      <c r="B11" s="29" t="s">
        <v>407</v>
      </c>
      <c r="C11" s="108">
        <v>176068</v>
      </c>
      <c r="D11" s="108"/>
      <c r="E11" s="108"/>
      <c r="F11" s="40" t="s">
        <v>574</v>
      </c>
      <c r="H11" s="277" t="s">
        <v>58</v>
      </c>
      <c r="I11" s="385"/>
      <c r="J11" s="278" t="s">
        <v>491</v>
      </c>
      <c r="K11" s="279">
        <v>200786</v>
      </c>
    </row>
    <row r="12" spans="1:11" s="3" customFormat="1" ht="24.75" customHeight="1">
      <c r="A12" s="31">
        <v>11</v>
      </c>
      <c r="B12" s="29" t="s">
        <v>242</v>
      </c>
      <c r="C12" s="109">
        <v>373353</v>
      </c>
      <c r="D12" s="108"/>
      <c r="E12" s="108"/>
      <c r="F12" s="40" t="s">
        <v>574</v>
      </c>
    </row>
    <row r="13" spans="1:11" s="3" customFormat="1" ht="24.75" customHeight="1">
      <c r="A13" s="31">
        <v>12</v>
      </c>
      <c r="B13" s="29" t="s">
        <v>240</v>
      </c>
      <c r="C13" s="109">
        <v>310884</v>
      </c>
      <c r="D13" s="108"/>
      <c r="E13" s="108"/>
      <c r="F13" s="40" t="s">
        <v>574</v>
      </c>
    </row>
    <row r="14" spans="1:11" s="3" customFormat="1" ht="24.75" customHeight="1">
      <c r="A14" s="31">
        <v>13</v>
      </c>
      <c r="B14" s="29" t="s">
        <v>185</v>
      </c>
      <c r="C14" s="108">
        <v>295138</v>
      </c>
      <c r="D14" s="108"/>
      <c r="E14" s="108"/>
      <c r="F14" s="40" t="s">
        <v>574</v>
      </c>
    </row>
    <row r="15" spans="1:11" s="3" customFormat="1" ht="24.75" customHeight="1">
      <c r="A15" s="31">
        <v>14</v>
      </c>
      <c r="B15" s="29" t="s">
        <v>244</v>
      </c>
      <c r="C15" s="108">
        <v>235459</v>
      </c>
      <c r="D15" s="108"/>
      <c r="E15" s="108"/>
      <c r="F15" s="40" t="s">
        <v>574</v>
      </c>
    </row>
    <row r="16" spans="1:11" s="3" customFormat="1" ht="24.75" customHeight="1">
      <c r="A16" s="31">
        <v>15</v>
      </c>
      <c r="B16" s="29" t="s">
        <v>108</v>
      </c>
      <c r="C16" s="108">
        <v>281075</v>
      </c>
      <c r="D16" s="108"/>
      <c r="E16" s="108"/>
      <c r="F16" s="40" t="s">
        <v>574</v>
      </c>
    </row>
    <row r="17" spans="1:6" s="3" customFormat="1" ht="24.75" customHeight="1">
      <c r="A17" s="31">
        <v>16</v>
      </c>
      <c r="B17" s="29" t="s">
        <v>110</v>
      </c>
      <c r="C17" s="108">
        <v>250087</v>
      </c>
      <c r="D17" s="108"/>
      <c r="E17" s="108"/>
      <c r="F17" s="40" t="s">
        <v>574</v>
      </c>
    </row>
    <row r="18" spans="1:6" s="3" customFormat="1" ht="24.75" customHeight="1">
      <c r="A18" s="31">
        <v>17</v>
      </c>
      <c r="B18" s="29" t="s">
        <v>106</v>
      </c>
      <c r="C18" s="108">
        <v>218142</v>
      </c>
      <c r="D18" s="108"/>
      <c r="E18" s="108"/>
      <c r="F18" s="40" t="s">
        <v>574</v>
      </c>
    </row>
    <row r="19" spans="1:6" s="3" customFormat="1" ht="24.75" customHeight="1">
      <c r="A19" s="6"/>
      <c r="B19" s="6"/>
      <c r="C19" s="6"/>
      <c r="D19" s="6"/>
      <c r="E19" s="6"/>
      <c r="F19" s="41"/>
    </row>
    <row r="20" spans="1:6">
      <c r="F20" s="41"/>
    </row>
    <row r="21" spans="1:6">
      <c r="F21" s="41"/>
    </row>
    <row r="22" spans="1:6">
      <c r="F22" s="41"/>
    </row>
    <row r="23" spans="1:6">
      <c r="F23" s="41"/>
    </row>
    <row r="24" spans="1:6">
      <c r="F24" s="41"/>
    </row>
    <row r="25" spans="1:6">
      <c r="F25" s="41"/>
    </row>
    <row r="26" spans="1:6">
      <c r="F26" s="41"/>
    </row>
    <row r="27" spans="1:6">
      <c r="F27" s="41"/>
    </row>
    <row r="28" spans="1:6">
      <c r="F28" s="41"/>
    </row>
    <row r="29" spans="1:6">
      <c r="F29" s="41"/>
    </row>
    <row r="30" spans="1:6">
      <c r="F30" s="41"/>
    </row>
    <row r="31" spans="1:6">
      <c r="F31" s="41"/>
    </row>
    <row r="32" spans="1:6">
      <c r="F32" s="41"/>
    </row>
    <row r="33" spans="6:6">
      <c r="F33" s="41"/>
    </row>
    <row r="34" spans="6:6">
      <c r="F34" s="41"/>
    </row>
    <row r="35" spans="6:6">
      <c r="F35" s="41"/>
    </row>
    <row r="36" spans="6:6">
      <c r="F36" s="41"/>
    </row>
    <row r="37" spans="6:6">
      <c r="F37" s="41"/>
    </row>
    <row r="38" spans="6:6">
      <c r="F38" s="41"/>
    </row>
    <row r="39" spans="6:6">
      <c r="F39" s="41"/>
    </row>
    <row r="40" spans="6:6">
      <c r="F40" s="41"/>
    </row>
    <row r="41" spans="6:6">
      <c r="F41" s="41"/>
    </row>
    <row r="42" spans="6:6">
      <c r="F42" s="41"/>
    </row>
    <row r="43" spans="6:6">
      <c r="F43" s="41"/>
    </row>
    <row r="44" spans="6:6">
      <c r="F44" s="41"/>
    </row>
    <row r="45" spans="6:6">
      <c r="F45" s="41"/>
    </row>
    <row r="46" spans="6:6">
      <c r="F46" s="41"/>
    </row>
    <row r="47" spans="6:6">
      <c r="F47" s="41"/>
    </row>
    <row r="48" spans="6:6">
      <c r="F48" s="41"/>
    </row>
    <row r="49" spans="6:9">
      <c r="F49" s="41"/>
    </row>
    <row r="50" spans="6:9">
      <c r="F50" s="41"/>
    </row>
    <row r="51" spans="6:9">
      <c r="F51" s="41"/>
    </row>
    <row r="52" spans="6:9">
      <c r="F52" s="41"/>
    </row>
    <row r="53" spans="6:9">
      <c r="F53" s="41"/>
    </row>
    <row r="54" spans="6:9">
      <c r="F54" s="41"/>
    </row>
    <row r="55" spans="6:9">
      <c r="F55" s="41"/>
    </row>
    <row r="56" spans="6:9">
      <c r="F56" s="41"/>
    </row>
    <row r="57" spans="6:9">
      <c r="F57" s="41"/>
    </row>
    <row r="58" spans="6:9">
      <c r="F58" s="41"/>
    </row>
    <row r="59" spans="6:9">
      <c r="F59" s="41"/>
    </row>
    <row r="60" spans="6:9">
      <c r="F60" s="41"/>
    </row>
    <row r="61" spans="6:9">
      <c r="F61" s="41"/>
    </row>
    <row r="62" spans="6:9">
      <c r="F62" s="41"/>
    </row>
    <row r="63" spans="6:9">
      <c r="F63" s="41"/>
    </row>
    <row r="64" spans="6:9">
      <c r="F64" s="41"/>
      <c r="I64" s="6">
        <v>45672</v>
      </c>
    </row>
    <row r="65" spans="6:6">
      <c r="F65" s="41"/>
    </row>
    <row r="66" spans="6:6">
      <c r="F66" s="41"/>
    </row>
    <row r="67" spans="6:6">
      <c r="F67" s="41"/>
    </row>
    <row r="68" spans="6:6">
      <c r="F68" s="41"/>
    </row>
    <row r="69" spans="6:6">
      <c r="F69" s="41"/>
    </row>
    <row r="70" spans="6:6">
      <c r="F70" s="41"/>
    </row>
    <row r="71" spans="6:6">
      <c r="F71" s="41"/>
    </row>
    <row r="72" spans="6:6">
      <c r="F72" s="41"/>
    </row>
    <row r="73" spans="6:6">
      <c r="F73" s="41"/>
    </row>
    <row r="74" spans="6:6">
      <c r="F74" s="41"/>
    </row>
    <row r="75" spans="6:6">
      <c r="F75" s="41"/>
    </row>
    <row r="76" spans="6:6">
      <c r="F76" s="41"/>
    </row>
    <row r="77" spans="6:6">
      <c r="F77" s="41"/>
    </row>
    <row r="78" spans="6:6">
      <c r="F78" s="41"/>
    </row>
    <row r="79" spans="6:6">
      <c r="F79" s="41"/>
    </row>
    <row r="80" spans="6:6">
      <c r="F80" s="41"/>
    </row>
    <row r="81" spans="6:6">
      <c r="F81" s="41"/>
    </row>
    <row r="82" spans="6:6">
      <c r="F82" s="41"/>
    </row>
    <row r="83" spans="6:6">
      <c r="F83" s="41"/>
    </row>
    <row r="84" spans="6:6">
      <c r="F84" s="41"/>
    </row>
    <row r="85" spans="6:6">
      <c r="F85" s="41"/>
    </row>
    <row r="86" spans="6:6">
      <c r="F86" s="41"/>
    </row>
    <row r="87" spans="6:6">
      <c r="F87" s="41"/>
    </row>
    <row r="88" spans="6:6">
      <c r="F88" s="41"/>
    </row>
    <row r="89" spans="6:6">
      <c r="F89" s="41"/>
    </row>
    <row r="90" spans="6:6">
      <c r="F90" s="41"/>
    </row>
    <row r="91" spans="6:6">
      <c r="F91" s="41"/>
    </row>
    <row r="92" spans="6:6">
      <c r="F92" s="41"/>
    </row>
    <row r="93" spans="6:6">
      <c r="F93" s="41"/>
    </row>
    <row r="94" spans="6:6">
      <c r="F94" s="41"/>
    </row>
    <row r="95" spans="6:6">
      <c r="F95" s="41"/>
    </row>
    <row r="96" spans="6:6">
      <c r="F96" s="41"/>
    </row>
    <row r="97" spans="6:6">
      <c r="F97" s="41"/>
    </row>
    <row r="98" spans="6:6">
      <c r="F98" s="41"/>
    </row>
    <row r="99" spans="6:6">
      <c r="F99" s="41"/>
    </row>
    <row r="100" spans="6:6">
      <c r="F100" s="41"/>
    </row>
    <row r="101" spans="6:6">
      <c r="F101" s="41"/>
    </row>
    <row r="102" spans="6:6">
      <c r="F102" s="41"/>
    </row>
    <row r="103" spans="6:6">
      <c r="F103" s="41"/>
    </row>
    <row r="104" spans="6:6">
      <c r="F104" s="41"/>
    </row>
    <row r="105" spans="6:6">
      <c r="F105" s="41"/>
    </row>
    <row r="106" spans="6:6">
      <c r="F106" s="41"/>
    </row>
    <row r="107" spans="6:6">
      <c r="F107" s="41"/>
    </row>
    <row r="108" spans="6:6">
      <c r="F108" s="41"/>
    </row>
    <row r="109" spans="6:6">
      <c r="F109" s="41"/>
    </row>
  </sheetData>
  <mergeCells count="7">
    <mergeCell ref="H3:J3"/>
    <mergeCell ref="I9:I11"/>
    <mergeCell ref="I4:J4"/>
    <mergeCell ref="I5:J5"/>
    <mergeCell ref="I6:J6"/>
    <mergeCell ref="I7:J7"/>
    <mergeCell ref="I8:J8"/>
  </mergeCells>
  <phoneticPr fontId="34" type="noConversion"/>
  <pageMargins left="0.75" right="0.75" top="1.2899999618530273" bottom="0.60000002384185791" header="0.95999997854232788" footer="0.5"/>
  <pageSetup paperSize="9" scale="58" orientation="portrait" r:id="rId1"/>
  <headerFooter scaleWithDoc="0" alignWithMargins="0">
    <oddHeader>&amp;C&amp;"돋움,Bold"기   초   단   가   표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3.5"/>
  <sheetData/>
  <phoneticPr fontId="3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4</vt:i4>
      </vt:variant>
    </vt:vector>
  </HeadingPairs>
  <TitlesOfParts>
    <vt:vector size="16" baseType="lpstr">
      <vt:lpstr>과업지시서</vt:lpstr>
      <vt:lpstr>예정공정표</vt:lpstr>
      <vt:lpstr>갑지</vt:lpstr>
      <vt:lpstr>2.실시설계</vt:lpstr>
      <vt:lpstr>간지(2)</vt:lpstr>
      <vt:lpstr>일위대가</vt:lpstr>
      <vt:lpstr>실시설계비</vt:lpstr>
      <vt:lpstr>인원수산정</vt:lpstr>
      <vt:lpstr>기준</vt:lpstr>
      <vt:lpstr>손해보상공제요율 (2)</vt:lpstr>
      <vt:lpstr>기초단가</vt:lpstr>
      <vt:lpstr>Sheet1</vt:lpstr>
      <vt:lpstr>기초단가!Print_Area</vt:lpstr>
      <vt:lpstr>'손해보상공제요율 (2)'!Print_Area</vt:lpstr>
      <vt:lpstr>실시설계비!Print_Area</vt:lpstr>
      <vt:lpstr>일위대가!Print_Area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 치  호</dc:creator>
  <cp:lastModifiedBy>재명</cp:lastModifiedBy>
  <cp:revision>8</cp:revision>
  <cp:lastPrinted>2026-09-09T23:41:50Z</cp:lastPrinted>
  <dcterms:created xsi:type="dcterms:W3CDTF">1999-07-03T04:14:25Z</dcterms:created>
  <dcterms:modified xsi:type="dcterms:W3CDTF">2026-10-26T01:54:09Z</dcterms:modified>
  <cp:version>1100.0100.01</cp:version>
</cp:coreProperties>
</file>