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임형섭(2026)\공사서류\1-4 사업별(2026)\261029 2026년 하반기 수지구 지하차도 침사조 준설 연간단가공사\"/>
    </mc:Choice>
  </mc:AlternateContent>
  <xr:revisionPtr revIDLastSave="0" documentId="13_ncr:1_{BFFA0A89-B820-4D94-A43C-35357152C99F}" xr6:coauthVersionLast="47" xr6:coauthVersionMax="47" xr10:uidLastSave="{00000000-0000-0000-0000-000000000000}"/>
  <bookViews>
    <workbookView xWindow="-120" yWindow="-120" windowWidth="29040" windowHeight="15720" firstSheet="2" activeTab="2" xr2:uid="{449608DC-B1A4-47F5-B274-9E065A416BAD}"/>
  </bookViews>
  <sheets>
    <sheet name="〓 목 차 〓" sheetId="1" state="hidden" r:id="rId1"/>
    <sheet name="※※안내※※" sheetId="2" state="hidden" r:id="rId2"/>
    <sheet name="내역서" sheetId="5" r:id="rId3"/>
    <sheet name="〓 INITIAL 〓" sheetId="16" state="veryHidden" r:id="rId4"/>
  </sheets>
  <definedNames>
    <definedName name="_xlnm.Print_Area" localSheetId="0">'〓 목 차 〓'!$A:$C</definedName>
    <definedName name="_xlnm.Print_Area" localSheetId="2">내역서!$A:$N</definedName>
    <definedName name="_xlnm.Print_Titles" localSheetId="2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16" l="1"/>
  <c r="D6" i="16"/>
  <c r="C6" i="16" s="1"/>
  <c r="I6" i="16" s="1"/>
  <c r="D7" i="16"/>
  <c r="C7" i="16" s="1"/>
  <c r="D8" i="16"/>
  <c r="C8" i="16" s="1"/>
  <c r="G8" i="16" s="1"/>
  <c r="D9" i="16"/>
  <c r="C9" i="16" s="1"/>
  <c r="N9" i="16" s="1"/>
  <c r="D10" i="16"/>
  <c r="C10" i="16" s="1"/>
  <c r="E10" i="16" s="1"/>
  <c r="D11" i="16"/>
  <c r="C11" i="16" s="1"/>
  <c r="D14" i="16"/>
  <c r="C14" i="16" s="1"/>
  <c r="I14" i="16" s="1"/>
  <c r="D15" i="16"/>
  <c r="C15" i="16" s="1"/>
  <c r="D16" i="16"/>
  <c r="C16" i="16" s="1"/>
  <c r="D17" i="16"/>
  <c r="C17" i="16" s="1"/>
  <c r="N17" i="16" s="1"/>
  <c r="D18" i="16"/>
  <c r="C18" i="16" s="1"/>
  <c r="H18" i="16" s="1"/>
  <c r="D20" i="16"/>
  <c r="C20" i="16" s="1"/>
  <c r="D24" i="16"/>
  <c r="D33" i="16"/>
  <c r="C35" i="16"/>
  <c r="D35" i="16"/>
  <c r="E35" i="16"/>
  <c r="F35" i="16"/>
  <c r="G35" i="16"/>
  <c r="H35" i="16"/>
  <c r="I35" i="16"/>
  <c r="J35" i="16"/>
  <c r="D52" i="16"/>
  <c r="D75" i="16"/>
  <c r="D4" i="1"/>
  <c r="A2" i="2"/>
  <c r="D5" i="1"/>
  <c r="D7" i="1"/>
  <c r="D13" i="1"/>
  <c r="D12" i="1"/>
  <c r="D10" i="1"/>
  <c r="N18" i="16" l="1"/>
  <c r="L9" i="16"/>
  <c r="I9" i="16"/>
  <c r="O18" i="16"/>
  <c r="I18" i="16"/>
  <c r="J17" i="16"/>
  <c r="E17" i="16"/>
  <c r="Q17" i="16"/>
  <c r="D16" i="1"/>
  <c r="N14" i="16"/>
  <c r="F20" i="16"/>
  <c r="K20" i="16"/>
  <c r="X20" i="16"/>
  <c r="E20" i="16"/>
  <c r="P20" i="16"/>
  <c r="R20" i="16"/>
  <c r="G16" i="16"/>
  <c r="Q16" i="16"/>
  <c r="F11" i="16"/>
  <c r="K11" i="16"/>
  <c r="P11" i="16"/>
  <c r="G11" i="16"/>
  <c r="R11" i="16"/>
  <c r="G14" i="16"/>
  <c r="D15" i="1"/>
  <c r="D9" i="1"/>
  <c r="D11" i="1"/>
  <c r="F15" i="16"/>
  <c r="I15" i="16"/>
  <c r="J15" i="16"/>
  <c r="L15" i="16"/>
  <c r="M15" i="16"/>
  <c r="P15" i="16"/>
  <c r="Q15" i="16"/>
  <c r="R15" i="16"/>
  <c r="S15" i="16"/>
  <c r="V15" i="16"/>
  <c r="W15" i="16"/>
  <c r="X15" i="16"/>
  <c r="G15" i="16"/>
  <c r="K15" i="16"/>
  <c r="N15" i="16"/>
  <c r="O15" i="16"/>
  <c r="T15" i="16"/>
  <c r="U15" i="16"/>
  <c r="D17" i="1"/>
  <c r="P14" i="16"/>
  <c r="R14" i="16"/>
  <c r="X14" i="16"/>
  <c r="F14" i="16"/>
  <c r="J14" i="16"/>
  <c r="K14" i="16"/>
  <c r="L14" i="16"/>
  <c r="K10" i="16"/>
  <c r="L10" i="16"/>
  <c r="X10" i="16"/>
  <c r="F10" i="16"/>
  <c r="G10" i="16"/>
  <c r="I10" i="16"/>
  <c r="J10" i="16"/>
  <c r="D6" i="1"/>
  <c r="X18" i="16"/>
  <c r="F18" i="16"/>
  <c r="G18" i="16"/>
  <c r="J18" i="16"/>
  <c r="K18" i="16"/>
  <c r="L18" i="16"/>
  <c r="M18" i="16"/>
  <c r="P18" i="16"/>
  <c r="Q18" i="16"/>
  <c r="R18" i="16"/>
  <c r="S18" i="16"/>
  <c r="K17" i="16"/>
  <c r="L17" i="16"/>
  <c r="M17" i="16"/>
  <c r="O17" i="16"/>
  <c r="P17" i="16"/>
  <c r="X17" i="16"/>
  <c r="F17" i="16"/>
  <c r="G17" i="16"/>
  <c r="I17" i="16"/>
  <c r="B12" i="2"/>
  <c r="M16" i="16"/>
  <c r="F9" i="16"/>
  <c r="G9" i="16"/>
  <c r="J9" i="16"/>
  <c r="K9" i="16"/>
  <c r="P9" i="16"/>
  <c r="R9" i="16"/>
  <c r="X9" i="16"/>
  <c r="J16" i="16"/>
  <c r="B16" i="2"/>
  <c r="B17" i="2"/>
  <c r="P16" i="16"/>
  <c r="D8" i="1"/>
  <c r="E16" i="16"/>
  <c r="F16" i="16"/>
  <c r="H16" i="16"/>
  <c r="I16" i="16"/>
  <c r="K16" i="16"/>
  <c r="L16" i="16"/>
  <c r="N16" i="16"/>
  <c r="O16" i="16"/>
  <c r="R16" i="16"/>
  <c r="S16" i="16"/>
  <c r="X16" i="16"/>
  <c r="I8" i="16"/>
  <c r="J8" i="16"/>
  <c r="K8" i="16"/>
  <c r="L8" i="16"/>
  <c r="X8" i="16"/>
  <c r="F8" i="16"/>
  <c r="F7" i="16"/>
  <c r="G7" i="16"/>
  <c r="I7" i="16"/>
  <c r="J7" i="16"/>
  <c r="K7" i="16"/>
  <c r="L7" i="16"/>
  <c r="X7" i="16"/>
  <c r="F6" i="16"/>
  <c r="G6" i="16"/>
  <c r="J6" i="16"/>
  <c r="K6" i="16"/>
  <c r="L6" i="16"/>
  <c r="X6" i="16"/>
  <c r="X11" i="16"/>
  <c r="D14" i="1"/>
  <c r="N11" i="16"/>
  <c r="L11" i="16"/>
  <c r="N20" i="16"/>
  <c r="J11" i="16"/>
  <c r="L20" i="16"/>
  <c r="I11" i="16"/>
  <c r="J20" i="16"/>
  <c r="C4" i="16" l="1"/>
  <c r="D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" authorId="0" shapeId="0" xr:uid="{2F5BF796-C90A-40B9-BD75-215DF20C401A}">
      <text>
        <r>
          <rPr>
            <sz val="9"/>
            <color theme="1"/>
            <rFont val="굴림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" authorId="0" shapeId="0" xr:uid="{C1917810-E15B-4587-A27F-84D352F35A74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B8" authorId="0" shapeId="0" xr:uid="{5B9D9E84-B4BC-4BD9-A95E-F3F1381EA276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2B6B0A0D-4090-4357-9E31-37307029DECA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AC4" authorId="0" shapeId="0" xr:uid="{AD4771FA-438B-4A4A-B438-96E1285A2168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<sst xmlns="http://schemas.openxmlformats.org/spreadsheetml/2006/main" count="320" uniqueCount="247">
  <si>
    <t>코드번호</t>
  </si>
  <si>
    <t>명      칭</t>
  </si>
  <si>
    <t>규      격</t>
  </si>
  <si>
    <t>단위</t>
  </si>
  <si>
    <t>합  계</t>
  </si>
  <si>
    <t>노 무 비</t>
  </si>
  <si>
    <t>재 료 비</t>
  </si>
  <si>
    <t>경  비</t>
  </si>
  <si>
    <t>비  고</t>
  </si>
  <si>
    <t>하수관준설(흡입식)</t>
  </si>
  <si>
    <t>A-Type(흡입준설차 25톤)</t>
  </si>
  <si>
    <t>㎥</t>
  </si>
  <si>
    <t>하수도 수로암거 준설(흡입식)</t>
  </si>
  <si>
    <t>(흡입준설차 25톤)</t>
  </si>
  <si>
    <t>하수관내CCTV조사</t>
  </si>
  <si>
    <t>(기존관)</t>
  </si>
  <si>
    <t>m</t>
  </si>
  <si>
    <t>(신설관)</t>
  </si>
  <si>
    <t>하수관내CCTV 조사보고서 작성</t>
  </si>
  <si>
    <t>식</t>
  </si>
  <si>
    <t>하수관세정</t>
  </si>
  <si>
    <t>A-Type</t>
  </si>
  <si>
    <t>B-Type</t>
  </si>
  <si>
    <t>준설토운반(현장-적치장)</t>
  </si>
  <si>
    <t>진공흡입준설차 25ton, 5km)</t>
  </si>
  <si>
    <t>진공흡입준설차 13ton, 5km)</t>
  </si>
  <si>
    <t>준설토 상차</t>
  </si>
  <si>
    <t>(굴삭기 0.7㎥ 100%)</t>
  </si>
  <si>
    <t>준설토운반(처인-화성)</t>
  </si>
  <si>
    <t>(덤프트럭 15ton)</t>
  </si>
  <si>
    <t>준설토운반(처인-양주)</t>
  </si>
  <si>
    <t>준설토운반(처인-김포)</t>
  </si>
  <si>
    <t>준설토운반(기흥-화성)</t>
  </si>
  <si>
    <t>준설토운반(기흥-양주)</t>
  </si>
  <si>
    <t>준설토운반(기흥-김포)</t>
  </si>
  <si>
    <t>준설토운반(수지-화성)</t>
  </si>
  <si>
    <t>준설토운반(수지-양주)</t>
  </si>
  <si>
    <t>준설토운반(수지-김포)</t>
  </si>
  <si>
    <t>STmate</t>
  </si>
  <si>
    <t>=== 엑셀파일에 작성에 대한 안내문(반드시 읽어보세요) ===</t>
  </si>
  <si>
    <t>단   가</t>
  </si>
  <si>
    <t>1</t>
  </si>
  <si>
    <t>2</t>
  </si>
  <si>
    <t>준설토처리비</t>
  </si>
  <si>
    <t>김포시 월곶면</t>
  </si>
  <si>
    <t>ton</t>
  </si>
  <si>
    <t>양주시 은현면</t>
  </si>
  <si>
    <t>화성시 송산면</t>
  </si>
  <si>
    <t>적용 단가</t>
  </si>
  <si>
    <t>페이지</t>
  </si>
  <si>
    <t>가격 정보</t>
  </si>
  <si>
    <t>물가 자료</t>
  </si>
  <si>
    <t>물가 정보</t>
  </si>
  <si>
    <t>거래 가격</t>
  </si>
  <si>
    <t>기타 가격</t>
  </si>
  <si>
    <t>가.정</t>
  </si>
  <si>
    <t>물.자</t>
  </si>
  <si>
    <t>물.정</t>
  </si>
  <si>
    <t>거.가</t>
  </si>
  <si>
    <t>유.견</t>
  </si>
  <si>
    <t>공   종</t>
  </si>
  <si>
    <t>수   량</t>
  </si>
  <si>
    <t>금    액</t>
  </si>
  <si>
    <t>순공사비</t>
  </si>
  <si>
    <t>1.</t>
  </si>
  <si>
    <t>하수도준설</t>
  </si>
  <si>
    <t>2.</t>
  </si>
  <si>
    <t>1.01</t>
  </si>
  <si>
    <t>_x0007_`COD|D00926_x0005_`QTY1|1_x0005_`EXI|0_x0005_`IPR|0_x0005_`BLA|F_x0005_`</t>
  </si>
  <si>
    <t>_x0007_`COD|D01703_x0005_`QTY1|1_x0005_`EXI|1_x0005_`IPR|0_x0005_`BLA|F_x0005_`</t>
  </si>
  <si>
    <t>B-Type(흡입준설차 13톤)</t>
  </si>
  <si>
    <t>_x0007_`COD|D01704_x0005_`QTY1|1_x0005_`EXI|0_x0005_`IPR|0_x0005_`BLA|F_x0005_`</t>
  </si>
  <si>
    <t>_x0007_`COD|D00896_x0005_`QTY1|1_x0005_`EXI|0_x0005_`IPR|0_x0005_`BLA|F_x0005_`</t>
  </si>
  <si>
    <t>_x0007_`COD|D00895_x0005_`QTY1|1_x0005_`EXI|0_x0005_`IPR|0_x0005_`BLA|F_x0005_`</t>
  </si>
  <si>
    <t>_x0007_`COD|D00897_x0005_`QTY1|1_x0005_`EXI|0_x0005_`IPR|0_x0005_`BLA|F_x0005_`</t>
  </si>
  <si>
    <t>1.02</t>
  </si>
  <si>
    <t>_x0007_`COD|D01705_x0005_`QTY1|1_x0005_`EXI|0_x0005_`IPR|0_x0005_`BLA|F_x0005_`</t>
  </si>
  <si>
    <t>_x0007_`COD|D01706_x0005_`QTY1|1_x0005_`EXI|0_x0005_`IPR|0_x0005_`BLA|F_x0005_`</t>
  </si>
  <si>
    <t>1.03</t>
  </si>
  <si>
    <t>준설토운반</t>
  </si>
  <si>
    <t>_x0007_`COD|D01702_x0005_`QTY1|1_x0005_`EXI|0_x0005_`IPR|0_x0005_`BLA|F_x0005_`</t>
  </si>
  <si>
    <t>_x0007_`COD|D01707_x0005_`QTY1|1_x0005_`EXI|0_x0005_`IPR|0_x0005_`BLA|F_x0005_`</t>
  </si>
  <si>
    <t>_x0007_`COD|D01709_x0005_`QTY1|1_x0005_`EXI|0_x0005_`IPR|0_x0005_`BLA|F_x0005_`</t>
  </si>
  <si>
    <t>_x0007_`COD|D01708_x0005_`QTY1|1_x0005_`EXI|0_x0005_`IPR|0_x0005_`BLA|F_x0005_`</t>
  </si>
  <si>
    <t>_x0007_`COD|D01710_x0005_`QTY1|1_x0005_`EXI|0_x0005_`IPR|0_x0005_`BLA|F_x0005_`</t>
  </si>
  <si>
    <t>_x0007_`COD|D01711_x0005_`QTY1|1_x0005_`EXI|0_x0005_`IPR|0_x0005_`BLA|F_x0005_`</t>
  </si>
  <si>
    <t>_x0007_`COD|D01712_x0005_`QTY1|1_x0005_`EXI|0_x0005_`IPR|0_x0005_`BLA|F_x0005_`</t>
  </si>
  <si>
    <t>_x0007_`COD|D01713_x0005_`QTY1|1_x0005_`EXI|0_x0005_`IPR|0_x0005_`BLA|F_x0005_`</t>
  </si>
  <si>
    <t>_x0007_`COD|D01714_x0005_`QTY1|1_x0005_`EXI|0_x0005_`IPR|0_x0005_`BLA|F_x0005_`</t>
  </si>
  <si>
    <t>_x0007_`COD|D01715_x0005_`QTY1|1_x0005_`EXI|0_x0005_`IPR|0_x0005_`BLA|F_x0005_`</t>
  </si>
  <si>
    <t>_x0007_`COD|D01716_x0005_`QTY1|1_x0005_`EXI|0_x0005_`IPR|0_x0005_`BLA|F_x0005_`</t>
  </si>
  <si>
    <t>_x0007_`COD|D01717_x0005_`QTY1|1_x0005_`EXI|0_x0005_`IPR|0_x0005_`BLA|F_x0005_`PSKP|1_x0005_`</t>
  </si>
  <si>
    <t>_x0007_`COD|W00025_x0005_`QTY1|1_x0005_`EXI|0_x0005_`IPR|1_x0005_`BLA|F_x0005_`</t>
  </si>
  <si>
    <t>_x0007_`COD|W00033_x0005_`QTY1|1_x0005_`EXI|0_x0005_`IPR|0_x0005_`BLA|F_x0005_`</t>
  </si>
  <si>
    <t>_x0007_`COD|W00032_x0005_`QTY1|1_x0005_`EXI|0_x0005_`IPR|0_x0005_`BLA|F_x0005_`</t>
  </si>
  <si>
    <t>QTY</t>
  </si>
  <si>
    <t>엑셀파일 수정후 계산식 반영이 안될경우 :【 Ctrl+Alt(+Shift)+F9 】</t>
  </si>
  <si>
    <t>◈ 엑셀파일내의 산식은 기초단가, 복합단가, 내역서 및 총괄내역서까지 연결됩니다.</t>
  </si>
  <si>
    <t xml:space="preserve">    (모든산식은 단가만을 불러오며, 명칭, 규격, 단위, 비고.. 등은 TEXT로 입력됩니다)</t>
  </si>
  <si>
    <t>◈ 각 Sheet우측에는 해당 항목을 찾아가는 위치이동(→) 링크가 있으며, 클릭하면 이동됩니다.</t>
  </si>
  <si>
    <t xml:space="preserve">    (Alt + ← 키를 이용하여 찾아갔던 항목을 되돌아 올 수 있습니다.)</t>
  </si>
  <si>
    <t>◈ 자재단가 대비표의 적용단가는 수식이 적용되지 않았으나, 우측에 최소단가 수식을 입력하였습니다.</t>
  </si>
  <si>
    <t>◈ 일위대가표 및 중기사용료 및 총괄내역서의 양식은 일반양식을 적용합니다.</t>
  </si>
  <si>
    <t>◈ [목차] 및 [안내] Sheet의 이름을 변경하지 마시고, Sheet이름을 변경할때 공백문자 및 특수문자를 사용하지 마십시요.</t>
  </si>
  <si>
    <t>※※※     아래의 내용(안내 및 오류)을 확인/검토 하세요     ※※※</t>
  </si>
  <si>
    <t>【총괄내역서】19번째줄의 I열 이윤보정액은 총공사비 금액이 다를경우 임의조정(±α) 하십시요.</t>
  </si>
  <si>
    <t>【총괄내역서】23번째줄의 D열에 계산된 총공사비 금액을 확인하십시요.</t>
  </si>
  <si>
    <t>목    차</t>
  </si>
  <si>
    <t>1. ※※안내※※</t>
  </si>
  <si>
    <t>2. 공사원가계산서</t>
  </si>
  <si>
    <t>3. 총괄내역서</t>
  </si>
  <si>
    <t>4. 설계내역서</t>
  </si>
  <si>
    <t>5. 단가산출근거목록표</t>
  </si>
  <si>
    <t>6. 단가산출근거</t>
  </si>
  <si>
    <t>7. 환율및기초자료</t>
  </si>
  <si>
    <t>8. 중기목록표</t>
  </si>
  <si>
    <t>9. 중기사용료</t>
  </si>
  <si>
    <t>10. 재료비목록표</t>
  </si>
  <si>
    <t>11. 노무비목록표</t>
  </si>
  <si>
    <t>12. 경비목록표</t>
  </si>
  <si>
    <t>13. 일식견적목록표</t>
  </si>
  <si>
    <t>14. 자재단가대비표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</si>
  <si>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</si>
  <si>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</si>
  <si>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</si>
  <si>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</si>
  <si>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</si>
  <si>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</si>
  <si>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</si>
  <si>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</si>
  <si>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</si>
  <si>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</si>
  <si>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</si>
  <si>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</si>
  <si>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</si>
  <si>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</si>
  <si>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</si>
  <si>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</si>
  <si>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</si>
  <si>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</si>
  <si>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</si>
  <si>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</si>
  <si>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</si>
  <si>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</si>
  <si>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</si>
  <si>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</si>
  <si>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</si>
  <si>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</si>
  <si>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</si>
  <si>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</si>
  <si>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</si>
  <si>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</si>
  <si>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</si>
  <si>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</si>
  <si>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</si>
  <si>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</si>
  <si>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</si>
  <si>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</si>
  <si>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</si>
  <si>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</si>
  <si>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</si>
  <si>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</si>
  <si>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</si>
  <si>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</si>
  <si>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</si>
  <si>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M_VER</t>
  </si>
  <si>
    <t>25.03</t>
  </si>
  <si>
    <t>PNAME</t>
  </si>
  <si>
    <t>2025년도 수지구 터널, 지하차도 침사조 및 배수로 준설 연간단가공사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</si>
  <si>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</si>
  <si>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</si>
  <si>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</si>
  <si>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</si>
  <si>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</si>
  <si>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</si>
  <si>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</si>
  <si>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</si>
  <si>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</si>
  <si>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</si>
  <si>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</si>
  <si>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RXNM_</t>
  </si>
  <si>
    <t>EXRNM</t>
  </si>
  <si>
    <t>1/8 * 16/12 * 25/20</t>
  </si>
  <si>
    <t>COND_</t>
  </si>
  <si>
    <t>L00001L00019L00009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</si>
  <si>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</si>
  <si>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</si>
  <si>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</si>
  <si>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</si>
  <si>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</si>
  <si>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</si>
  <si>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</si>
  <si>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</si>
  <si>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</si>
  <si>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</si>
  <si>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</si>
  <si>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</si>
  <si>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</si>
  <si>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False</t>
  </si>
  <si>
    <t>SUBNM</t>
  </si>
  <si>
    <t>[인쇄정보]</t>
  </si>
  <si>
    <t>BMSTR</t>
  </si>
  <si>
    <t>BMKNM</t>
  </si>
  <si>
    <t>TLMS</t>
  </si>
  <si>
    <t>JEMNM</t>
  </si>
  <si>
    <t>612345</t>
  </si>
  <si>
    <t>JMKN1</t>
  </si>
  <si>
    <t>JMKN2</t>
  </si>
  <si>
    <t>JMKN3</t>
  </si>
  <si>
    <t>JMKN4</t>
  </si>
  <si>
    <t>JMKN5</t>
  </si>
  <si>
    <t>JMKN6</t>
  </si>
  <si>
    <t>CAP_CODE</t>
  </si>
  <si>
    <t>CAP_NO</t>
  </si>
  <si>
    <t>호표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</si>
  <si>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</si>
  <si>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</si>
  <si>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</si>
  <si>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</si>
  <si>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</si>
  <si>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</si>
  <si>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</si>
  <si>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</si>
  <si>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</si>
  <si>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</si>
  <si>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</si>
  <si>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</si>
  <si>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</si>
  <si>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</si>
  <si>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</si>
  <si>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w25.04</t>
  </si>
  <si>
    <t>PREP_COP</t>
  </si>
  <si>
    <t>장 학 봉</t>
  </si>
  <si>
    <t>PREP_DATE</t>
  </si>
  <si>
    <t>2025-04-25 12:13</t>
  </si>
  <si>
    <t>[.끝.]</t>
  </si>
  <si>
    <t>※ 본 엑셀자료는 【STmate w25.03】버전 이상에서 STmate 자료로 다시 등록할 수 있습니다.</t>
  </si>
  <si>
    <t xml:space="preserve">   단, 임의로 수정한 내용(Sheet삭제, 산근내용변경, 기타계산식변경..)은 반영되지 않을 수 있습니다.</t>
  </si>
  <si>
    <t>공사명 : 2026년도 하반기 수지구 지하차도 침사조 준설 연간단가공사</t>
    <phoneticPr fontId="18" type="noConversion"/>
  </si>
  <si>
    <t>설계내역서</t>
  </si>
  <si>
    <t>_x0007_`COD|E3_x0005_`QTY1|1_x0005_`EXI|0_x0005_`ITT|0_x0005_`END|30_x0005_`</t>
  </si>
  <si>
    <t>_x0007_`COD|E2_x0005_`QTY1|1_x0005_`EXI|0_x0005_`ITT|0_x0005_`END|30_x0005_`</t>
  </si>
  <si>
    <t>_x0007_`COD|E1_x0005_`QTY1|1_x0005_`EXI|0_x0005_`ITT|0_x0005_`END|14_x0005_`</t>
  </si>
  <si>
    <t>_x0007_`COD|E1_x0005_`QTY1|1_x0005_`EXI|0_x0005_`ITT|0_x0005_`END|17_x0005_`</t>
  </si>
  <si>
    <t>_x0007_`COD|E1_x0005_`QTY1|1_x0005_`EXI|0_x0005_`ITT|0_x0005_`END|30_x0005_`</t>
  </si>
  <si>
    <t>_x0007_`COD|C2_x0005_`QTY1|1_x0005_`EXI|1_x0005_`ITT|0_x0005_`END|34_x0005_`</t>
  </si>
  <si>
    <t>내 역 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</si>
</sst>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77" formatCode="#,##0.#######;\-#,##0.#######;#"/>
    <numFmt numFmtId="178" formatCode="#,##0;\-#,##0;#"/>
    <numFmt numFmtId="179" formatCode="#,##0.####;\-#,##0.####;#"/>
    <numFmt numFmtId="180" formatCode="#,##0.######;\-#,##0.######;#"/>
  </numFmts>
  <fonts count="22" x14ac:knownFonts="1">
    <font>
      <sz val="11"/>
      <color theme="1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9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20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15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49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1" fillId="0" borderId="0" xfId="0" applyNumberFormat="1" applyFont="1" applyAlignment="1">
      <alignment horizontal="left" vertical="center" shrinkToFit="1"/>
    </xf>
    <xf numFmtId="49" fontId="1" fillId="0" borderId="2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shrinkToFit="1"/>
    </xf>
    <xf numFmtId="176" fontId="1" fillId="0" borderId="5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0" fontId="5" fillId="0" borderId="0" xfId="0" applyFont="1" applyAlignment="1">
      <alignment shrinkToFit="1"/>
    </xf>
    <xf numFmtId="0" fontId="6" fillId="0" borderId="0" xfId="0" applyFont="1" applyAlignment="1">
      <alignment horizontal="center" vertical="center" shrinkToFit="1"/>
    </xf>
    <xf numFmtId="177" fontId="2" fillId="0" borderId="0" xfId="0" applyNumberFormat="1" applyFont="1" applyAlignment="1">
      <alignment horizontal="left" vertical="center" shrinkToFit="1"/>
    </xf>
    <xf numFmtId="49" fontId="1" fillId="0" borderId="3" xfId="0" applyNumberFormat="1" applyFont="1" applyBorder="1" applyAlignment="1">
      <alignment horizontal="center" vertical="center" shrinkToFit="1"/>
    </xf>
    <xf numFmtId="49" fontId="7" fillId="0" borderId="0" xfId="0" applyNumberFormat="1" applyFont="1" applyAlignment="1">
      <alignment horizontal="left" vertical="center"/>
    </xf>
    <xf numFmtId="176" fontId="1" fillId="0" borderId="2" xfId="0" applyNumberFormat="1" applyFont="1" applyBorder="1" applyAlignment="1">
      <alignment horizontal="right" vertical="center" shrinkToFit="1"/>
    </xf>
    <xf numFmtId="49" fontId="1" fillId="0" borderId="5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80" fontId="1" fillId="0" borderId="5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80" fontId="1" fillId="0" borderId="4" xfId="0" applyNumberFormat="1" applyFont="1" applyBorder="1" applyAlignment="1">
      <alignment horizontal="right" vertical="center" shrinkToFit="1"/>
    </xf>
    <xf numFmtId="180" fontId="1" fillId="0" borderId="3" xfId="0" applyNumberFormat="1" applyFont="1" applyBorder="1" applyAlignment="1">
      <alignment horizontal="right" vertical="center" shrinkToFit="1"/>
    </xf>
    <xf numFmtId="178" fontId="1" fillId="0" borderId="2" xfId="0" applyNumberFormat="1" applyFont="1" applyBorder="1" applyAlignment="1">
      <alignment horizontal="right" vertical="center" shrinkToFit="1"/>
    </xf>
    <xf numFmtId="180" fontId="1" fillId="0" borderId="2" xfId="0" applyNumberFormat="1" applyFont="1" applyBorder="1" applyAlignment="1">
      <alignment horizontal="right" vertical="center" shrinkToFit="1"/>
    </xf>
    <xf numFmtId="49" fontId="8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0" fillId="0" borderId="0" xfId="0" applyAlignment="1" applyProtection="1">
      <alignment shrinkToFit="1"/>
      <protection hidden="1"/>
    </xf>
    <xf numFmtId="49" fontId="1" fillId="3" borderId="0" xfId="0" applyNumberFormat="1" applyFont="1" applyFill="1" applyAlignment="1" applyProtection="1">
      <alignment horizontal="left" vertical="center" shrinkToFit="1"/>
      <protection hidden="1"/>
    </xf>
    <xf numFmtId="49" fontId="1" fillId="0" borderId="0" xfId="0" applyNumberFormat="1" applyFont="1" applyAlignment="1" applyProtection="1">
      <alignment horizontal="center" vertical="center" shrinkToFit="1"/>
      <protection hidden="1"/>
    </xf>
    <xf numFmtId="49" fontId="1" fillId="0" borderId="0" xfId="0" applyNumberFormat="1" applyFont="1" applyAlignment="1" applyProtection="1">
      <alignment horizontal="left" vertical="center" shrinkToFit="1"/>
      <protection hidden="1"/>
    </xf>
    <xf numFmtId="0" fontId="1" fillId="0" borderId="0" xfId="0" applyFont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horizontal="left" vertical="center" shrinkToFit="1"/>
      <protection hidden="1"/>
    </xf>
    <xf numFmtId="177" fontId="1" fillId="0" borderId="0" xfId="0" applyNumberFormat="1" applyFont="1" applyAlignment="1" applyProtection="1">
      <alignment horizontal="left" vertical="center" shrinkToFit="1"/>
      <protection hidden="1"/>
    </xf>
    <xf numFmtId="177" fontId="1" fillId="0" borderId="0" xfId="0" applyNumberFormat="1" applyFont="1" applyAlignment="1" applyProtection="1">
      <alignment horizontal="center" vertical="center" shrinkToFit="1"/>
      <protection hidden="1"/>
    </xf>
    <xf numFmtId="0" fontId="5" fillId="0" borderId="0" xfId="0" applyFont="1" applyAlignment="1" applyProtection="1">
      <alignment shrinkToFit="1"/>
      <protection hidden="1"/>
    </xf>
    <xf numFmtId="1" fontId="1" fillId="0" borderId="0" xfId="0" applyNumberFormat="1" applyFont="1" applyAlignment="1" applyProtection="1">
      <alignment horizontal="left" vertical="center" shrinkToFit="1"/>
      <protection hidden="1"/>
    </xf>
    <xf numFmtId="0" fontId="9" fillId="0" borderId="0" xfId="0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 shrinkToFit="1"/>
    </xf>
    <xf numFmtId="49" fontId="1" fillId="0" borderId="2" xfId="0" applyNumberFormat="1" applyFont="1" applyBorder="1" applyAlignment="1">
      <alignment horizontal="center" vertical="center" shrinkToFit="1"/>
    </xf>
    <xf numFmtId="0" fontId="12" fillId="2" borderId="0" xfId="0" applyFont="1" applyFill="1" applyAlignment="1">
      <alignment horizontal="left" vertical="center"/>
    </xf>
    <xf numFmtId="0" fontId="0" fillId="0" borderId="0" xfId="0"/>
    <xf numFmtId="49" fontId="1" fillId="0" borderId="6" xfId="0" applyNumberFormat="1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center" vertical="center" shrinkToFit="1"/>
    </xf>
    <xf numFmtId="49" fontId="21" fillId="0" borderId="0" xfId="0" applyNumberFormat="1" applyFont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shrinkToFit="1"/>
    </xf>
    <xf numFmtId="49" fontId="16" fillId="0" borderId="0" xfId="0" applyNumberFormat="1" applyFont="1" applyAlignment="1" applyProtection="1">
      <alignment horizontal="left" vertical="center" shrinkToFit="1"/>
      <protection hidden="1"/>
    </xf>
  </cellXfs>
  <cellStyles count="3">
    <cellStyle name="쉼표 [0] 2" xfId="2" xr:uid="{63AA2239-E3A2-4770-8122-AE8195E95563}"/>
    <cellStyle name="표준" xfId="0" builtinId="0"/>
    <cellStyle name="표준 2" xfId="1" xr:uid="{25982C70-1310-4826-B93F-BB72134317F2}"/>
  </cellStyles>
  <dxfs count="2">
    <dxf>
      <numFmt numFmtId="176" formatCode="#,###"/>
    </dxf>
    <dxf>
      <numFmt numFmtId="176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tma.co.kr/" TargetMode="Externa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9DFF-A422-4855-9193-EE7F18B7FDE4}">
  <sheetPr>
    <tabColor rgb="FF0000FF"/>
  </sheetPr>
  <dimension ref="B1:D17"/>
  <sheetViews>
    <sheetView workbookViewId="0"/>
  </sheetViews>
  <sheetFormatPr defaultRowHeight="16.5" x14ac:dyDescent="0.3"/>
  <cols>
    <col min="2" max="2" width="23.625" customWidth="1"/>
    <col min="4" max="4" width="21.625" customWidth="1"/>
  </cols>
  <sheetData>
    <row r="1" spans="2:4" ht="24.95" customHeight="1" x14ac:dyDescent="0.3">
      <c r="D1" s="46" t="str">
        <f ca="1">IF('〓 INITIAL 〓'!C4,"※※ 기본정보의 일부가 삭제되어 Stmate로 변환할 수 없습니다 ※※","")</f>
        <v>※※ 기본정보의 일부가 삭제되어 Stmate로 변환할 수 없습니다 ※※</v>
      </c>
    </row>
    <row r="2" spans="2:4" ht="23.85" customHeight="1" x14ac:dyDescent="0.3">
      <c r="B2" s="35" t="s">
        <v>107</v>
      </c>
      <c r="D2" s="47" t="s">
        <v>236</v>
      </c>
    </row>
    <row r="3" spans="2:4" ht="23.85" customHeight="1" x14ac:dyDescent="0.3">
      <c r="D3" s="47" t="s">
        <v>237</v>
      </c>
    </row>
    <row r="4" spans="2:4" ht="23.85" customHeight="1" x14ac:dyDescent="0.3">
      <c r="B4" s="17" t="s">
        <v>108</v>
      </c>
      <c r="D4" s="3" t="str">
        <f>HYPERLINK("#'※※안내※※'!A1","※※안내※※ →")</f>
        <v>※※안내※※ →</v>
      </c>
    </row>
    <row r="5" spans="2:4" ht="23.85" customHeight="1" x14ac:dyDescent="0.3">
      <c r="B5" s="17" t="s">
        <v>109</v>
      </c>
      <c r="D5" s="3" t="e">
        <f>HYPERLINK("#"&amp;#REF!&amp;"!A1","공사원가계산서 →")</f>
        <v>#REF!</v>
      </c>
    </row>
    <row r="6" spans="2:4" ht="23.85" customHeight="1" x14ac:dyDescent="0.3">
      <c r="B6" s="17" t="s">
        <v>110</v>
      </c>
      <c r="D6" s="3" t="e">
        <f>HYPERLINK("#"&amp;#REF!&amp;"!A1","총괄내역서 →")</f>
        <v>#REF!</v>
      </c>
    </row>
    <row r="7" spans="2:4" ht="23.85" customHeight="1" x14ac:dyDescent="0.3">
      <c r="B7" s="17" t="s">
        <v>111</v>
      </c>
      <c r="D7" s="3" t="str">
        <f>HYPERLINK("#"&amp;내역서!O2&amp;"!A1","설계내역서 →")</f>
        <v>설계내역서 →</v>
      </c>
    </row>
    <row r="8" spans="2:4" ht="23.85" customHeight="1" x14ac:dyDescent="0.3">
      <c r="B8" s="17" t="s">
        <v>112</v>
      </c>
      <c r="D8" s="3" t="e">
        <f>HYPERLINK("#"&amp;#REF!&amp;"!A1","단가산출근거목록표 →")</f>
        <v>#REF!</v>
      </c>
    </row>
    <row r="9" spans="2:4" ht="23.85" customHeight="1" x14ac:dyDescent="0.3">
      <c r="B9" s="17" t="s">
        <v>113</v>
      </c>
      <c r="D9" s="3" t="e">
        <f>HYPERLINK("#"&amp;#REF!&amp;"!A1","단가산출근거 →")</f>
        <v>#REF!</v>
      </c>
    </row>
    <row r="10" spans="2:4" ht="23.85" customHeight="1" x14ac:dyDescent="0.3">
      <c r="B10" s="17" t="s">
        <v>114</v>
      </c>
      <c r="D10" s="3" t="e">
        <f>HYPERLINK("#"&amp;#REF!&amp;"!A1","환율및기초자료 →")</f>
        <v>#REF!</v>
      </c>
    </row>
    <row r="11" spans="2:4" ht="23.85" customHeight="1" x14ac:dyDescent="0.3">
      <c r="B11" s="17" t="s">
        <v>115</v>
      </c>
      <c r="D11" s="3" t="e">
        <f>HYPERLINK("#"&amp;#REF!&amp;"!A1","중기목록표 →")</f>
        <v>#REF!</v>
      </c>
    </row>
    <row r="12" spans="2:4" ht="23.85" customHeight="1" x14ac:dyDescent="0.3">
      <c r="B12" s="17" t="s">
        <v>116</v>
      </c>
      <c r="D12" s="3" t="e">
        <f>HYPERLINK("#"&amp;#REF!&amp;"!A1","중기사용료 →")</f>
        <v>#REF!</v>
      </c>
    </row>
    <row r="13" spans="2:4" ht="23.85" customHeight="1" x14ac:dyDescent="0.3">
      <c r="B13" s="17" t="s">
        <v>117</v>
      </c>
      <c r="D13" s="3" t="e">
        <f>HYPERLINK("#"&amp;#REF!&amp;"!A1","재료비목록표 →")</f>
        <v>#REF!</v>
      </c>
    </row>
    <row r="14" spans="2:4" ht="23.85" customHeight="1" x14ac:dyDescent="0.3">
      <c r="B14" s="17" t="s">
        <v>118</v>
      </c>
      <c r="D14" s="3" t="e">
        <f>HYPERLINK("#"&amp;#REF!&amp;"!A1","노무비목록표 →")</f>
        <v>#REF!</v>
      </c>
    </row>
    <row r="15" spans="2:4" ht="23.85" customHeight="1" x14ac:dyDescent="0.3">
      <c r="B15" s="17" t="s">
        <v>119</v>
      </c>
      <c r="D15" s="3" t="e">
        <f>HYPERLINK("#"&amp;#REF!&amp;"!A1","경비목록표 →")</f>
        <v>#REF!</v>
      </c>
    </row>
    <row r="16" spans="2:4" ht="23.85" customHeight="1" x14ac:dyDescent="0.3">
      <c r="B16" s="17" t="s">
        <v>120</v>
      </c>
      <c r="D16" s="3" t="e">
        <f>HYPERLINK("#"&amp;#REF!&amp;"!A1","일식견적목록표 →")</f>
        <v>#REF!</v>
      </c>
    </row>
    <row r="17" spans="2:4" ht="23.85" customHeight="1" x14ac:dyDescent="0.3">
      <c r="B17" s="17" t="s">
        <v>121</v>
      </c>
      <c r="D17" s="3" t="e">
        <f>HYPERLINK("#"&amp;#REF!&amp;"!A1","자재단가대비표 →")</f>
        <v>#REF!</v>
      </c>
    </row>
  </sheetData>
  <phoneticPr fontId="18" type="noConversion"/>
  <printOptions horizontalCentered="1"/>
  <pageMargins left="0.39370078740157483" right="0.78740157480314954" top="0.78740157480314965" bottom="0.82677165354330706" header="0" footer="0.62992125984251968"/>
  <pageSetup paperSize="9" fitToWidth="0" fitToHeight="0" orientation="portrait" r:id="rId1"/>
  <headerFooter alignWithMargins="0">
    <oddFooter xml:space="preserve">&amp;C&amp;"굴림체,"&amp;9 - &amp;P -&amp;R&amp;"굴림체,"&amp;9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B8AF1-7600-4488-AB41-671624832E8A}">
  <sheetPr>
    <tabColor rgb="FFFF0000"/>
  </sheetPr>
  <dimension ref="A2:I17"/>
  <sheetViews>
    <sheetView workbookViewId="0"/>
  </sheetViews>
  <sheetFormatPr defaultRowHeight="16.5" x14ac:dyDescent="0.3"/>
  <cols>
    <col min="1" max="1" width="9.125" style="4" customWidth="1"/>
    <col min="2" max="2" width="4.75" customWidth="1"/>
  </cols>
  <sheetData>
    <row r="2" spans="1:9" x14ac:dyDescent="0.3">
      <c r="A2" s="3" t="str">
        <f>HYPERLINK("#'〓 목 차 〓'!B2","목차 →")</f>
        <v>목차 →</v>
      </c>
      <c r="B2" s="30" t="s">
        <v>39</v>
      </c>
    </row>
    <row r="4" spans="1:9" ht="18.75" x14ac:dyDescent="0.3">
      <c r="B4" s="31" t="s">
        <v>96</v>
      </c>
    </row>
    <row r="6" spans="1:9" x14ac:dyDescent="0.3">
      <c r="B6" s="29" t="s">
        <v>97</v>
      </c>
    </row>
    <row r="7" spans="1:9" x14ac:dyDescent="0.3">
      <c r="B7" s="29" t="s">
        <v>98</v>
      </c>
    </row>
    <row r="8" spans="1:9" x14ac:dyDescent="0.3">
      <c r="B8" s="32" t="s">
        <v>99</v>
      </c>
    </row>
    <row r="9" spans="1:9" x14ac:dyDescent="0.3">
      <c r="B9" s="29" t="s">
        <v>100</v>
      </c>
    </row>
    <row r="10" spans="1:9" x14ac:dyDescent="0.3">
      <c r="B10" s="29" t="s">
        <v>101</v>
      </c>
    </row>
    <row r="11" spans="1:9" x14ac:dyDescent="0.3">
      <c r="B11" s="29" t="s">
        <v>102</v>
      </c>
    </row>
    <row r="12" spans="1:9" x14ac:dyDescent="0.3">
      <c r="B12" s="50" t="e">
        <f>HYPERLINK("#"&amp;#REF!&amp;"!Y3","◈ 단가산출근거의 수량부분은 산출근거 우측 연두색 부분에서 수정합니다. →")</f>
        <v>#REF!</v>
      </c>
      <c r="C12" s="51"/>
      <c r="D12" s="51"/>
      <c r="E12" s="51"/>
      <c r="F12" s="51"/>
      <c r="G12" s="51"/>
      <c r="H12" s="51"/>
      <c r="I12" s="51"/>
    </row>
    <row r="13" spans="1:9" x14ac:dyDescent="0.3">
      <c r="B13" s="29" t="s">
        <v>103</v>
      </c>
    </row>
    <row r="15" spans="1:9" x14ac:dyDescent="0.3">
      <c r="B15" s="33" t="s">
        <v>104</v>
      </c>
    </row>
    <row r="16" spans="1:9" x14ac:dyDescent="0.3">
      <c r="B16" s="2" t="e">
        <f>HYPERLINK("#"&amp;#REF!&amp;"!I"&amp;ROW(#REF!)," → ")</f>
        <v>#REF!</v>
      </c>
      <c r="C16" s="34" t="s">
        <v>105</v>
      </c>
    </row>
    <row r="17" spans="2:3" x14ac:dyDescent="0.3">
      <c r="B17" s="2" t="e">
        <f>HYPERLINK("#"&amp;#REF!&amp;"!D"&amp;ROW(#REF!)," → ")</f>
        <v>#REF!</v>
      </c>
      <c r="C17" s="1" t="s">
        <v>106</v>
      </c>
    </row>
  </sheetData>
  <mergeCells count="1">
    <mergeCell ref="B12:I12"/>
  </mergeCells>
  <phoneticPr fontId="18" type="noConversion"/>
  <printOptions horizontalCentered="1"/>
  <pageMargins left="0.39370078740157483" right="0.78740157480314954" top="0.78740157480314965" bottom="1" header="0" footer="0.5"/>
  <pageSetup paperSize="9" fitToWidth="0" fitToHeight="0" orientation="portrait"/>
  <headerFooter alignWithMargins="0">
    <oddFooter xml:space="preserve">&amp;C&amp;"굴림체,"&amp;9 - &amp;P -&amp;R&amp;"굴림체,"&amp;9 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81B16-29A0-42D2-8F43-AD1230F5D4EF}">
  <dimension ref="A1:AC34"/>
  <sheetViews>
    <sheetView tabSelected="1" workbookViewId="0">
      <pane ySplit="4" topLeftCell="A5" activePane="bottomLeft" state="frozenSplit"/>
      <selection pane="bottomLeft" sqref="A1:N1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7" width="11.5" style="6" customWidth="1"/>
    <col min="8" max="8" width="10" style="6" customWidth="1"/>
    <col min="9" max="9" width="11.5" style="6" customWidth="1"/>
    <col min="10" max="10" width="10" style="6" customWidth="1"/>
    <col min="11" max="11" width="11.5" style="6" customWidth="1"/>
    <col min="12" max="12" width="10" style="6" customWidth="1"/>
    <col min="13" max="13" width="11.5" style="6" customWidth="1"/>
    <col min="14" max="14" width="10" style="6" customWidth="1"/>
    <col min="15" max="15" width="9.125" style="11" hidden="1" customWidth="1"/>
    <col min="16" max="28" width="2.125" style="6" customWidth="1"/>
    <col min="29" max="29" width="9.125" style="13" customWidth="1"/>
    <col min="30" max="16384" width="9.125" style="6"/>
  </cols>
  <sheetData>
    <row r="1" spans="1:29" ht="24.95" customHeight="1" x14ac:dyDescent="0.3">
      <c r="A1" s="54" t="s">
        <v>246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" t="s">
        <v>38</v>
      </c>
      <c r="AC1" s="14"/>
    </row>
    <row r="2" spans="1:29" ht="24.95" customHeight="1" x14ac:dyDescent="0.3">
      <c r="A2" s="1" t="s">
        <v>238</v>
      </c>
      <c r="O2" s="15" t="s">
        <v>239</v>
      </c>
    </row>
    <row r="3" spans="1:29" ht="24.95" customHeight="1" x14ac:dyDescent="0.3">
      <c r="A3" s="52" t="s">
        <v>60</v>
      </c>
      <c r="B3" s="52" t="s">
        <v>1</v>
      </c>
      <c r="C3" s="52" t="s">
        <v>2</v>
      </c>
      <c r="D3" s="52" t="s">
        <v>61</v>
      </c>
      <c r="E3" s="52" t="s">
        <v>3</v>
      </c>
      <c r="F3" s="55" t="s">
        <v>4</v>
      </c>
      <c r="G3" s="56"/>
      <c r="H3" s="55" t="s">
        <v>5</v>
      </c>
      <c r="I3" s="56"/>
      <c r="J3" s="55" t="s">
        <v>6</v>
      </c>
      <c r="K3" s="56"/>
      <c r="L3" s="55" t="s">
        <v>7</v>
      </c>
      <c r="M3" s="56"/>
      <c r="N3" s="52" t="s">
        <v>8</v>
      </c>
    </row>
    <row r="4" spans="1:29" ht="24.95" customHeight="1" x14ac:dyDescent="0.3">
      <c r="A4" s="53"/>
      <c r="B4" s="53"/>
      <c r="C4" s="53"/>
      <c r="D4" s="53"/>
      <c r="E4" s="53"/>
      <c r="F4" s="49" t="s">
        <v>40</v>
      </c>
      <c r="G4" s="49" t="s">
        <v>62</v>
      </c>
      <c r="H4" s="49" t="s">
        <v>40</v>
      </c>
      <c r="I4" s="49" t="s">
        <v>62</v>
      </c>
      <c r="J4" s="49" t="s">
        <v>40</v>
      </c>
      <c r="K4" s="49" t="s">
        <v>62</v>
      </c>
      <c r="L4" s="49" t="s">
        <v>40</v>
      </c>
      <c r="M4" s="49" t="s">
        <v>62</v>
      </c>
      <c r="N4" s="53"/>
      <c r="AC4" s="3"/>
    </row>
    <row r="5" spans="1:29" ht="24.95" customHeight="1" x14ac:dyDescent="0.3">
      <c r="A5" s="8"/>
      <c r="B5" s="8" t="s">
        <v>63</v>
      </c>
      <c r="C5" s="48"/>
      <c r="D5" s="19"/>
      <c r="E5" s="16"/>
      <c r="F5" s="9"/>
      <c r="G5" s="22"/>
      <c r="H5" s="10"/>
      <c r="I5" s="23"/>
      <c r="J5" s="10"/>
      <c r="K5" s="27"/>
      <c r="L5" s="18"/>
      <c r="M5" s="27"/>
      <c r="N5" s="16"/>
      <c r="O5" s="12" t="s">
        <v>240</v>
      </c>
      <c r="P5" s="7"/>
      <c r="Q5" s="7"/>
    </row>
    <row r="6" spans="1:29" ht="24.95" customHeight="1" x14ac:dyDescent="0.3">
      <c r="A6" s="8" t="s">
        <v>64</v>
      </c>
      <c r="B6" s="8" t="s">
        <v>65</v>
      </c>
      <c r="C6" s="48"/>
      <c r="D6" s="19"/>
      <c r="E6" s="16"/>
      <c r="F6" s="9"/>
      <c r="G6" s="22"/>
      <c r="H6" s="10"/>
      <c r="I6" s="23"/>
      <c r="J6" s="10"/>
      <c r="K6" s="27"/>
      <c r="L6" s="18"/>
      <c r="M6" s="27"/>
      <c r="N6" s="16"/>
      <c r="O6" s="12" t="s">
        <v>241</v>
      </c>
      <c r="P6" s="7"/>
      <c r="Q6" s="7"/>
    </row>
    <row r="7" spans="1:29" ht="24.95" customHeight="1" x14ac:dyDescent="0.3">
      <c r="A7" s="8" t="s">
        <v>67</v>
      </c>
      <c r="B7" s="8" t="s">
        <v>65</v>
      </c>
      <c r="C7" s="48"/>
      <c r="D7" s="19"/>
      <c r="E7" s="16"/>
      <c r="F7" s="9"/>
      <c r="G7" s="22"/>
      <c r="H7" s="10"/>
      <c r="I7" s="23"/>
      <c r="J7" s="10"/>
      <c r="K7" s="27"/>
      <c r="L7" s="18"/>
      <c r="M7" s="27"/>
      <c r="N7" s="16"/>
      <c r="O7" s="12" t="s">
        <v>242</v>
      </c>
      <c r="P7" s="7"/>
      <c r="Q7" s="7"/>
    </row>
    <row r="8" spans="1:29" ht="24.95" customHeight="1" x14ac:dyDescent="0.3">
      <c r="A8" s="8"/>
      <c r="B8" s="8" t="s">
        <v>9</v>
      </c>
      <c r="C8" s="48" t="s">
        <v>10</v>
      </c>
      <c r="D8" s="20">
        <v>96</v>
      </c>
      <c r="E8" s="16" t="s">
        <v>11</v>
      </c>
      <c r="F8" s="21"/>
      <c r="G8" s="23"/>
      <c r="H8" s="25"/>
      <c r="I8" s="10"/>
      <c r="J8" s="26"/>
      <c r="K8" s="10"/>
      <c r="L8" s="28"/>
      <c r="M8" s="18"/>
      <c r="N8" s="16"/>
      <c r="O8" s="12" t="s">
        <v>68</v>
      </c>
      <c r="P8" s="7"/>
      <c r="Q8" s="7"/>
      <c r="AC8" s="3"/>
    </row>
    <row r="9" spans="1:29" ht="24.95" customHeight="1" x14ac:dyDescent="0.3">
      <c r="A9" s="8"/>
      <c r="B9" s="8" t="s">
        <v>9</v>
      </c>
      <c r="C9" s="48" t="s">
        <v>70</v>
      </c>
      <c r="D9" s="20">
        <v>0</v>
      </c>
      <c r="E9" s="16" t="s">
        <v>11</v>
      </c>
      <c r="F9" s="21"/>
      <c r="G9" s="23"/>
      <c r="H9" s="25"/>
      <c r="I9" s="10"/>
      <c r="J9" s="26"/>
      <c r="K9" s="10"/>
      <c r="L9" s="28"/>
      <c r="M9" s="18"/>
      <c r="N9" s="16"/>
      <c r="O9" s="12" t="s">
        <v>69</v>
      </c>
      <c r="P9" s="7"/>
      <c r="Q9" s="7"/>
      <c r="AC9" s="3"/>
    </row>
    <row r="10" spans="1:29" ht="24.95" customHeight="1" x14ac:dyDescent="0.3">
      <c r="A10" s="8"/>
      <c r="B10" s="8" t="s">
        <v>12</v>
      </c>
      <c r="C10" s="48" t="s">
        <v>13</v>
      </c>
      <c r="D10" s="20">
        <v>0</v>
      </c>
      <c r="E10" s="16" t="s">
        <v>11</v>
      </c>
      <c r="F10" s="21"/>
      <c r="G10" s="23"/>
      <c r="H10" s="25"/>
      <c r="I10" s="10"/>
      <c r="J10" s="26"/>
      <c r="K10" s="10"/>
      <c r="L10" s="28"/>
      <c r="M10" s="18"/>
      <c r="N10" s="16"/>
      <c r="O10" s="12" t="s">
        <v>71</v>
      </c>
      <c r="P10" s="7"/>
      <c r="Q10" s="7"/>
      <c r="AC10" s="3"/>
    </row>
    <row r="11" spans="1:29" ht="24.95" customHeight="1" x14ac:dyDescent="0.3">
      <c r="A11" s="8"/>
      <c r="B11" s="8" t="s">
        <v>14</v>
      </c>
      <c r="C11" s="48" t="s">
        <v>15</v>
      </c>
      <c r="D11" s="20">
        <v>0</v>
      </c>
      <c r="E11" s="16" t="s">
        <v>16</v>
      </c>
      <c r="F11" s="21"/>
      <c r="G11" s="23"/>
      <c r="H11" s="25"/>
      <c r="I11" s="10"/>
      <c r="J11" s="26"/>
      <c r="K11" s="10"/>
      <c r="L11" s="28"/>
      <c r="M11" s="18"/>
      <c r="N11" s="16"/>
      <c r="O11" s="12" t="s">
        <v>72</v>
      </c>
      <c r="P11" s="7"/>
      <c r="Q11" s="7"/>
      <c r="AC11" s="3"/>
    </row>
    <row r="12" spans="1:29" ht="24.95" customHeight="1" x14ac:dyDescent="0.3">
      <c r="A12" s="8"/>
      <c r="B12" s="8" t="s">
        <v>14</v>
      </c>
      <c r="C12" s="48" t="s">
        <v>17</v>
      </c>
      <c r="D12" s="20">
        <v>0</v>
      </c>
      <c r="E12" s="16" t="s">
        <v>16</v>
      </c>
      <c r="F12" s="21"/>
      <c r="G12" s="23"/>
      <c r="H12" s="25"/>
      <c r="I12" s="10"/>
      <c r="J12" s="26"/>
      <c r="K12" s="10"/>
      <c r="L12" s="28"/>
      <c r="M12" s="18"/>
      <c r="N12" s="16"/>
      <c r="O12" s="12" t="s">
        <v>73</v>
      </c>
      <c r="P12" s="7"/>
      <c r="Q12" s="7"/>
      <c r="AC12" s="3"/>
    </row>
    <row r="13" spans="1:29" ht="24.95" customHeight="1" x14ac:dyDescent="0.3">
      <c r="A13" s="8"/>
      <c r="B13" s="8" t="s">
        <v>18</v>
      </c>
      <c r="C13" s="48"/>
      <c r="D13" s="20">
        <v>0</v>
      </c>
      <c r="E13" s="16" t="s">
        <v>19</v>
      </c>
      <c r="F13" s="21"/>
      <c r="G13" s="23"/>
      <c r="H13" s="25"/>
      <c r="I13" s="10"/>
      <c r="J13" s="26"/>
      <c r="K13" s="10"/>
      <c r="L13" s="28"/>
      <c r="M13" s="18"/>
      <c r="N13" s="16"/>
      <c r="O13" s="12" t="s">
        <v>74</v>
      </c>
      <c r="P13" s="7"/>
      <c r="Q13" s="7"/>
      <c r="AC13" s="3"/>
    </row>
    <row r="14" spans="1:29" ht="24.95" customHeight="1" x14ac:dyDescent="0.3">
      <c r="A14" s="8" t="s">
        <v>75</v>
      </c>
      <c r="B14" s="8" t="s">
        <v>20</v>
      </c>
      <c r="C14" s="48"/>
      <c r="D14" s="19"/>
      <c r="E14" s="16"/>
      <c r="F14" s="9"/>
      <c r="G14" s="22"/>
      <c r="H14" s="10"/>
      <c r="I14" s="23"/>
      <c r="J14" s="10"/>
      <c r="K14" s="27"/>
      <c r="L14" s="18"/>
      <c r="M14" s="27"/>
      <c r="N14" s="16"/>
      <c r="O14" s="12" t="s">
        <v>243</v>
      </c>
      <c r="P14" s="7"/>
      <c r="Q14" s="7"/>
    </row>
    <row r="15" spans="1:29" ht="24.95" customHeight="1" x14ac:dyDescent="0.3">
      <c r="A15" s="8"/>
      <c r="B15" s="8" t="s">
        <v>20</v>
      </c>
      <c r="C15" s="48" t="s">
        <v>21</v>
      </c>
      <c r="D15" s="20">
        <v>50</v>
      </c>
      <c r="E15" s="16" t="s">
        <v>16</v>
      </c>
      <c r="F15" s="21"/>
      <c r="G15" s="23"/>
      <c r="H15" s="25"/>
      <c r="I15" s="10"/>
      <c r="J15" s="26"/>
      <c r="K15" s="10"/>
      <c r="L15" s="28"/>
      <c r="M15" s="18"/>
      <c r="N15" s="16"/>
      <c r="O15" s="12" t="s">
        <v>76</v>
      </c>
      <c r="P15" s="7"/>
      <c r="Q15" s="7"/>
      <c r="AC15" s="3"/>
    </row>
    <row r="16" spans="1:29" ht="24.95" customHeight="1" x14ac:dyDescent="0.3">
      <c r="A16" s="8"/>
      <c r="B16" s="8" t="s">
        <v>20</v>
      </c>
      <c r="C16" s="48" t="s">
        <v>22</v>
      </c>
      <c r="D16" s="20">
        <v>0</v>
      </c>
      <c r="E16" s="16" t="s">
        <v>16</v>
      </c>
      <c r="F16" s="21"/>
      <c r="G16" s="23"/>
      <c r="H16" s="25"/>
      <c r="I16" s="10"/>
      <c r="J16" s="26"/>
      <c r="K16" s="10"/>
      <c r="L16" s="28"/>
      <c r="M16" s="18"/>
      <c r="N16" s="16"/>
      <c r="O16" s="12" t="s">
        <v>77</v>
      </c>
      <c r="P16" s="7"/>
      <c r="Q16" s="7"/>
      <c r="AC16" s="3"/>
    </row>
    <row r="17" spans="1:29" ht="24.95" customHeight="1" x14ac:dyDescent="0.3">
      <c r="A17" s="8" t="s">
        <v>78</v>
      </c>
      <c r="B17" s="8" t="s">
        <v>79</v>
      </c>
      <c r="C17" s="48"/>
      <c r="D17" s="19"/>
      <c r="E17" s="16"/>
      <c r="F17" s="9"/>
      <c r="G17" s="22"/>
      <c r="H17" s="10"/>
      <c r="I17" s="23"/>
      <c r="J17" s="10"/>
      <c r="K17" s="27"/>
      <c r="L17" s="18"/>
      <c r="M17" s="27"/>
      <c r="N17" s="16"/>
      <c r="O17" s="12" t="s">
        <v>244</v>
      </c>
      <c r="P17" s="7"/>
      <c r="Q17" s="7"/>
    </row>
    <row r="18" spans="1:29" ht="24.95" customHeight="1" x14ac:dyDescent="0.3">
      <c r="A18" s="8"/>
      <c r="B18" s="8" t="s">
        <v>23</v>
      </c>
      <c r="C18" s="48" t="s">
        <v>24</v>
      </c>
      <c r="D18" s="20">
        <v>60</v>
      </c>
      <c r="E18" s="16" t="s">
        <v>11</v>
      </c>
      <c r="F18" s="21"/>
      <c r="G18" s="23"/>
      <c r="H18" s="25"/>
      <c r="I18" s="10"/>
      <c r="J18" s="26"/>
      <c r="K18" s="10"/>
      <c r="L18" s="28"/>
      <c r="M18" s="18"/>
      <c r="N18" s="16"/>
      <c r="O18" s="12" t="s">
        <v>80</v>
      </c>
      <c r="P18" s="7"/>
      <c r="Q18" s="7"/>
      <c r="AC18" s="3"/>
    </row>
    <row r="19" spans="1:29" ht="24.95" customHeight="1" x14ac:dyDescent="0.3">
      <c r="A19" s="8"/>
      <c r="B19" s="8" t="s">
        <v>23</v>
      </c>
      <c r="C19" s="48" t="s">
        <v>25</v>
      </c>
      <c r="D19" s="20">
        <v>0</v>
      </c>
      <c r="E19" s="16" t="s">
        <v>11</v>
      </c>
      <c r="F19" s="21"/>
      <c r="G19" s="23"/>
      <c r="H19" s="25"/>
      <c r="I19" s="10"/>
      <c r="J19" s="26"/>
      <c r="K19" s="10"/>
      <c r="L19" s="28"/>
      <c r="M19" s="18"/>
      <c r="N19" s="16"/>
      <c r="O19" s="12" t="s">
        <v>81</v>
      </c>
      <c r="P19" s="7"/>
      <c r="Q19" s="7"/>
      <c r="AC19" s="3"/>
    </row>
    <row r="20" spans="1:29" ht="24.95" customHeight="1" x14ac:dyDescent="0.3">
      <c r="A20" s="8"/>
      <c r="B20" s="8" t="s">
        <v>26</v>
      </c>
      <c r="C20" s="48" t="s">
        <v>27</v>
      </c>
      <c r="D20" s="20">
        <v>60</v>
      </c>
      <c r="E20" s="16" t="s">
        <v>11</v>
      </c>
      <c r="F20" s="21"/>
      <c r="G20" s="23"/>
      <c r="H20" s="25"/>
      <c r="I20" s="10"/>
      <c r="J20" s="26"/>
      <c r="K20" s="10"/>
      <c r="L20" s="28"/>
      <c r="M20" s="18"/>
      <c r="N20" s="16"/>
      <c r="O20" s="12" t="s">
        <v>82</v>
      </c>
      <c r="P20" s="7"/>
      <c r="Q20" s="7"/>
      <c r="AC20" s="3"/>
    </row>
    <row r="21" spans="1:29" ht="24.95" customHeight="1" x14ac:dyDescent="0.3">
      <c r="A21" s="8"/>
      <c r="B21" s="8" t="s">
        <v>28</v>
      </c>
      <c r="C21" s="48" t="s">
        <v>29</v>
      </c>
      <c r="D21" s="20">
        <v>0</v>
      </c>
      <c r="E21" s="16" t="s">
        <v>11</v>
      </c>
      <c r="F21" s="21"/>
      <c r="G21" s="23"/>
      <c r="H21" s="25"/>
      <c r="I21" s="10"/>
      <c r="J21" s="26"/>
      <c r="K21" s="10"/>
      <c r="L21" s="28"/>
      <c r="M21" s="18"/>
      <c r="N21" s="16"/>
      <c r="O21" s="12" t="s">
        <v>83</v>
      </c>
      <c r="P21" s="7"/>
      <c r="Q21" s="7"/>
      <c r="AC21" s="3"/>
    </row>
    <row r="22" spans="1:29" ht="24.95" customHeight="1" x14ac:dyDescent="0.3">
      <c r="A22" s="8"/>
      <c r="B22" s="8" t="s">
        <v>30</v>
      </c>
      <c r="C22" s="48" t="s">
        <v>29</v>
      </c>
      <c r="D22" s="20">
        <v>0</v>
      </c>
      <c r="E22" s="16" t="s">
        <v>11</v>
      </c>
      <c r="F22" s="21"/>
      <c r="G22" s="23"/>
      <c r="H22" s="25"/>
      <c r="I22" s="10"/>
      <c r="J22" s="26"/>
      <c r="K22" s="10"/>
      <c r="L22" s="28"/>
      <c r="M22" s="18"/>
      <c r="N22" s="16"/>
      <c r="O22" s="12" t="s">
        <v>84</v>
      </c>
      <c r="P22" s="7"/>
      <c r="Q22" s="7"/>
      <c r="AC22" s="3"/>
    </row>
    <row r="23" spans="1:29" ht="24.95" customHeight="1" x14ac:dyDescent="0.3">
      <c r="A23" s="8"/>
      <c r="B23" s="8" t="s">
        <v>31</v>
      </c>
      <c r="C23" s="48" t="s">
        <v>29</v>
      </c>
      <c r="D23" s="20">
        <v>0</v>
      </c>
      <c r="E23" s="16" t="s">
        <v>11</v>
      </c>
      <c r="F23" s="21"/>
      <c r="G23" s="23"/>
      <c r="H23" s="25"/>
      <c r="I23" s="10"/>
      <c r="J23" s="26"/>
      <c r="K23" s="10"/>
      <c r="L23" s="28"/>
      <c r="M23" s="18"/>
      <c r="N23" s="16"/>
      <c r="O23" s="12" t="s">
        <v>85</v>
      </c>
      <c r="P23" s="7"/>
      <c r="Q23" s="7"/>
      <c r="AC23" s="3"/>
    </row>
    <row r="24" spans="1:29" ht="24.95" customHeight="1" x14ac:dyDescent="0.3">
      <c r="A24" s="8"/>
      <c r="B24" s="8" t="s">
        <v>32</v>
      </c>
      <c r="C24" s="48" t="s">
        <v>29</v>
      </c>
      <c r="D24" s="20">
        <v>0</v>
      </c>
      <c r="E24" s="16" t="s">
        <v>11</v>
      </c>
      <c r="F24" s="21"/>
      <c r="G24" s="23"/>
      <c r="H24" s="25"/>
      <c r="I24" s="10"/>
      <c r="J24" s="26"/>
      <c r="K24" s="10"/>
      <c r="L24" s="28"/>
      <c r="M24" s="18"/>
      <c r="N24" s="16"/>
      <c r="O24" s="12" t="s">
        <v>86</v>
      </c>
      <c r="P24" s="7"/>
      <c r="Q24" s="7"/>
      <c r="AC24" s="3"/>
    </row>
    <row r="25" spans="1:29" ht="24.95" customHeight="1" x14ac:dyDescent="0.3">
      <c r="A25" s="8"/>
      <c r="B25" s="8" t="s">
        <v>33</v>
      </c>
      <c r="C25" s="48" t="s">
        <v>29</v>
      </c>
      <c r="D25" s="20">
        <v>0</v>
      </c>
      <c r="E25" s="16" t="s">
        <v>11</v>
      </c>
      <c r="F25" s="21"/>
      <c r="G25" s="23"/>
      <c r="H25" s="25"/>
      <c r="I25" s="10"/>
      <c r="J25" s="26"/>
      <c r="K25" s="10"/>
      <c r="L25" s="28"/>
      <c r="M25" s="18"/>
      <c r="N25" s="16"/>
      <c r="O25" s="12" t="s">
        <v>87</v>
      </c>
      <c r="P25" s="7"/>
      <c r="Q25" s="7"/>
      <c r="AC25" s="3"/>
    </row>
    <row r="26" spans="1:29" ht="24.95" customHeight="1" x14ac:dyDescent="0.3">
      <c r="A26" s="8"/>
      <c r="B26" s="8" t="s">
        <v>34</v>
      </c>
      <c r="C26" s="48" t="s">
        <v>29</v>
      </c>
      <c r="D26" s="20">
        <v>0</v>
      </c>
      <c r="E26" s="16" t="s">
        <v>11</v>
      </c>
      <c r="F26" s="21"/>
      <c r="G26" s="23"/>
      <c r="H26" s="25"/>
      <c r="I26" s="10"/>
      <c r="J26" s="26"/>
      <c r="K26" s="10"/>
      <c r="L26" s="28"/>
      <c r="M26" s="18"/>
      <c r="N26" s="16"/>
      <c r="O26" s="12" t="s">
        <v>88</v>
      </c>
      <c r="P26" s="7"/>
      <c r="Q26" s="7"/>
      <c r="AC26" s="3"/>
    </row>
    <row r="27" spans="1:29" ht="24.95" customHeight="1" x14ac:dyDescent="0.3">
      <c r="A27" s="8"/>
      <c r="B27" s="8" t="s">
        <v>35</v>
      </c>
      <c r="C27" s="48" t="s">
        <v>29</v>
      </c>
      <c r="D27" s="20">
        <v>0</v>
      </c>
      <c r="E27" s="16" t="s">
        <v>11</v>
      </c>
      <c r="F27" s="21"/>
      <c r="G27" s="23"/>
      <c r="H27" s="25"/>
      <c r="I27" s="10"/>
      <c r="J27" s="26"/>
      <c r="K27" s="10"/>
      <c r="L27" s="28"/>
      <c r="M27" s="18"/>
      <c r="N27" s="16"/>
      <c r="O27" s="12" t="s">
        <v>89</v>
      </c>
      <c r="P27" s="7"/>
      <c r="Q27" s="7"/>
      <c r="AC27" s="3"/>
    </row>
    <row r="28" spans="1:29" ht="24.95" customHeight="1" x14ac:dyDescent="0.3">
      <c r="A28" s="8"/>
      <c r="B28" s="8" t="s">
        <v>36</v>
      </c>
      <c r="C28" s="48" t="s">
        <v>29</v>
      </c>
      <c r="D28" s="20">
        <v>0</v>
      </c>
      <c r="E28" s="16" t="s">
        <v>11</v>
      </c>
      <c r="F28" s="21"/>
      <c r="G28" s="23"/>
      <c r="H28" s="25"/>
      <c r="I28" s="10"/>
      <c r="J28" s="26"/>
      <c r="K28" s="10"/>
      <c r="L28" s="28"/>
      <c r="M28" s="18"/>
      <c r="N28" s="16"/>
      <c r="O28" s="12" t="s">
        <v>90</v>
      </c>
      <c r="P28" s="7"/>
      <c r="Q28" s="7"/>
      <c r="AC28" s="3"/>
    </row>
    <row r="29" spans="1:29" ht="24.95" customHeight="1" x14ac:dyDescent="0.3">
      <c r="A29" s="8"/>
      <c r="B29" s="8" t="s">
        <v>37</v>
      </c>
      <c r="C29" s="48" t="s">
        <v>29</v>
      </c>
      <c r="D29" s="20">
        <v>0</v>
      </c>
      <c r="E29" s="16" t="s">
        <v>11</v>
      </c>
      <c r="F29" s="21"/>
      <c r="G29" s="23"/>
      <c r="H29" s="25"/>
      <c r="I29" s="10"/>
      <c r="J29" s="26"/>
      <c r="K29" s="10"/>
      <c r="L29" s="28"/>
      <c r="M29" s="18"/>
      <c r="N29" s="16"/>
      <c r="O29" s="12" t="s">
        <v>91</v>
      </c>
      <c r="P29" s="7"/>
      <c r="Q29" s="7"/>
      <c r="AC29" s="3"/>
    </row>
    <row r="30" spans="1:29" ht="24.95" customHeight="1" x14ac:dyDescent="0.3">
      <c r="A30" s="8" t="s">
        <v>66</v>
      </c>
      <c r="B30" s="8" t="s">
        <v>43</v>
      </c>
      <c r="C30" s="48"/>
      <c r="D30" s="19"/>
      <c r="E30" s="16"/>
      <c r="F30" s="9"/>
      <c r="G30" s="22"/>
      <c r="H30" s="10"/>
      <c r="I30" s="23"/>
      <c r="J30" s="10"/>
      <c r="K30" s="27"/>
      <c r="L30" s="18"/>
      <c r="M30" s="27"/>
      <c r="N30" s="16"/>
      <c r="O30" s="12" t="s">
        <v>245</v>
      </c>
      <c r="P30" s="7"/>
    </row>
    <row r="31" spans="1:29" ht="24.95" customHeight="1" x14ac:dyDescent="0.3">
      <c r="A31" s="8"/>
      <c r="B31" s="8" t="s">
        <v>43</v>
      </c>
      <c r="C31" s="48" t="s">
        <v>47</v>
      </c>
      <c r="D31" s="20">
        <v>60</v>
      </c>
      <c r="E31" s="16" t="s">
        <v>45</v>
      </c>
      <c r="F31" s="21"/>
      <c r="G31" s="23"/>
      <c r="H31" s="25"/>
      <c r="I31" s="10"/>
      <c r="J31" s="26"/>
      <c r="K31" s="10"/>
      <c r="L31" s="28"/>
      <c r="M31" s="18"/>
      <c r="N31" s="16"/>
      <c r="O31" s="12" t="s">
        <v>92</v>
      </c>
      <c r="P31" s="7"/>
      <c r="Q31" s="7"/>
      <c r="R31" s="7"/>
      <c r="AC31" s="3"/>
    </row>
    <row r="32" spans="1:29" ht="24.95" customHeight="1" x14ac:dyDescent="0.3">
      <c r="A32" s="8"/>
      <c r="B32" s="8" t="s">
        <v>43</v>
      </c>
      <c r="C32" s="48" t="s">
        <v>46</v>
      </c>
      <c r="D32" s="20">
        <v>0</v>
      </c>
      <c r="E32" s="16" t="s">
        <v>45</v>
      </c>
      <c r="F32" s="21"/>
      <c r="G32" s="23"/>
      <c r="H32" s="25"/>
      <c r="I32" s="10"/>
      <c r="J32" s="26"/>
      <c r="K32" s="10"/>
      <c r="L32" s="28"/>
      <c r="M32" s="18"/>
      <c r="N32" s="16"/>
      <c r="O32" s="12" t="s">
        <v>93</v>
      </c>
      <c r="P32" s="7"/>
      <c r="Q32" s="7"/>
      <c r="AC32" s="3"/>
    </row>
    <row r="33" spans="1:29" ht="24.95" customHeight="1" x14ac:dyDescent="0.3">
      <c r="A33" s="8"/>
      <c r="B33" s="8" t="s">
        <v>43</v>
      </c>
      <c r="C33" s="48" t="s">
        <v>44</v>
      </c>
      <c r="D33" s="20">
        <v>0</v>
      </c>
      <c r="E33" s="16" t="s">
        <v>45</v>
      </c>
      <c r="F33" s="21"/>
      <c r="G33" s="23"/>
      <c r="H33" s="25"/>
      <c r="I33" s="10"/>
      <c r="J33" s="26"/>
      <c r="K33" s="10"/>
      <c r="L33" s="28"/>
      <c r="M33" s="18"/>
      <c r="N33" s="16"/>
      <c r="O33" s="12" t="s">
        <v>94</v>
      </c>
      <c r="P33" s="7"/>
      <c r="Q33" s="7"/>
      <c r="AC33" s="3"/>
    </row>
    <row r="34" spans="1:29" ht="16.5" hidden="1" customHeight="1" x14ac:dyDescent="0.3">
      <c r="G34" s="24">
        <v>36528576</v>
      </c>
      <c r="I34" s="24">
        <v>18016806</v>
      </c>
      <c r="K34" s="24">
        <v>9866020</v>
      </c>
      <c r="M34" s="24">
        <v>8645750</v>
      </c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8" type="noConversion"/>
  <conditionalFormatting sqref="D5:D34">
    <cfRule type="expression" dxfId="1" priority="1" stopIfTrue="1">
      <formula>AND(D5&lt;&gt;0,INT(D5)=D5)</formula>
    </cfRule>
  </conditionalFormatting>
  <conditionalFormatting sqref="F5:N34">
    <cfRule type="expression" dxfId="0" priority="2" stopIfTrue="1">
      <formula>AND(F5&lt;&gt;0,INT(F5)=F5)</formula>
    </cfRule>
  </conditionalFormatting>
  <hyperlinks>
    <hyperlink ref="O1" r:id="rId1" tooltip="설계예산시스템(STmate w25.04)으로 작성 하였으며,_x000a_엑셀 인쇄품질 600 dpi에 최적화 되어 있습니다._x000a_경영정보(주) http://www.stma.co.kr_x000a_Tel) 070-4350-0040_x000a_Fax) 0505-300-3948" xr:uid="{2DD288E3-664B-4145-8BD5-2DCC43B20C8C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2"/>
  <headerFooter alignWithMargins="0">
    <oddFooter xml:space="preserve">&amp;R&amp;"굴림체,"&amp;9 </oddFooter>
  </headerFooter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43053-B335-4A9F-8CC2-E738A98A4380}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36" customWidth="1"/>
    <col min="2" max="2" width="16.75" style="36" customWidth="1"/>
    <col min="3" max="3" width="15.25" style="36" customWidth="1"/>
    <col min="4" max="24" width="2.5" style="36" customWidth="1"/>
    <col min="25" max="16384" width="9.125" style="36"/>
  </cols>
  <sheetData>
    <row r="2" spans="2:24" ht="19.5" x14ac:dyDescent="0.3">
      <c r="B2" s="57" t="s">
        <v>122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4" spans="2:24" hidden="1" x14ac:dyDescent="0.3">
      <c r="B4" s="37" t="s">
        <v>123</v>
      </c>
      <c r="C4" s="40" t="b">
        <f ca="1">ISERROR(SUM(C6:X15,C18:X23))</f>
        <v>1</v>
      </c>
      <c r="D4" s="43">
        <f>ROW(C24)</f>
        <v>24</v>
      </c>
    </row>
    <row r="5" spans="2:24" hidden="1" x14ac:dyDescent="0.3">
      <c r="B5" s="38" t="s">
        <v>124</v>
      </c>
      <c r="C5" s="38" t="s">
        <v>125</v>
      </c>
      <c r="D5" s="38" t="s">
        <v>126</v>
      </c>
      <c r="E5" s="38" t="s">
        <v>127</v>
      </c>
      <c r="F5" s="38" t="s">
        <v>128</v>
      </c>
      <c r="G5" s="38" t="s">
        <v>129</v>
      </c>
      <c r="H5" s="38" t="s">
        <v>95</v>
      </c>
      <c r="I5" s="38" t="s">
        <v>130</v>
      </c>
      <c r="J5" s="38" t="s">
        <v>131</v>
      </c>
      <c r="K5" s="38" t="s">
        <v>132</v>
      </c>
      <c r="L5" s="38" t="s">
        <v>133</v>
      </c>
      <c r="M5" s="38" t="s">
        <v>134</v>
      </c>
      <c r="N5" s="38" t="s">
        <v>135</v>
      </c>
      <c r="O5" s="38" t="s">
        <v>136</v>
      </c>
      <c r="P5" s="38" t="s">
        <v>137</v>
      </c>
      <c r="Q5" s="38" t="s">
        <v>138</v>
      </c>
      <c r="R5" s="38" t="s">
        <v>139</v>
      </c>
      <c r="S5" s="38" t="s">
        <v>140</v>
      </c>
      <c r="T5" s="38" t="s">
        <v>141</v>
      </c>
      <c r="U5" s="38" t="s">
        <v>142</v>
      </c>
      <c r="V5" s="38" t="s">
        <v>143</v>
      </c>
      <c r="W5" s="38" t="s">
        <v>144</v>
      </c>
      <c r="X5" s="38" t="s">
        <v>145</v>
      </c>
    </row>
    <row r="6" spans="2:24" hidden="1" x14ac:dyDescent="0.3">
      <c r="B6" s="39" t="s">
        <v>146</v>
      </c>
      <c r="C6" s="41" t="e">
        <f ca="1">IF(D6="","재료비목록표",MID(D6,FIND("]",D6)+1,LEN(D6)))</f>
        <v>#REF!</v>
      </c>
      <c r="D6" s="41" t="e">
        <f ca="1">CELL("filename",#REF!)</f>
        <v>#REF!</v>
      </c>
      <c r="E6" s="44"/>
      <c r="F6" s="45" t="e">
        <f ca="1">HYPERLINK("#"&amp;C6&amp;"!"&amp;ADDRESS(3,COLUMN(#REF!),1),COLUMN(#REF!))</f>
        <v>#REF!</v>
      </c>
      <c r="G6" s="45" t="e">
        <f ca="1">HYPERLINK("#"&amp;C6&amp;"!"&amp;ADDRESS(3,COLUMN(#REF!),1),COLUMN(#REF!))</f>
        <v>#REF!</v>
      </c>
      <c r="H6" s="44"/>
      <c r="I6" s="45" t="e">
        <f ca="1">HYPERLINK("#"&amp;C6&amp;"!"&amp;ADDRESS(3,COLUMN(#REF!),1),COLUMN(#REF!))</f>
        <v>#REF!</v>
      </c>
      <c r="J6" s="45" t="e">
        <f ca="1">HYPERLINK("#"&amp;C6&amp;"!A"&amp;ROW(#REF!),ROW(#REF!))</f>
        <v>#REF!</v>
      </c>
      <c r="K6" s="45" t="e">
        <f ca="1">HYPERLINK("#"&amp;C6&amp;"!A"&amp;ROW(#REF!),ROW(#REF!))</f>
        <v>#REF!</v>
      </c>
      <c r="L6" s="45" t="e">
        <f ca="1">HYPERLINK("#"&amp;C6&amp;"!"&amp;ADDRESS(3,COLUMN(#REF!),1),COLUMN(#REF!))</f>
        <v>#REF!</v>
      </c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5" t="e">
        <f ca="1">HYPERLINK("#"&amp;C6&amp;"!"&amp;ADDRESS(3,COLUMN(#REF!),1),COLUMN(#REF!))</f>
        <v>#REF!</v>
      </c>
    </row>
    <row r="7" spans="2:24" hidden="1" x14ac:dyDescent="0.3">
      <c r="B7" s="39" t="s">
        <v>147</v>
      </c>
      <c r="C7" s="41" t="e">
        <f ca="1">IF(D7="","노무비목록표",MID(D7,FIND("]",D7)+1,LEN(D7)))</f>
        <v>#REF!</v>
      </c>
      <c r="D7" s="41" t="e">
        <f ca="1">CELL("filename",#REF!)</f>
        <v>#REF!</v>
      </c>
      <c r="E7" s="44"/>
      <c r="F7" s="45" t="e">
        <f ca="1">HYPERLINK("#"&amp;C7&amp;"!"&amp;ADDRESS(3,COLUMN(#REF!),1),COLUMN(#REF!))</f>
        <v>#REF!</v>
      </c>
      <c r="G7" s="45" t="e">
        <f ca="1">HYPERLINK("#"&amp;C7&amp;"!"&amp;ADDRESS(3,COLUMN(#REF!),1),COLUMN(#REF!))</f>
        <v>#REF!</v>
      </c>
      <c r="H7" s="44"/>
      <c r="I7" s="45" t="e">
        <f ca="1">HYPERLINK("#"&amp;C7&amp;"!"&amp;ADDRESS(3,COLUMN(#REF!),1),COLUMN(#REF!))</f>
        <v>#REF!</v>
      </c>
      <c r="J7" s="45" t="e">
        <f ca="1">HYPERLINK("#"&amp;C7&amp;"!A"&amp;ROW(#REF!),ROW(#REF!))</f>
        <v>#REF!</v>
      </c>
      <c r="K7" s="45" t="e">
        <f ca="1">HYPERLINK("#"&amp;C7&amp;"!A"&amp;ROW(#REF!),ROW(#REF!))</f>
        <v>#REF!</v>
      </c>
      <c r="L7" s="45" t="e">
        <f ca="1">HYPERLINK("#"&amp;C7&amp;"!"&amp;ADDRESS(3,COLUMN(#REF!),1),COLUMN(#REF!))</f>
        <v>#REF!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5" t="e">
        <f ca="1">HYPERLINK("#"&amp;C7&amp;"!"&amp;ADDRESS(3,COLUMN(#REF!),1),COLUMN(#REF!))</f>
        <v>#REF!</v>
      </c>
    </row>
    <row r="8" spans="2:24" hidden="1" x14ac:dyDescent="0.3">
      <c r="B8" s="39" t="s">
        <v>148</v>
      </c>
      <c r="C8" s="41" t="e">
        <f ca="1">IF(D8="","경비목록표",MID(D8,FIND("]",D8)+1,LEN(D8)))</f>
        <v>#REF!</v>
      </c>
      <c r="D8" s="41" t="e">
        <f ca="1">CELL("filename",#REF!)</f>
        <v>#REF!</v>
      </c>
      <c r="E8" s="44"/>
      <c r="F8" s="45" t="e">
        <f ca="1">HYPERLINK("#"&amp;C8&amp;"!"&amp;ADDRESS(3,COLUMN(#REF!),1),COLUMN(#REF!))</f>
        <v>#REF!</v>
      </c>
      <c r="G8" s="45" t="e">
        <f ca="1">HYPERLINK("#"&amp;C8&amp;"!"&amp;ADDRESS(3,COLUMN(#REF!),1),COLUMN(#REF!))</f>
        <v>#REF!</v>
      </c>
      <c r="H8" s="44"/>
      <c r="I8" s="45" t="e">
        <f ca="1">HYPERLINK("#"&amp;C8&amp;"!"&amp;ADDRESS(3,COLUMN(#REF!),1),COLUMN(#REF!))</f>
        <v>#REF!</v>
      </c>
      <c r="J8" s="45" t="e">
        <f ca="1">HYPERLINK("#"&amp;C8&amp;"!A"&amp;ROW(#REF!),ROW(#REF!))</f>
        <v>#REF!</v>
      </c>
      <c r="K8" s="45" t="e">
        <f ca="1">HYPERLINK("#"&amp;C8&amp;"!A"&amp;ROW(#REF!),ROW(#REF!))</f>
        <v>#REF!</v>
      </c>
      <c r="L8" s="45" t="e">
        <f ca="1">HYPERLINK("#"&amp;C8&amp;"!"&amp;ADDRESS(3,COLUMN(#REF!),1),COLUMN(#REF!))</f>
        <v>#REF!</v>
      </c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5" t="e">
        <f ca="1">HYPERLINK("#"&amp;C8&amp;"!"&amp;ADDRESS(3,COLUMN(#REF!),1),COLUMN(#REF!))</f>
        <v>#REF!</v>
      </c>
    </row>
    <row r="9" spans="2:24" hidden="1" x14ac:dyDescent="0.3">
      <c r="B9" s="39" t="s">
        <v>149</v>
      </c>
      <c r="C9" s="41" t="e">
        <f ca="1">IF(D9="","일식견적목록표",MID(D9,FIND("]",D9)+1,LEN(D9)))</f>
        <v>#REF!</v>
      </c>
      <c r="D9" s="41" t="e">
        <f ca="1">CELL("filename",#REF!)</f>
        <v>#REF!</v>
      </c>
      <c r="E9" s="44"/>
      <c r="F9" s="45" t="e">
        <f ca="1">HYPERLINK("#"&amp;C9&amp;"!"&amp;ADDRESS(3,COLUMN(#REF!),1),COLUMN(#REF!))</f>
        <v>#REF!</v>
      </c>
      <c r="G9" s="45" t="e">
        <f ca="1">HYPERLINK("#"&amp;C9&amp;"!"&amp;ADDRESS(3,COLUMN(#REF!),1),COLUMN(#REF!))</f>
        <v>#REF!</v>
      </c>
      <c r="H9" s="44"/>
      <c r="I9" s="45" t="e">
        <f ca="1">HYPERLINK("#"&amp;C9&amp;"!"&amp;ADDRESS(3,COLUMN(#REF!),1),COLUMN(#REF!))</f>
        <v>#REF!</v>
      </c>
      <c r="J9" s="45" t="e">
        <f ca="1">HYPERLINK("#"&amp;C9&amp;"!A"&amp;ROW(#REF!),ROW(#REF!))</f>
        <v>#REF!</v>
      </c>
      <c r="K9" s="45" t="e">
        <f ca="1">HYPERLINK("#"&amp;C9&amp;"!A"&amp;ROW(#REF!),ROW(#REF!))</f>
        <v>#REF!</v>
      </c>
      <c r="L9" s="45" t="e">
        <f ca="1">HYPERLINK("#"&amp;C9&amp;"!"&amp;ADDRESS(3,COLUMN(#REF!),1),COLUMN(#REF!))</f>
        <v>#REF!</v>
      </c>
      <c r="M9" s="44"/>
      <c r="N9" s="45" t="e">
        <f ca="1">HYPERLINK("#"&amp;C9&amp;"!"&amp;ADDRESS(3,COLUMN(#REF!),1),COLUMN(#REF!))</f>
        <v>#REF!</v>
      </c>
      <c r="O9" s="44"/>
      <c r="P9" s="45" t="e">
        <f ca="1">HYPERLINK("#"&amp;C9&amp;"!"&amp;ADDRESS(3,COLUMN(#REF!),1),COLUMN(#REF!))</f>
        <v>#REF!</v>
      </c>
      <c r="Q9" s="44"/>
      <c r="R9" s="45" t="e">
        <f ca="1">HYPERLINK("#"&amp;C9&amp;"!"&amp;ADDRESS(3,COLUMN(#REF!),1),COLUMN(#REF!))</f>
        <v>#REF!</v>
      </c>
      <c r="S9" s="44"/>
      <c r="T9" s="44"/>
      <c r="U9" s="44"/>
      <c r="V9" s="44"/>
      <c r="W9" s="44"/>
      <c r="X9" s="45" t="e">
        <f ca="1">HYPERLINK("#"&amp;C9&amp;"!"&amp;ADDRESS(3,COLUMN(#REF!),1),COLUMN(#REF!))</f>
        <v>#REF!</v>
      </c>
    </row>
    <row r="10" spans="2:24" hidden="1" x14ac:dyDescent="0.3">
      <c r="B10" s="39" t="s">
        <v>150</v>
      </c>
      <c r="C10" s="41" t="e">
        <f ca="1">IF(D10="","환율및기초자료",MID(D10,FIND("]",D10)+1,LEN(D10)))</f>
        <v>#REF!</v>
      </c>
      <c r="D10" s="41" t="e">
        <f ca="1">CELL("filename",#REF!)</f>
        <v>#REF!</v>
      </c>
      <c r="E10" s="45" t="e">
        <f ca="1">HYPERLINK("#"&amp;C10&amp;"!"&amp;ADDRESS(5,COLUMN(#REF!),1),COLUMN(#REF!))</f>
        <v>#REF!</v>
      </c>
      <c r="F10" s="45" t="e">
        <f ca="1">HYPERLINK("#"&amp;C10&amp;"!"&amp;ADDRESS(5,COLUMN(#REF!),1),COLUMN(#REF!))</f>
        <v>#REF!</v>
      </c>
      <c r="G10" s="45" t="e">
        <f ca="1">HYPERLINK("#"&amp;C10&amp;"!"&amp;ADDRESS(5,COLUMN(#REF!),1),COLUMN(#REF!))</f>
        <v>#REF!</v>
      </c>
      <c r="H10" s="44"/>
      <c r="I10" s="45" t="e">
        <f ca="1">HYPERLINK("#"&amp;C10&amp;"!"&amp;ADDRESS(5,COLUMN(#REF!),1),COLUMN(#REF!))</f>
        <v>#REF!</v>
      </c>
      <c r="J10" s="45" t="e">
        <f ca="1">HYPERLINK("#"&amp;C10&amp;"!A"&amp;ROW(#REF!),ROW(#REF!))</f>
        <v>#REF!</v>
      </c>
      <c r="K10" s="45" t="e">
        <f ca="1">HYPERLINK("#"&amp;C10&amp;"!A"&amp;ROW(#REF!),ROW(#REF!))</f>
        <v>#REF!</v>
      </c>
      <c r="L10" s="45" t="e">
        <f ca="1">HYPERLINK("#"&amp;C10&amp;"!"&amp;ADDRESS(5,COLUMN(#REF!),1),COLUMN(#REF!))</f>
        <v>#REF!</v>
      </c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5" t="e">
        <f ca="1">HYPERLINK("#"&amp;C10&amp;"!"&amp;ADDRESS(5,COLUMN(#REF!),1),COLUMN(#REF!))</f>
        <v>#REF!</v>
      </c>
    </row>
    <row r="11" spans="2:24" hidden="1" x14ac:dyDescent="0.3">
      <c r="B11" s="39" t="s">
        <v>151</v>
      </c>
      <c r="C11" s="41" t="e">
        <f ca="1">IF(D11="","중기목록표",MID(D11,FIND("]",D11)+1,LEN(D11)))</f>
        <v>#REF!</v>
      </c>
      <c r="D11" s="41" t="e">
        <f ca="1">CELL("filename",#REF!)</f>
        <v>#REF!</v>
      </c>
      <c r="E11" s="44"/>
      <c r="F11" s="45" t="e">
        <f ca="1">HYPERLINK("#"&amp;C11&amp;"!"&amp;ADDRESS(3,COLUMN(#REF!),1),COLUMN(#REF!))</f>
        <v>#REF!</v>
      </c>
      <c r="G11" s="45" t="e">
        <f ca="1">HYPERLINK("#"&amp;C11&amp;"!"&amp;ADDRESS(3,COLUMN(#REF!),1),COLUMN(#REF!))</f>
        <v>#REF!</v>
      </c>
      <c r="H11" s="44"/>
      <c r="I11" s="45" t="e">
        <f ca="1">HYPERLINK("#"&amp;C11&amp;"!"&amp;ADDRESS(3,COLUMN(#REF!),1),COLUMN(#REF!))</f>
        <v>#REF!</v>
      </c>
      <c r="J11" s="45" t="e">
        <f ca="1">HYPERLINK("#"&amp;C11&amp;"!A"&amp;ROW(#REF!),ROW(#REF!))</f>
        <v>#REF!</v>
      </c>
      <c r="K11" s="45" t="e">
        <f ca="1">HYPERLINK("#"&amp;C11&amp;"!A"&amp;ROW(#REF!),ROW(#REF!))</f>
        <v>#REF!</v>
      </c>
      <c r="L11" s="45" t="e">
        <f ca="1">HYPERLINK("#"&amp;C11&amp;"!"&amp;ADDRESS(3,COLUMN(#REF!),1),COLUMN(#REF!))</f>
        <v>#REF!</v>
      </c>
      <c r="M11" s="44"/>
      <c r="N11" s="45" t="e">
        <f ca="1">HYPERLINK("#"&amp;C11&amp;"!"&amp;ADDRESS(3,COLUMN(#REF!),1),COLUMN(#REF!))</f>
        <v>#REF!</v>
      </c>
      <c r="O11" s="44"/>
      <c r="P11" s="45" t="e">
        <f ca="1">HYPERLINK("#"&amp;C11&amp;"!"&amp;ADDRESS(3,COLUMN(#REF!),1),COLUMN(#REF!))</f>
        <v>#REF!</v>
      </c>
      <c r="Q11" s="44"/>
      <c r="R11" s="45" t="e">
        <f ca="1">HYPERLINK("#"&amp;C11&amp;"!"&amp;ADDRESS(3,COLUMN(#REF!),1),COLUMN(#REF!))</f>
        <v>#REF!</v>
      </c>
      <c r="S11" s="44"/>
      <c r="T11" s="44"/>
      <c r="U11" s="44"/>
      <c r="V11" s="44"/>
      <c r="W11" s="44"/>
      <c r="X11" s="45" t="e">
        <f ca="1">HYPERLINK("#"&amp;C11&amp;"!"&amp;ADDRESS(3,COLUMN(#REF!),1),COLUMN(#REF!))</f>
        <v>#REF!</v>
      </c>
    </row>
    <row r="12" spans="2:24" hidden="1" x14ac:dyDescent="0.3">
      <c r="B12" s="39" t="s">
        <v>152</v>
      </c>
      <c r="C12" s="39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</row>
    <row r="13" spans="2:24" hidden="1" x14ac:dyDescent="0.3">
      <c r="B13" s="39" t="s">
        <v>153</v>
      </c>
      <c r="C13" s="39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</row>
    <row r="14" spans="2:24" hidden="1" x14ac:dyDescent="0.3">
      <c r="B14" s="39" t="s">
        <v>154</v>
      </c>
      <c r="C14" s="41" t="e">
        <f ca="1">IF(D14="","단가산출근거목록표",MID(D14,FIND("]",D14)+1,LEN(D14)))</f>
        <v>#REF!</v>
      </c>
      <c r="D14" s="41" t="e">
        <f ca="1">CELL("filename",#REF!)</f>
        <v>#REF!</v>
      </c>
      <c r="E14" s="44"/>
      <c r="F14" s="45" t="e">
        <f ca="1">HYPERLINK("#"&amp;C14&amp;"!"&amp;ADDRESS(3,COLUMN(#REF!),1),COLUMN(#REF!))</f>
        <v>#REF!</v>
      </c>
      <c r="G14" s="45" t="e">
        <f ca="1">HYPERLINK("#"&amp;C14&amp;"!"&amp;ADDRESS(3,COLUMN(#REF!),1),COLUMN(#REF!))</f>
        <v>#REF!</v>
      </c>
      <c r="H14" s="44"/>
      <c r="I14" s="45" t="e">
        <f ca="1">HYPERLINK("#"&amp;C14&amp;"!"&amp;ADDRESS(3,COLUMN(#REF!),1),COLUMN(#REF!))</f>
        <v>#REF!</v>
      </c>
      <c r="J14" s="45" t="e">
        <f ca="1">HYPERLINK("#"&amp;C14&amp;"!A"&amp;ROW(#REF!),ROW(#REF!))</f>
        <v>#REF!</v>
      </c>
      <c r="K14" s="45" t="e">
        <f ca="1">HYPERLINK("#"&amp;C14&amp;"!A"&amp;ROW(#REF!),ROW(#REF!))</f>
        <v>#REF!</v>
      </c>
      <c r="L14" s="45" t="e">
        <f ca="1">HYPERLINK("#"&amp;C14&amp;"!"&amp;ADDRESS(3,COLUMN(#REF!),1),COLUMN(#REF!))</f>
        <v>#REF!</v>
      </c>
      <c r="M14" s="44"/>
      <c r="N14" s="45" t="e">
        <f ca="1">HYPERLINK("#"&amp;C14&amp;"!"&amp;ADDRESS(3,COLUMN(#REF!),1),COLUMN(#REF!))</f>
        <v>#REF!</v>
      </c>
      <c r="O14" s="44"/>
      <c r="P14" s="45" t="e">
        <f ca="1">HYPERLINK("#"&amp;C14&amp;"!"&amp;ADDRESS(3,COLUMN(#REF!),1),COLUMN(#REF!))</f>
        <v>#REF!</v>
      </c>
      <c r="Q14" s="44"/>
      <c r="R14" s="45" t="e">
        <f ca="1">HYPERLINK("#"&amp;C14&amp;"!"&amp;ADDRESS(3,COLUMN(#REF!),1),COLUMN(#REF!))</f>
        <v>#REF!</v>
      </c>
      <c r="S14" s="44"/>
      <c r="T14" s="44"/>
      <c r="U14" s="44"/>
      <c r="V14" s="44"/>
      <c r="W14" s="44"/>
      <c r="X14" s="45" t="e">
        <f ca="1">HYPERLINK("#"&amp;C14&amp;"!"&amp;ADDRESS(3,COLUMN(#REF!),1),COLUMN(#REF!))</f>
        <v>#REF!</v>
      </c>
    </row>
    <row r="15" spans="2:24" hidden="1" x14ac:dyDescent="0.3">
      <c r="B15" s="39" t="s">
        <v>155</v>
      </c>
      <c r="C15" s="41" t="e">
        <f ca="1">IF(D15="","자재단가대비표",MID(D15,FIND("]",D15)+1,LEN(D15)))</f>
        <v>#REF!</v>
      </c>
      <c r="D15" s="41" t="e">
        <f ca="1">CELL("filename",#REF!)</f>
        <v>#REF!</v>
      </c>
      <c r="E15" s="44"/>
      <c r="F15" s="45" t="e">
        <f ca="1">HYPERLINK("#"&amp;C15&amp;"!"&amp;ADDRESS(4,COLUMN(#REF!),1),COLUMN(#REF!))</f>
        <v>#REF!</v>
      </c>
      <c r="G15" s="45" t="e">
        <f ca="1">HYPERLINK("#"&amp;C15&amp;"!"&amp;ADDRESS(4,COLUMN(#REF!),1),COLUMN(#REF!))</f>
        <v>#REF!</v>
      </c>
      <c r="H15" s="44"/>
      <c r="I15" s="45" t="e">
        <f ca="1">HYPERLINK("#"&amp;C15&amp;"!"&amp;ADDRESS(4,COLUMN(#REF!),1),COLUMN(#REF!))</f>
        <v>#REF!</v>
      </c>
      <c r="J15" s="45" t="e">
        <f ca="1">HYPERLINK("#"&amp;C15&amp;"!A"&amp;ROW(#REF!),ROW(#REF!))</f>
        <v>#REF!</v>
      </c>
      <c r="K15" s="45" t="e">
        <f ca="1">HYPERLINK("#"&amp;C15&amp;"!A"&amp;ROW(#REF!),ROW(#REF!))</f>
        <v>#REF!</v>
      </c>
      <c r="L15" s="45" t="e">
        <f ca="1">HYPERLINK("#"&amp;C15&amp;"!"&amp;ADDRESS(4,COLUMN(#REF!),1),COLUMN(#REF!))</f>
        <v>#REF!</v>
      </c>
      <c r="M15" s="45" t="e">
        <f ca="1">HYPERLINK("#"&amp;C15&amp;"!"&amp;ADDRESS(4,COLUMN(#REF!),1),COLUMN(#REF!))</f>
        <v>#REF!</v>
      </c>
      <c r="N15" s="45" t="e">
        <f ca="1">HYPERLINK("#"&amp;C15&amp;"!"&amp;ADDRESS(4,COLUMN(#REF!),1),COLUMN(#REF!))</f>
        <v>#REF!</v>
      </c>
      <c r="O15" s="45" t="e">
        <f ca="1">HYPERLINK("#"&amp;C15&amp;"!"&amp;ADDRESS(4,COLUMN(#REF!),1),COLUMN(#REF!))</f>
        <v>#REF!</v>
      </c>
      <c r="P15" s="45" t="e">
        <f ca="1">HYPERLINK("#"&amp;C15&amp;"!"&amp;ADDRESS(4,COLUMN(#REF!),1),COLUMN(#REF!))</f>
        <v>#REF!</v>
      </c>
      <c r="Q15" s="45" t="e">
        <f ca="1">HYPERLINK("#"&amp;C15&amp;"!"&amp;ADDRESS(4,COLUMN(#REF!),1),COLUMN(#REF!))</f>
        <v>#REF!</v>
      </c>
      <c r="R15" s="45" t="e">
        <f ca="1">HYPERLINK("#"&amp;C15&amp;"!"&amp;ADDRESS(4,COLUMN(#REF!),1),COLUMN(#REF!))</f>
        <v>#REF!</v>
      </c>
      <c r="S15" s="45" t="e">
        <f ca="1">HYPERLINK("#"&amp;C15&amp;"!"&amp;ADDRESS(4,COLUMN(#REF!),1),COLUMN(#REF!))</f>
        <v>#REF!</v>
      </c>
      <c r="T15" s="45" t="e">
        <f ca="1">HYPERLINK("#"&amp;C15&amp;"!"&amp;ADDRESS(4,COLUMN(#REF!),1),COLUMN(#REF!))</f>
        <v>#REF!</v>
      </c>
      <c r="U15" s="45" t="e">
        <f ca="1">HYPERLINK("#"&amp;C15&amp;"!"&amp;ADDRESS(4,COLUMN(#REF!),1),COLUMN(#REF!))</f>
        <v>#REF!</v>
      </c>
      <c r="V15" s="45" t="e">
        <f ca="1">HYPERLINK("#"&amp;C15&amp;"!"&amp;ADDRESS(4,COLUMN(#REF!),1),COLUMN(#REF!))</f>
        <v>#REF!</v>
      </c>
      <c r="W15" s="45" t="e">
        <f ca="1">HYPERLINK("#"&amp;C15&amp;"!"&amp;ADDRESS(4,COLUMN(#REF!),1),COLUMN(#REF!))</f>
        <v>#REF!</v>
      </c>
      <c r="X15" s="45" t="e">
        <f ca="1">HYPERLINK("#"&amp;C15&amp;"!"&amp;ADDRESS(4,COLUMN(#REF!),1),COLUMN(#REF!))</f>
        <v>#REF!</v>
      </c>
    </row>
    <row r="16" spans="2:24" hidden="1" x14ac:dyDescent="0.3">
      <c r="B16" s="39" t="s">
        <v>156</v>
      </c>
      <c r="C16" s="41" t="str">
        <f ca="1">IF(D16="","설계내역서",MID(D16,FIND("]",D16)+1,LEN(D16)))</f>
        <v>내역서</v>
      </c>
      <c r="D16" s="41" t="str">
        <f ca="1">CELL("filename",내역서!A1)</f>
        <v>C:\Users\Administrator\Desktop\임형섭(2026)\공사서류\1-4 사업별(2026)\261029 2026년 하반기 수지구 지하차도 침사조 준설 연간단가공사\[2 내역서(2026년 하반기 수지구 지하차도 침사조 준설 연간단가공사).xlsx]내역서</v>
      </c>
      <c r="E16" s="45">
        <f ca="1">HYPERLINK("#"&amp;C16&amp;"!"&amp;ADDRESS(4,COLUMN(내역서!A1),1),COLUMN(내역서!A1))</f>
        <v>1</v>
      </c>
      <c r="F16" s="45">
        <f ca="1">HYPERLINK("#"&amp;C16&amp;"!"&amp;ADDRESS(4,COLUMN(내역서!B1),1),COLUMN(내역서!B1))</f>
        <v>2</v>
      </c>
      <c r="G16" s="45">
        <f ca="1">HYPERLINK("#"&amp;C16&amp;"!"&amp;ADDRESS(4,COLUMN(내역서!C1),1),COLUMN(내역서!C1))</f>
        <v>3</v>
      </c>
      <c r="H16" s="45">
        <f ca="1">HYPERLINK("#"&amp;C16&amp;"!"&amp;ADDRESS(4,COLUMN(내역서!D1),1),COLUMN(내역서!D1))</f>
        <v>4</v>
      </c>
      <c r="I16" s="45">
        <f ca="1">HYPERLINK("#"&amp;C16&amp;"!"&amp;ADDRESS(4,COLUMN(내역서!E1),1),COLUMN(내역서!E1))</f>
        <v>5</v>
      </c>
      <c r="J16" s="45">
        <f ca="1">HYPERLINK("#"&amp;C16&amp;"!A"&amp;ROW(내역서!A5),ROW(내역서!A5))</f>
        <v>5</v>
      </c>
      <c r="K16" s="45" t="e">
        <f ca="1">HYPERLINK("#"&amp;C16&amp;"!A"&amp;ROW(내역서!#REF!),ROW(내역서!#REF!))</f>
        <v>#REF!</v>
      </c>
      <c r="L16" s="45">
        <f ca="1">HYPERLINK("#"&amp;C16&amp;"!"&amp;ADDRESS(4,COLUMN(내역서!H1),1),COLUMN(내역서!H1))</f>
        <v>8</v>
      </c>
      <c r="M16" s="45">
        <f ca="1">HYPERLINK("#"&amp;C16&amp;"!"&amp;ADDRESS(4,COLUMN(내역서!I1),1),COLUMN(내역서!I1))</f>
        <v>9</v>
      </c>
      <c r="N16" s="45">
        <f ca="1">HYPERLINK("#"&amp;C16&amp;"!"&amp;ADDRESS(4,COLUMN(내역서!L1),1),COLUMN(내역서!L1))</f>
        <v>12</v>
      </c>
      <c r="O16" s="45">
        <f ca="1">HYPERLINK("#"&amp;C16&amp;"!"&amp;ADDRESS(4,COLUMN(내역서!M1),1),COLUMN(내역서!M1))</f>
        <v>13</v>
      </c>
      <c r="P16" s="45">
        <f ca="1">HYPERLINK("#"&amp;C16&amp;"!"&amp;ADDRESS(4,COLUMN(내역서!J1),1),COLUMN(내역서!J1))</f>
        <v>10</v>
      </c>
      <c r="Q16" s="45">
        <f ca="1">HYPERLINK("#"&amp;C16&amp;"!"&amp;ADDRESS(4,COLUMN(내역서!K1),1),COLUMN(내역서!K1))</f>
        <v>11</v>
      </c>
      <c r="R16" s="45">
        <f ca="1">HYPERLINK("#"&amp;C16&amp;"!"&amp;ADDRESS(4,COLUMN(내역서!N1),1),COLUMN(내역서!N1))</f>
        <v>14</v>
      </c>
      <c r="S16" s="45">
        <f ca="1">HYPERLINK("#"&amp;C16&amp;"!"&amp;ADDRESS(4,COLUMN(내역서!O1),1),COLUMN(내역서!O1))</f>
        <v>15</v>
      </c>
      <c r="T16" s="44"/>
      <c r="U16" s="44"/>
      <c r="V16" s="44"/>
      <c r="W16" s="44"/>
      <c r="X16" s="45">
        <f ca="1">HYPERLINK("#"&amp;C16&amp;"!"&amp;ADDRESS(4,COLUMN(내역서!O1),1),COLUMN(내역서!O1))</f>
        <v>15</v>
      </c>
    </row>
    <row r="17" spans="2:24" hidden="1" x14ac:dyDescent="0.3">
      <c r="B17" s="39" t="s">
        <v>157</v>
      </c>
      <c r="C17" s="41" t="e">
        <f ca="1">IF(D17="","총괄내역서",MID(D17,FIND("]",D17)+1,LEN(D17)))</f>
        <v>#REF!</v>
      </c>
      <c r="D17" s="41" t="e">
        <f ca="1">CELL("filename",#REF!)</f>
        <v>#REF!</v>
      </c>
      <c r="E17" s="45" t="e">
        <f ca="1">HYPERLINK("#"&amp;C17&amp;"!"&amp;ADDRESS(3,COLUMN(#REF!),1),COLUMN(#REF!))</f>
        <v>#REF!</v>
      </c>
      <c r="F17" s="45" t="e">
        <f ca="1">HYPERLINK("#"&amp;C17&amp;"!"&amp;ADDRESS(3,COLUMN(#REF!),1),COLUMN(#REF!))</f>
        <v>#REF!</v>
      </c>
      <c r="G17" s="45" t="e">
        <f ca="1">HYPERLINK("#"&amp;C17&amp;"!"&amp;ADDRESS(3,COLUMN(#REF!),1),COLUMN(#REF!))</f>
        <v>#REF!</v>
      </c>
      <c r="H17" s="44"/>
      <c r="I17" s="45" t="e">
        <f ca="1">HYPERLINK("#"&amp;C17&amp;"!"&amp;ADDRESS(3,COLUMN(#REF!),1),COLUMN(#REF!))</f>
        <v>#REF!</v>
      </c>
      <c r="J17" s="45" t="e">
        <f ca="1">HYPERLINK("#"&amp;C17&amp;"!A"&amp;ROW(#REF!),ROW(#REF!))</f>
        <v>#REF!</v>
      </c>
      <c r="K17" s="45" t="e">
        <f ca="1">HYPERLINK("#"&amp;C17&amp;"!A"&amp;ROW(#REF!),ROW(#REF!))</f>
        <v>#REF!</v>
      </c>
      <c r="L17" s="45" t="e">
        <f ca="1">HYPERLINK("#"&amp;C17&amp;"!"&amp;ADDRESS(3,COLUMN(#REF!),1),COLUMN(#REF!))</f>
        <v>#REF!</v>
      </c>
      <c r="M17" s="45" t="e">
        <f ca="1">HYPERLINK("#"&amp;C17&amp;"!"&amp;ADDRESS(3,COLUMN(#REF!),1),COLUMN(#REF!))</f>
        <v>#REF!</v>
      </c>
      <c r="N17" s="45" t="e">
        <f ca="1">HYPERLINK("#"&amp;C17&amp;"!"&amp;ADDRESS(3,COLUMN(#REF!),1),COLUMN(#REF!))</f>
        <v>#REF!</v>
      </c>
      <c r="O17" s="45" t="e">
        <f ca="1">HYPERLINK("#"&amp;C17&amp;"!"&amp;ADDRESS(3,COLUMN(#REF!),1),COLUMN(#REF!))</f>
        <v>#REF!</v>
      </c>
      <c r="P17" s="45" t="e">
        <f ca="1">HYPERLINK("#"&amp;C17&amp;"!"&amp;ADDRESS(3,COLUMN(#REF!),1),COLUMN(#REF!))</f>
        <v>#REF!</v>
      </c>
      <c r="Q17" s="45" t="e">
        <f ca="1">HYPERLINK("#"&amp;C17&amp;"!"&amp;ADDRESS(3,COLUMN(#REF!),1),COLUMN(#REF!))</f>
        <v>#REF!</v>
      </c>
      <c r="R17" s="44"/>
      <c r="S17" s="44"/>
      <c r="T17" s="44"/>
      <c r="U17" s="44"/>
      <c r="V17" s="44"/>
      <c r="W17" s="44"/>
      <c r="X17" s="45" t="e">
        <f ca="1">HYPERLINK("#"&amp;C17&amp;"!"&amp;ADDRESS(3,COLUMN(#REF!),1),COLUMN(#REF!))</f>
        <v>#REF!</v>
      </c>
    </row>
    <row r="18" spans="2:24" hidden="1" x14ac:dyDescent="0.3">
      <c r="B18" s="39" t="s">
        <v>158</v>
      </c>
      <c r="C18" s="41" t="e">
        <f ca="1">IF(D18="","중기사용료",MID(D18,FIND("]",D18)+1,LEN(D18)))</f>
        <v>#REF!</v>
      </c>
      <c r="D18" s="41" t="e">
        <f ca="1">CELL("filename",#REF!)</f>
        <v>#REF!</v>
      </c>
      <c r="E18" s="44"/>
      <c r="F18" s="45" t="e">
        <f ca="1">HYPERLINK("#"&amp;C18&amp;"!"&amp;ADDRESS(4,COLUMN(#REF!),1),COLUMN(#REF!))</f>
        <v>#REF!</v>
      </c>
      <c r="G18" s="45" t="e">
        <f ca="1">HYPERLINK("#"&amp;C18&amp;"!"&amp;ADDRESS(4,COLUMN(#REF!),1),COLUMN(#REF!))</f>
        <v>#REF!</v>
      </c>
      <c r="H18" s="45" t="e">
        <f ca="1">HYPERLINK("#"&amp;C18&amp;"!"&amp;ADDRESS(4,COLUMN(#REF!),1),COLUMN(#REF!))</f>
        <v>#REF!</v>
      </c>
      <c r="I18" s="45" t="e">
        <f ca="1">HYPERLINK("#"&amp;C18&amp;"!"&amp;ADDRESS(4,COLUMN(#REF!),1),COLUMN(#REF!))</f>
        <v>#REF!</v>
      </c>
      <c r="J18" s="45" t="e">
        <f ca="1">HYPERLINK("#"&amp;C18&amp;"!A"&amp;ROW(#REF!),ROW(#REF!))</f>
        <v>#REF!</v>
      </c>
      <c r="K18" s="45" t="e">
        <f ca="1">HYPERLINK("#"&amp;C18&amp;"!A"&amp;ROW(#REF!),ROW(#REF!))</f>
        <v>#REF!</v>
      </c>
      <c r="L18" s="45" t="e">
        <f ca="1">HYPERLINK("#"&amp;C18&amp;"!"&amp;ADDRESS(4,COLUMN(#REF!),1),COLUMN(#REF!))</f>
        <v>#REF!</v>
      </c>
      <c r="M18" s="45" t="e">
        <f ca="1">HYPERLINK("#"&amp;C18&amp;"!"&amp;ADDRESS(4,COLUMN(#REF!),1),COLUMN(#REF!))</f>
        <v>#REF!</v>
      </c>
      <c r="N18" s="45" t="e">
        <f ca="1">HYPERLINK("#"&amp;C18&amp;"!"&amp;ADDRESS(4,COLUMN(#REF!),1),COLUMN(#REF!))</f>
        <v>#REF!</v>
      </c>
      <c r="O18" s="45" t="e">
        <f ca="1">HYPERLINK("#"&amp;C18&amp;"!"&amp;ADDRESS(4,COLUMN(#REF!),1),COLUMN(#REF!))</f>
        <v>#REF!</v>
      </c>
      <c r="P18" s="45" t="e">
        <f ca="1">HYPERLINK("#"&amp;C18&amp;"!"&amp;ADDRESS(4,COLUMN(#REF!),1),COLUMN(#REF!))</f>
        <v>#REF!</v>
      </c>
      <c r="Q18" s="45" t="e">
        <f ca="1">HYPERLINK("#"&amp;C18&amp;"!"&amp;ADDRESS(4,COLUMN(#REF!),1),COLUMN(#REF!))</f>
        <v>#REF!</v>
      </c>
      <c r="R18" s="45" t="e">
        <f ca="1">HYPERLINK("#"&amp;C18&amp;"!"&amp;ADDRESS(4,COLUMN(#REF!),1),COLUMN(#REF!))</f>
        <v>#REF!</v>
      </c>
      <c r="S18" s="45" t="e">
        <f ca="1">HYPERLINK("#"&amp;C18&amp;"!"&amp;ADDRESS(4,COLUMN(#REF!),1),COLUMN(#REF!))</f>
        <v>#REF!</v>
      </c>
      <c r="T18" s="44"/>
      <c r="U18" s="44"/>
      <c r="V18" s="44"/>
      <c r="W18" s="44"/>
      <c r="X18" s="45" t="e">
        <f ca="1">HYPERLINK("#"&amp;C18&amp;"!"&amp;ADDRESS(4,COLUMN(#REF!),1),COLUMN(#REF!))</f>
        <v>#REF!</v>
      </c>
    </row>
    <row r="19" spans="2:24" hidden="1" x14ac:dyDescent="0.3">
      <c r="B19" s="39" t="s">
        <v>159</v>
      </c>
      <c r="C19" s="39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</row>
    <row r="20" spans="2:24" hidden="1" x14ac:dyDescent="0.3">
      <c r="B20" s="39" t="s">
        <v>160</v>
      </c>
      <c r="C20" s="41" t="e">
        <f ca="1">IF(D20="","단가산출근거",MID(D20,FIND("]",D20)+1,LEN(D20)))</f>
        <v>#REF!</v>
      </c>
      <c r="D20" s="41" t="e">
        <f ca="1">CELL("filename",#REF!)</f>
        <v>#REF!</v>
      </c>
      <c r="E20" s="45" t="e">
        <f ca="1">HYPERLINK("#"&amp;C20&amp;"!"&amp;ADDRESS(4,COLUMN(#REF!),1),COLUMN(#REF!))</f>
        <v>#REF!</v>
      </c>
      <c r="F20" s="45" t="e">
        <f ca="1">HYPERLINK("#"&amp;C20&amp;"!"&amp;ADDRESS(4,COLUMN(#REF!),1),COLUMN(#REF!))</f>
        <v>#REF!</v>
      </c>
      <c r="G20" s="44"/>
      <c r="H20" s="44"/>
      <c r="I20" s="44"/>
      <c r="J20" s="45" t="e">
        <f ca="1">HYPERLINK("#"&amp;C20&amp;"!A"&amp;ROW(#REF!),ROW(#REF!))</f>
        <v>#REF!</v>
      </c>
      <c r="K20" s="45" t="e">
        <f ca="1">HYPERLINK("#"&amp;C20&amp;"!A"&amp;ROW(#REF!),ROW(#REF!))</f>
        <v>#REF!</v>
      </c>
      <c r="L20" s="45" t="e">
        <f ca="1">HYPERLINK("#"&amp;C20&amp;"!"&amp;ADDRESS(4,COLUMN(#REF!),1),COLUMN(#REF!))</f>
        <v>#REF!</v>
      </c>
      <c r="M20" s="44"/>
      <c r="N20" s="45" t="e">
        <f ca="1">HYPERLINK("#"&amp;C20&amp;"!"&amp;ADDRESS(4,COLUMN(#REF!),1),COLUMN(#REF!))</f>
        <v>#REF!</v>
      </c>
      <c r="O20" s="44"/>
      <c r="P20" s="45" t="e">
        <f ca="1">HYPERLINK("#"&amp;C20&amp;"!"&amp;ADDRESS(4,COLUMN(#REF!),1),COLUMN(#REF!))</f>
        <v>#REF!</v>
      </c>
      <c r="Q20" s="44"/>
      <c r="R20" s="45" t="e">
        <f ca="1">HYPERLINK("#"&amp;C20&amp;"!"&amp;ADDRESS(4,COLUMN(#REF!),1),COLUMN(#REF!))</f>
        <v>#REF!</v>
      </c>
      <c r="S20" s="44"/>
      <c r="T20" s="44"/>
      <c r="U20" s="44"/>
      <c r="V20" s="44"/>
      <c r="W20" s="44"/>
      <c r="X20" s="45" t="e">
        <f ca="1">HYPERLINK("#"&amp;C20&amp;"!"&amp;ADDRESS(4,COLUMN(#REF!),1),COLUMN(#REF!))</f>
        <v>#REF!</v>
      </c>
    </row>
    <row r="21" spans="2:24" hidden="1" x14ac:dyDescent="0.3">
      <c r="B21" s="39" t="s">
        <v>161</v>
      </c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</row>
    <row r="22" spans="2:24" hidden="1" x14ac:dyDescent="0.3">
      <c r="B22" s="39" t="s">
        <v>162</v>
      </c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</row>
    <row r="23" spans="2:24" hidden="1" x14ac:dyDescent="0.3">
      <c r="B23" s="39" t="s">
        <v>163</v>
      </c>
      <c r="C23" s="39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</row>
    <row r="24" spans="2:24" hidden="1" x14ac:dyDescent="0.3">
      <c r="B24" s="37" t="s">
        <v>164</v>
      </c>
      <c r="D24" s="43">
        <f>ROW(C33)</f>
        <v>33</v>
      </c>
    </row>
    <row r="25" spans="2:24" hidden="1" x14ac:dyDescent="0.3">
      <c r="B25" s="39" t="s">
        <v>165</v>
      </c>
      <c r="C25" s="39" t="s">
        <v>166</v>
      </c>
    </row>
    <row r="26" spans="2:24" hidden="1" x14ac:dyDescent="0.3">
      <c r="B26" s="39" t="s">
        <v>167</v>
      </c>
      <c r="C26" s="39" t="s">
        <v>168</v>
      </c>
    </row>
    <row r="27" spans="2:24" hidden="1" x14ac:dyDescent="0.3">
      <c r="B27" s="39" t="s">
        <v>169</v>
      </c>
      <c r="C27" s="39" t="s">
        <v>170</v>
      </c>
    </row>
    <row r="28" spans="2:24" hidden="1" x14ac:dyDescent="0.3">
      <c r="B28" s="39" t="s">
        <v>171</v>
      </c>
      <c r="C28" s="39" t="s">
        <v>170</v>
      </c>
    </row>
    <row r="29" spans="2:24" hidden="1" x14ac:dyDescent="0.3">
      <c r="B29" s="39" t="s">
        <v>172</v>
      </c>
      <c r="C29" s="39" t="s">
        <v>170</v>
      </c>
    </row>
    <row r="30" spans="2:24" hidden="1" x14ac:dyDescent="0.3">
      <c r="B30" s="39" t="s">
        <v>173</v>
      </c>
      <c r="C30" s="41" t="s">
        <v>174</v>
      </c>
    </row>
    <row r="31" spans="2:24" hidden="1" x14ac:dyDescent="0.3">
      <c r="B31" s="39" t="s">
        <v>175</v>
      </c>
      <c r="C31" s="39" t="s">
        <v>41</v>
      </c>
    </row>
    <row r="32" spans="2:24" hidden="1" x14ac:dyDescent="0.3">
      <c r="B32" s="39" t="s">
        <v>176</v>
      </c>
      <c r="C32" s="39" t="s">
        <v>42</v>
      </c>
    </row>
    <row r="33" spans="2:10" hidden="1" x14ac:dyDescent="0.3">
      <c r="B33" s="37" t="s">
        <v>177</v>
      </c>
      <c r="D33" s="43">
        <f>ROW(C52)</f>
        <v>52</v>
      </c>
    </row>
    <row r="34" spans="2:10" hidden="1" x14ac:dyDescent="0.3">
      <c r="B34" s="39" t="s">
        <v>178</v>
      </c>
      <c r="C34" s="39" t="s">
        <v>41</v>
      </c>
      <c r="D34" s="39" t="s">
        <v>41</v>
      </c>
      <c r="E34" s="39" t="s">
        <v>170</v>
      </c>
      <c r="F34" s="39" t="s">
        <v>170</v>
      </c>
      <c r="G34" s="39" t="s">
        <v>170</v>
      </c>
      <c r="H34" s="39" t="s">
        <v>170</v>
      </c>
    </row>
    <row r="35" spans="2:10" hidden="1" x14ac:dyDescent="0.3">
      <c r="B35" s="39" t="s">
        <v>179</v>
      </c>
      <c r="C35" s="42" t="e">
        <f>#REF!</f>
        <v>#REF!</v>
      </c>
      <c r="D35" s="42" t="e">
        <f>#REF!</f>
        <v>#REF!</v>
      </c>
      <c r="E35" s="42" t="e">
        <f>#REF!</f>
        <v>#REF!</v>
      </c>
      <c r="F35" s="42" t="e">
        <f>#REF!</f>
        <v>#REF!</v>
      </c>
      <c r="G35" s="42" t="e">
        <f>#REF!</f>
        <v>#REF!</v>
      </c>
      <c r="H35" s="42" t="e">
        <f>#REF!</f>
        <v>#REF!</v>
      </c>
      <c r="I35" s="42" t="e">
        <f>#REF!</f>
        <v>#REF!</v>
      </c>
      <c r="J35" s="42" t="e">
        <f>#REF!</f>
        <v>#REF!</v>
      </c>
    </row>
    <row r="36" spans="2:10" hidden="1" x14ac:dyDescent="0.3">
      <c r="B36" s="39" t="s">
        <v>181</v>
      </c>
      <c r="C36" s="41" t="s">
        <v>174</v>
      </c>
    </row>
    <row r="37" spans="2:10" hidden="1" x14ac:dyDescent="0.3">
      <c r="B37" s="39" t="s">
        <v>180</v>
      </c>
      <c r="C37" s="39" t="s">
        <v>182</v>
      </c>
      <c r="D37" s="39"/>
      <c r="E37" s="39"/>
      <c r="F37" s="39"/>
      <c r="G37" s="39"/>
      <c r="H37" s="39"/>
    </row>
    <row r="38" spans="2:10" hidden="1" x14ac:dyDescent="0.3">
      <c r="B38" s="39" t="s">
        <v>183</v>
      </c>
      <c r="C38" s="39" t="s">
        <v>184</v>
      </c>
      <c r="D38" s="39"/>
      <c r="E38" s="39"/>
      <c r="F38" s="39"/>
      <c r="G38" s="39"/>
      <c r="H38" s="39"/>
    </row>
    <row r="39" spans="2:10" hidden="1" x14ac:dyDescent="0.3">
      <c r="B39" s="39" t="s">
        <v>185</v>
      </c>
      <c r="C39" s="39" t="s">
        <v>41</v>
      </c>
    </row>
    <row r="40" spans="2:10" hidden="1" x14ac:dyDescent="0.3">
      <c r="B40" s="39" t="s">
        <v>186</v>
      </c>
      <c r="C40" s="39" t="s">
        <v>41</v>
      </c>
    </row>
    <row r="41" spans="2:10" hidden="1" x14ac:dyDescent="0.3">
      <c r="B41" s="39" t="s">
        <v>187</v>
      </c>
      <c r="C41" s="39" t="s">
        <v>170</v>
      </c>
    </row>
    <row r="42" spans="2:10" hidden="1" x14ac:dyDescent="0.3">
      <c r="B42" s="39" t="s">
        <v>188</v>
      </c>
      <c r="C42" s="39" t="s">
        <v>41</v>
      </c>
    </row>
    <row r="43" spans="2:10" hidden="1" x14ac:dyDescent="0.3">
      <c r="B43" s="39" t="s">
        <v>189</v>
      </c>
      <c r="C43" s="39" t="s">
        <v>41</v>
      </c>
    </row>
    <row r="44" spans="2:10" hidden="1" x14ac:dyDescent="0.3">
      <c r="B44" s="39" t="s">
        <v>190</v>
      </c>
      <c r="C44" s="39" t="s">
        <v>42</v>
      </c>
    </row>
    <row r="45" spans="2:10" hidden="1" x14ac:dyDescent="0.3">
      <c r="B45" s="39" t="s">
        <v>191</v>
      </c>
      <c r="C45" s="41" t="s">
        <v>174</v>
      </c>
    </row>
    <row r="46" spans="2:10" hidden="1" x14ac:dyDescent="0.3">
      <c r="B46" s="39" t="s">
        <v>192</v>
      </c>
      <c r="C46" s="41" t="s">
        <v>174</v>
      </c>
    </row>
    <row r="47" spans="2:10" hidden="1" x14ac:dyDescent="0.3">
      <c r="B47" s="39" t="s">
        <v>193</v>
      </c>
      <c r="C47" s="41" t="s">
        <v>174</v>
      </c>
    </row>
    <row r="48" spans="2:10" hidden="1" x14ac:dyDescent="0.3">
      <c r="B48" s="39" t="s">
        <v>194</v>
      </c>
      <c r="C48" s="41" t="s">
        <v>174</v>
      </c>
    </row>
    <row r="49" spans="2:6" hidden="1" x14ac:dyDescent="0.3">
      <c r="B49" s="39" t="s">
        <v>195</v>
      </c>
      <c r="C49" s="39" t="s">
        <v>196</v>
      </c>
    </row>
    <row r="50" spans="2:6" hidden="1" x14ac:dyDescent="0.3">
      <c r="B50" s="39" t="s">
        <v>197</v>
      </c>
      <c r="C50" s="41" t="s">
        <v>198</v>
      </c>
    </row>
    <row r="51" spans="2:6" hidden="1" x14ac:dyDescent="0.3">
      <c r="B51" s="39" t="s">
        <v>199</v>
      </c>
      <c r="C51" s="39"/>
    </row>
    <row r="52" spans="2:6" hidden="1" x14ac:dyDescent="0.3">
      <c r="B52" s="37" t="s">
        <v>200</v>
      </c>
      <c r="D52" s="43">
        <f>ROW(C75)</f>
        <v>75</v>
      </c>
    </row>
    <row r="53" spans="2:6" hidden="1" x14ac:dyDescent="0.3">
      <c r="B53" s="39" t="s">
        <v>201</v>
      </c>
      <c r="C53" s="39" t="s">
        <v>6</v>
      </c>
      <c r="D53" s="39" t="s">
        <v>5</v>
      </c>
      <c r="E53" s="39" t="s">
        <v>7</v>
      </c>
      <c r="F53" s="39" t="s">
        <v>4</v>
      </c>
    </row>
    <row r="54" spans="2:6" hidden="1" x14ac:dyDescent="0.3">
      <c r="B54" s="39" t="s">
        <v>202</v>
      </c>
      <c r="C54" s="39" t="s">
        <v>203</v>
      </c>
    </row>
    <row r="55" spans="2:6" hidden="1" x14ac:dyDescent="0.3">
      <c r="B55" s="39" t="s">
        <v>204</v>
      </c>
      <c r="C55" s="39" t="s">
        <v>205</v>
      </c>
    </row>
    <row r="56" spans="2:6" hidden="1" x14ac:dyDescent="0.3">
      <c r="B56" s="39" t="s">
        <v>206</v>
      </c>
      <c r="C56" s="39" t="s">
        <v>50</v>
      </c>
      <c r="D56" s="39" t="s">
        <v>55</v>
      </c>
    </row>
    <row r="57" spans="2:6" hidden="1" x14ac:dyDescent="0.3">
      <c r="B57" s="39" t="s">
        <v>207</v>
      </c>
      <c r="C57" s="39" t="s">
        <v>51</v>
      </c>
      <c r="D57" s="39" t="s">
        <v>56</v>
      </c>
    </row>
    <row r="58" spans="2:6" hidden="1" x14ac:dyDescent="0.3">
      <c r="B58" s="39" t="s">
        <v>208</v>
      </c>
      <c r="C58" s="39" t="s">
        <v>52</v>
      </c>
      <c r="D58" s="39" t="s">
        <v>57</v>
      </c>
    </row>
    <row r="59" spans="2:6" hidden="1" x14ac:dyDescent="0.3">
      <c r="B59" s="39" t="s">
        <v>209</v>
      </c>
      <c r="C59" s="39" t="s">
        <v>53</v>
      </c>
      <c r="D59" s="39" t="s">
        <v>58</v>
      </c>
    </row>
    <row r="60" spans="2:6" hidden="1" x14ac:dyDescent="0.3">
      <c r="B60" s="39" t="s">
        <v>210</v>
      </c>
      <c r="C60" s="39" t="s">
        <v>54</v>
      </c>
      <c r="D60" s="39" t="s">
        <v>59</v>
      </c>
    </row>
    <row r="61" spans="2:6" hidden="1" x14ac:dyDescent="0.3">
      <c r="B61" s="39" t="s">
        <v>211</v>
      </c>
      <c r="C61" s="39" t="s">
        <v>48</v>
      </c>
    </row>
    <row r="62" spans="2:6" hidden="1" x14ac:dyDescent="0.3">
      <c r="B62" s="39" t="s">
        <v>212</v>
      </c>
      <c r="C62" s="39" t="s">
        <v>0</v>
      </c>
    </row>
    <row r="63" spans="2:6" hidden="1" x14ac:dyDescent="0.3">
      <c r="B63" s="39" t="s">
        <v>213</v>
      </c>
      <c r="C63" s="39" t="s">
        <v>214</v>
      </c>
    </row>
    <row r="64" spans="2:6" hidden="1" x14ac:dyDescent="0.3">
      <c r="B64" s="39" t="s">
        <v>215</v>
      </c>
      <c r="C64" s="39" t="s">
        <v>216</v>
      </c>
    </row>
    <row r="65" spans="2:4" hidden="1" x14ac:dyDescent="0.3">
      <c r="B65" s="39" t="s">
        <v>217</v>
      </c>
      <c r="C65" s="39" t="s">
        <v>218</v>
      </c>
    </row>
    <row r="66" spans="2:4" hidden="1" x14ac:dyDescent="0.3">
      <c r="B66" s="39" t="s">
        <v>219</v>
      </c>
      <c r="C66" s="39" t="s">
        <v>60</v>
      </c>
    </row>
    <row r="67" spans="2:4" hidden="1" x14ac:dyDescent="0.3">
      <c r="B67" s="39" t="s">
        <v>220</v>
      </c>
      <c r="C67" s="39" t="s">
        <v>1</v>
      </c>
    </row>
    <row r="68" spans="2:4" hidden="1" x14ac:dyDescent="0.3">
      <c r="B68" s="39" t="s">
        <v>221</v>
      </c>
      <c r="C68" s="39" t="s">
        <v>2</v>
      </c>
    </row>
    <row r="69" spans="2:4" hidden="1" x14ac:dyDescent="0.3">
      <c r="B69" s="39" t="s">
        <v>222</v>
      </c>
      <c r="C69" s="39" t="s">
        <v>61</v>
      </c>
    </row>
    <row r="70" spans="2:4" hidden="1" x14ac:dyDescent="0.3">
      <c r="B70" s="39" t="s">
        <v>223</v>
      </c>
      <c r="C70" s="39" t="s">
        <v>3</v>
      </c>
    </row>
    <row r="71" spans="2:4" hidden="1" x14ac:dyDescent="0.3">
      <c r="B71" s="39" t="s">
        <v>224</v>
      </c>
      <c r="C71" s="39" t="s">
        <v>40</v>
      </c>
    </row>
    <row r="72" spans="2:4" hidden="1" x14ac:dyDescent="0.3">
      <c r="B72" s="39" t="s">
        <v>225</v>
      </c>
      <c r="C72" s="39" t="s">
        <v>49</v>
      </c>
    </row>
    <row r="73" spans="2:4" hidden="1" x14ac:dyDescent="0.3">
      <c r="B73" s="39" t="s">
        <v>226</v>
      </c>
      <c r="C73" s="39" t="s">
        <v>62</v>
      </c>
    </row>
    <row r="74" spans="2:4" hidden="1" x14ac:dyDescent="0.3">
      <c r="B74" s="39" t="s">
        <v>227</v>
      </c>
      <c r="C74" s="39" t="s">
        <v>8</v>
      </c>
    </row>
    <row r="75" spans="2:4" hidden="1" x14ac:dyDescent="0.3">
      <c r="B75" s="37" t="s">
        <v>228</v>
      </c>
      <c r="D75" s="43">
        <f>ROW(C79)</f>
        <v>79</v>
      </c>
    </row>
    <row r="76" spans="2:4" hidden="1" x14ac:dyDescent="0.3">
      <c r="B76" s="39" t="s">
        <v>229</v>
      </c>
      <c r="C76" s="39" t="s">
        <v>230</v>
      </c>
    </row>
    <row r="77" spans="2:4" hidden="1" x14ac:dyDescent="0.3">
      <c r="B77" s="39" t="s">
        <v>231</v>
      </c>
      <c r="C77" s="39" t="s">
        <v>232</v>
      </c>
    </row>
    <row r="78" spans="2:4" hidden="1" x14ac:dyDescent="0.3">
      <c r="B78" s="39" t="s">
        <v>233</v>
      </c>
      <c r="C78" s="39" t="s">
        <v>234</v>
      </c>
    </row>
    <row r="79" spans="2:4" hidden="1" x14ac:dyDescent="0.3">
      <c r="B79" s="37" t="s">
        <v>235</v>
      </c>
    </row>
    <row r="80" spans="2:4" hidden="1" x14ac:dyDescent="0.3"/>
  </sheetData>
  <sheetProtection algorithmName="SHA-512" hashValue="FPq+98klUoxTE6cxBUzrtDh4YDnfeGYCUchUab3xl6oYEDemhvVNtS9n4EvGGlheSWIM3VWlxiOiBeAG6eia7g==" saltValue="z8r2cBJFKmP6v0XIMNOOig==" spinCount="100000" sheet="1" objects="1" scenarios="1" selectLockedCells="1"/>
  <mergeCells count="1">
    <mergeCell ref="B2:X2"/>
  </mergeCells>
  <phoneticPr fontId="18" type="noConversion"/>
  <pageMargins left="0.39370078740157483" right="0.78740157480314954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〓 목 차 〓</vt:lpstr>
      <vt:lpstr>※※안내※※</vt:lpstr>
      <vt:lpstr>내역서</vt:lpstr>
      <vt:lpstr>'〓 목 차 〓'!Print_Area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2025년도 수지구 터널, 지하차도 침사조 및 배수로 준설 연간단가공사</dc:title>
  <dc:creator>Administrator</dc:creator>
  <dc:description>STmate w25.04로 작성</dc:description>
  <cp:lastModifiedBy>Administrator</cp:lastModifiedBy>
  <dcterms:created xsi:type="dcterms:W3CDTF">2025-04-25T03:13:14Z</dcterms:created>
  <dcterms:modified xsi:type="dcterms:W3CDTF">2026-10-29T01:46:03Z</dcterms:modified>
</cp:coreProperties>
</file>