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Drive\공용 yun 04 학교설계\yun04 2604 _ 강서고(고교학점제)\6 납품도서\2 내역\"/>
    </mc:Choice>
  </mc:AlternateContent>
  <xr:revisionPtr revIDLastSave="0" documentId="13_ncr:1_{D2C78F74-C361-47A1-A9F5-F736B893A6D2}" xr6:coauthVersionLast="47" xr6:coauthVersionMax="47" xr10:uidLastSave="{00000000-0000-0000-0000-000000000000}"/>
  <bookViews>
    <workbookView xWindow="195" yWindow="435" windowWidth="27045" windowHeight="14355" xr2:uid="{0673278E-7E0C-448E-B31F-18BFE7F3EE1B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</sheets>
  <definedNames>
    <definedName name="_xlnm.Print_Area" localSheetId="2">공종별내역서!$A$1:$M$1705</definedName>
    <definedName name="_xlnm.Print_Area" localSheetId="1">공종별집계표!$A$1:$M$88</definedName>
    <definedName name="_xlnm.Print_Area" localSheetId="7">단가대비표!$A$1:$X$204</definedName>
    <definedName name="_xlnm.Print_Area" localSheetId="5">단가산출목록!$A$1:$J$4</definedName>
    <definedName name="_xlnm.Print_Area" localSheetId="6">단가산출서!$A$1:$F$73</definedName>
    <definedName name="_xlnm.Print_Area" localSheetId="4">일위대가!$A$1:$M$1611</definedName>
    <definedName name="_xlnm.Print_Area" localSheetId="3">일위대가목록!$A$1:$M$267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5" l="1"/>
  <c r="G4" i="5"/>
  <c r="I673" i="8" s="1"/>
  <c r="J673" i="8" s="1"/>
  <c r="F4" i="5"/>
  <c r="G673" i="8" s="1"/>
  <c r="E4" i="5"/>
  <c r="I1686" i="8"/>
  <c r="G1686" i="8"/>
  <c r="E1686" i="8"/>
  <c r="I1684" i="8"/>
  <c r="G1684" i="8"/>
  <c r="E1684" i="8"/>
  <c r="F1684" i="8" s="1"/>
  <c r="I1665" i="8"/>
  <c r="J1665" i="8" s="1"/>
  <c r="J1682" i="8" s="1"/>
  <c r="I85" i="9" s="1"/>
  <c r="J85" i="9" s="1"/>
  <c r="G1665" i="8"/>
  <c r="H1665" i="8" s="1"/>
  <c r="E1665" i="8"/>
  <c r="F1665" i="8" s="1"/>
  <c r="I1663" i="8"/>
  <c r="G1663" i="8"/>
  <c r="H1663" i="8" s="1"/>
  <c r="E1663" i="8"/>
  <c r="K1663" i="8" s="1"/>
  <c r="I1662" i="8"/>
  <c r="G1662" i="8"/>
  <c r="H1662" i="8" s="1"/>
  <c r="E1662" i="8"/>
  <c r="I1661" i="8"/>
  <c r="G1661" i="8"/>
  <c r="E1661" i="8"/>
  <c r="I1642" i="8"/>
  <c r="G1642" i="8"/>
  <c r="E1642" i="8"/>
  <c r="F1642" i="8" s="1"/>
  <c r="I1641" i="8"/>
  <c r="G1641" i="8"/>
  <c r="E1641" i="8"/>
  <c r="F1641" i="8" s="1"/>
  <c r="I1616" i="8"/>
  <c r="G1616" i="8"/>
  <c r="E1616" i="8"/>
  <c r="I1615" i="8"/>
  <c r="J1615" i="8" s="1"/>
  <c r="J1636" i="8" s="1"/>
  <c r="I83" i="9" s="1"/>
  <c r="J83" i="9" s="1"/>
  <c r="G1615" i="8"/>
  <c r="E1615" i="8"/>
  <c r="I1524" i="8"/>
  <c r="J1524" i="8" s="1"/>
  <c r="E1524" i="8"/>
  <c r="F1524" i="8" s="1"/>
  <c r="I1523" i="8"/>
  <c r="G1523" i="8"/>
  <c r="E1523" i="8"/>
  <c r="I1293" i="8"/>
  <c r="J1293" i="8" s="1"/>
  <c r="I1134" i="8"/>
  <c r="G1111" i="8"/>
  <c r="I905" i="8"/>
  <c r="I904" i="8"/>
  <c r="I722" i="8"/>
  <c r="G721" i="8"/>
  <c r="E721" i="8"/>
  <c r="G705" i="8"/>
  <c r="G703" i="8"/>
  <c r="I702" i="8"/>
  <c r="I697" i="8"/>
  <c r="G697" i="8"/>
  <c r="G696" i="8"/>
  <c r="E673" i="8"/>
  <c r="I672" i="8"/>
  <c r="G672" i="8"/>
  <c r="H672" i="8" s="1"/>
  <c r="E672" i="8"/>
  <c r="K672" i="8" s="1"/>
  <c r="I605" i="8"/>
  <c r="I534" i="8"/>
  <c r="G534" i="8"/>
  <c r="E534" i="8"/>
  <c r="F534" i="8" s="1"/>
  <c r="L534" i="8" s="1"/>
  <c r="E491" i="8"/>
  <c r="G490" i="8"/>
  <c r="G489" i="8"/>
  <c r="I472" i="8"/>
  <c r="I471" i="8"/>
  <c r="G468" i="8"/>
  <c r="G466" i="8"/>
  <c r="E443" i="8"/>
  <c r="I442" i="8"/>
  <c r="G442" i="8"/>
  <c r="H442" i="8" s="1"/>
  <c r="L442" i="8" s="1"/>
  <c r="E442" i="8"/>
  <c r="G396" i="8"/>
  <c r="I305" i="8"/>
  <c r="I304" i="8"/>
  <c r="J304" i="8" s="1"/>
  <c r="I261" i="8"/>
  <c r="G253" i="8"/>
  <c r="I252" i="8"/>
  <c r="G250" i="8"/>
  <c r="G247" i="8"/>
  <c r="G245" i="8"/>
  <c r="I244" i="8"/>
  <c r="I242" i="8"/>
  <c r="G238" i="8"/>
  <c r="I215" i="8"/>
  <c r="G215" i="8"/>
  <c r="E215" i="8"/>
  <c r="I214" i="8"/>
  <c r="J214" i="8" s="1"/>
  <c r="G214" i="8"/>
  <c r="E214" i="8"/>
  <c r="F214" i="8" s="1"/>
  <c r="L214" i="8" s="1"/>
  <c r="I213" i="8"/>
  <c r="J213" i="8" s="1"/>
  <c r="G213" i="8"/>
  <c r="H213" i="8" s="1"/>
  <c r="E213" i="8"/>
  <c r="F213" i="8" s="1"/>
  <c r="I212" i="8"/>
  <c r="G212" i="8"/>
  <c r="E212" i="8"/>
  <c r="I190" i="8"/>
  <c r="J190" i="8" s="1"/>
  <c r="J210" i="8" s="1"/>
  <c r="I15" i="9" s="1"/>
  <c r="J15" i="9" s="1"/>
  <c r="E190" i="8"/>
  <c r="I189" i="8"/>
  <c r="G189" i="8"/>
  <c r="E189" i="8"/>
  <c r="E143" i="8"/>
  <c r="I78" i="8"/>
  <c r="E78" i="8"/>
  <c r="I74" i="8"/>
  <c r="J74" i="8" s="1"/>
  <c r="G74" i="8"/>
  <c r="H74" i="8" s="1"/>
  <c r="E74" i="8"/>
  <c r="K74" i="8" s="1"/>
  <c r="I31" i="8"/>
  <c r="G31" i="8"/>
  <c r="I28" i="8"/>
  <c r="K28" i="8" s="1"/>
  <c r="G28" i="8"/>
  <c r="E28" i="8"/>
  <c r="I8" i="8"/>
  <c r="E6" i="8"/>
  <c r="E267" i="7"/>
  <c r="G267" i="7"/>
  <c r="F266" i="7"/>
  <c r="G266" i="7"/>
  <c r="G265" i="7"/>
  <c r="F265" i="7"/>
  <c r="F264" i="7"/>
  <c r="G264" i="7"/>
  <c r="G262" i="7"/>
  <c r="F261" i="7"/>
  <c r="G261" i="7"/>
  <c r="G257" i="7" s="1"/>
  <c r="F260" i="7"/>
  <c r="G260" i="7"/>
  <c r="F259" i="7"/>
  <c r="F258" i="7"/>
  <c r="G258" i="7"/>
  <c r="F256" i="7"/>
  <c r="G256" i="7"/>
  <c r="E256" i="7"/>
  <c r="F255" i="7"/>
  <c r="F131" i="7" s="1"/>
  <c r="G1393" i="8" s="1"/>
  <c r="G255" i="7"/>
  <c r="G131" i="7" s="1"/>
  <c r="I1393" i="8" s="1"/>
  <c r="J1393" i="8" s="1"/>
  <c r="F254" i="7"/>
  <c r="G254" i="7"/>
  <c r="F253" i="7"/>
  <c r="G253" i="7"/>
  <c r="F252" i="7"/>
  <c r="F251" i="7"/>
  <c r="F123" i="7" s="1"/>
  <c r="G251" i="7"/>
  <c r="G123" i="7" s="1"/>
  <c r="I1111" i="8" s="1"/>
  <c r="J1111" i="8" s="1"/>
  <c r="F248" i="7"/>
  <c r="F247" i="7"/>
  <c r="G246" i="7"/>
  <c r="F245" i="7"/>
  <c r="E245" i="7"/>
  <c r="F244" i="7"/>
  <c r="G241" i="7"/>
  <c r="F240" i="7"/>
  <c r="G240" i="7"/>
  <c r="F235" i="7"/>
  <c r="G235" i="7"/>
  <c r="F234" i="7"/>
  <c r="G234" i="7"/>
  <c r="F233" i="7"/>
  <c r="F232" i="7"/>
  <c r="G231" i="7"/>
  <c r="F229" i="7"/>
  <c r="G229" i="7"/>
  <c r="F226" i="7"/>
  <c r="F225" i="7"/>
  <c r="G225" i="7"/>
  <c r="F224" i="7"/>
  <c r="G224" i="7"/>
  <c r="G220" i="7"/>
  <c r="F218" i="7"/>
  <c r="G218" i="7"/>
  <c r="E217" i="7"/>
  <c r="F216" i="7"/>
  <c r="G216" i="7"/>
  <c r="G215" i="7" s="1"/>
  <c r="G88" i="7" s="1"/>
  <c r="I316" i="8" s="1"/>
  <c r="J316" i="8" s="1"/>
  <c r="E214" i="7"/>
  <c r="F214" i="7"/>
  <c r="F213" i="7"/>
  <c r="E212" i="7"/>
  <c r="F210" i="7"/>
  <c r="F61" i="7" s="1"/>
  <c r="G902" i="8" s="1"/>
  <c r="H902" i="8" s="1"/>
  <c r="G210" i="7"/>
  <c r="G61" i="7" s="1"/>
  <c r="I902" i="8" s="1"/>
  <c r="F209" i="7"/>
  <c r="E208" i="7"/>
  <c r="E207" i="7"/>
  <c r="F207" i="7"/>
  <c r="G207" i="7"/>
  <c r="G206" i="7"/>
  <c r="G55" i="7" s="1"/>
  <c r="I236" i="8" s="1"/>
  <c r="F205" i="7"/>
  <c r="G205" i="7"/>
  <c r="F204" i="7"/>
  <c r="G204" i="7"/>
  <c r="F203" i="7"/>
  <c r="G203" i="7"/>
  <c r="F202" i="7"/>
  <c r="G202" i="7"/>
  <c r="G201" i="7"/>
  <c r="F200" i="7"/>
  <c r="F198" i="7"/>
  <c r="G198" i="7"/>
  <c r="F197" i="7"/>
  <c r="G197" i="7"/>
  <c r="F196" i="7"/>
  <c r="G196" i="7"/>
  <c r="F194" i="7"/>
  <c r="G194" i="7"/>
  <c r="E191" i="7"/>
  <c r="F190" i="7"/>
  <c r="G190" i="7"/>
  <c r="E188" i="7"/>
  <c r="F188" i="7"/>
  <c r="F186" i="7"/>
  <c r="F184" i="7"/>
  <c r="F183" i="7"/>
  <c r="F181" i="7" s="1"/>
  <c r="F180" i="7"/>
  <c r="F179" i="7"/>
  <c r="F175" i="7"/>
  <c r="E174" i="7"/>
  <c r="F174" i="7"/>
  <c r="G174" i="7"/>
  <c r="F173" i="7"/>
  <c r="G173" i="7"/>
  <c r="F171" i="7"/>
  <c r="G171" i="7"/>
  <c r="G32" i="7" s="1"/>
  <c r="I83" i="8" s="1"/>
  <c r="J83" i="8" s="1"/>
  <c r="F170" i="7"/>
  <c r="F169" i="7"/>
  <c r="F168" i="7"/>
  <c r="E167" i="7"/>
  <c r="F167" i="7"/>
  <c r="F164" i="7"/>
  <c r="F163" i="7"/>
  <c r="F162" i="7"/>
  <c r="F161" i="7"/>
  <c r="G161" i="7"/>
  <c r="F160" i="7"/>
  <c r="F159" i="7"/>
  <c r="G159" i="7"/>
  <c r="F158" i="7"/>
  <c r="G158" i="7"/>
  <c r="F157" i="7"/>
  <c r="F156" i="7"/>
  <c r="F153" i="7"/>
  <c r="F152" i="7"/>
  <c r="G152" i="7"/>
  <c r="F151" i="7"/>
  <c r="G151" i="7"/>
  <c r="F150" i="7"/>
  <c r="G150" i="7"/>
  <c r="E149" i="7"/>
  <c r="F149" i="7"/>
  <c r="E148" i="7"/>
  <c r="F146" i="7"/>
  <c r="G1640" i="8" s="1"/>
  <c r="H1640" i="8" s="1"/>
  <c r="F145" i="7"/>
  <c r="G1639" i="8" s="1"/>
  <c r="H1639" i="8" s="1"/>
  <c r="G145" i="7"/>
  <c r="I1639" i="8" s="1"/>
  <c r="G144" i="7"/>
  <c r="I1638" i="8" s="1"/>
  <c r="F143" i="7"/>
  <c r="G1594" i="8" s="1"/>
  <c r="H1594" i="8" s="1"/>
  <c r="G143" i="7"/>
  <c r="I1594" i="8" s="1"/>
  <c r="J1594" i="8" s="1"/>
  <c r="E143" i="7"/>
  <c r="E1594" i="8" s="1"/>
  <c r="F1594" i="8" s="1"/>
  <c r="F142" i="7"/>
  <c r="G1593" i="8" s="1"/>
  <c r="H1593" i="8" s="1"/>
  <c r="F141" i="7"/>
  <c r="G1592" i="8" s="1"/>
  <c r="H1592" i="8" s="1"/>
  <c r="G141" i="7"/>
  <c r="I1592" i="8" s="1"/>
  <c r="J1592" i="8" s="1"/>
  <c r="F136" i="7"/>
  <c r="G1548" i="8" s="1"/>
  <c r="H1548" i="8" s="1"/>
  <c r="G136" i="7"/>
  <c r="I1548" i="8" s="1"/>
  <c r="J1548" i="8" s="1"/>
  <c r="F117" i="7"/>
  <c r="G904" i="8" s="1"/>
  <c r="G117" i="7"/>
  <c r="G113" i="7"/>
  <c r="I773" i="8" s="1"/>
  <c r="F108" i="7"/>
  <c r="G700" i="8" s="1"/>
  <c r="E108" i="7"/>
  <c r="E700" i="8" s="1"/>
  <c r="G108" i="7"/>
  <c r="I700" i="8" s="1"/>
  <c r="F107" i="7"/>
  <c r="G107" i="7"/>
  <c r="F105" i="7"/>
  <c r="G605" i="8" s="1"/>
  <c r="G105" i="7"/>
  <c r="F103" i="7"/>
  <c r="G491" i="8" s="1"/>
  <c r="G103" i="7"/>
  <c r="E103" i="7"/>
  <c r="G102" i="7"/>
  <c r="F100" i="7"/>
  <c r="G469" i="8" s="1"/>
  <c r="G100" i="7"/>
  <c r="I1549" i="8" s="1"/>
  <c r="J1549" i="8" s="1"/>
  <c r="F99" i="7"/>
  <c r="G99" i="7"/>
  <c r="I1133" i="8" s="1"/>
  <c r="F98" i="7"/>
  <c r="G465" i="8" s="1"/>
  <c r="F80" i="7"/>
  <c r="G304" i="8" s="1"/>
  <c r="G80" i="7"/>
  <c r="F73" i="7"/>
  <c r="G254" i="8" s="1"/>
  <c r="G73" i="7"/>
  <c r="I254" i="8" s="1"/>
  <c r="F72" i="7"/>
  <c r="G72" i="7"/>
  <c r="I253" i="8" s="1"/>
  <c r="J253" i="8" s="1"/>
  <c r="F71" i="7"/>
  <c r="G472" i="8" s="1"/>
  <c r="G71" i="7"/>
  <c r="I705" i="8" s="1"/>
  <c r="G70" i="7"/>
  <c r="I704" i="8" s="1"/>
  <c r="J704" i="8" s="1"/>
  <c r="F69" i="7"/>
  <c r="G69" i="7"/>
  <c r="G68" i="7"/>
  <c r="I1550" i="8" s="1"/>
  <c r="J1550" i="8" s="1"/>
  <c r="F68" i="7"/>
  <c r="G1550" i="8" s="1"/>
  <c r="H1550" i="8" s="1"/>
  <c r="G67" i="7"/>
  <c r="I248" i="8" s="1"/>
  <c r="F67" i="7"/>
  <c r="G248" i="8" s="1"/>
  <c r="F66" i="7"/>
  <c r="G66" i="7"/>
  <c r="I247" i="8" s="1"/>
  <c r="F65" i="7"/>
  <c r="G246" i="8" s="1"/>
  <c r="H246" i="8" s="1"/>
  <c r="G65" i="7"/>
  <c r="I246" i="8" s="1"/>
  <c r="F64" i="7"/>
  <c r="G701" i="8" s="1"/>
  <c r="G64" i="7"/>
  <c r="I245" i="8" s="1"/>
  <c r="F63" i="7"/>
  <c r="G244" i="8" s="1"/>
  <c r="H244" i="8" s="1"/>
  <c r="G63" i="7"/>
  <c r="F62" i="7"/>
  <c r="G243" i="8" s="1"/>
  <c r="F60" i="7"/>
  <c r="G60" i="7"/>
  <c r="I1132" i="8" s="1"/>
  <c r="J1132" i="8" s="1"/>
  <c r="F59" i="7"/>
  <c r="G240" i="8" s="1"/>
  <c r="G59" i="7"/>
  <c r="I240" i="8" s="1"/>
  <c r="F57" i="7"/>
  <c r="F56" i="7"/>
  <c r="G56" i="7"/>
  <c r="I695" i="8" s="1"/>
  <c r="F50" i="7"/>
  <c r="G626" i="8" s="1"/>
  <c r="H626" i="8" s="1"/>
  <c r="G50" i="7"/>
  <c r="E50" i="7"/>
  <c r="F27" i="7"/>
  <c r="G27" i="7"/>
  <c r="E27" i="7"/>
  <c r="E305" i="8" s="1"/>
  <c r="E16" i="7"/>
  <c r="F12" i="7"/>
  <c r="G12" i="7"/>
  <c r="F11" i="7"/>
  <c r="G30" i="8" s="1"/>
  <c r="G8" i="7"/>
  <c r="I9" i="8" s="1"/>
  <c r="F8" i="7"/>
  <c r="F7" i="7"/>
  <c r="G8" i="8" s="1"/>
  <c r="G7" i="7"/>
  <c r="I720" i="8" s="1"/>
  <c r="J720" i="8" s="1"/>
  <c r="G6" i="7"/>
  <c r="F6" i="7"/>
  <c r="G259" i="8" s="1"/>
  <c r="E5" i="7"/>
  <c r="F5" i="7"/>
  <c r="G6" i="8" s="1"/>
  <c r="F1686" i="8"/>
  <c r="H1686" i="8"/>
  <c r="H1705" i="8" s="1"/>
  <c r="G86" i="9" s="1"/>
  <c r="H86" i="9" s="1"/>
  <c r="J1686" i="8"/>
  <c r="K1686" i="8"/>
  <c r="L1686" i="8"/>
  <c r="H1685" i="8"/>
  <c r="J1685" i="8"/>
  <c r="H1684" i="8"/>
  <c r="J1684" i="8"/>
  <c r="E1664" i="8"/>
  <c r="F1664" i="8" s="1"/>
  <c r="L1664" i="8" s="1"/>
  <c r="H1664" i="8"/>
  <c r="J1664" i="8"/>
  <c r="F1663" i="8"/>
  <c r="J1663" i="8"/>
  <c r="F1662" i="8"/>
  <c r="J1662" i="8"/>
  <c r="F1661" i="8"/>
  <c r="H1661" i="8"/>
  <c r="J1661" i="8"/>
  <c r="K1661" i="8"/>
  <c r="L1661" i="8"/>
  <c r="H1642" i="8"/>
  <c r="J1642" i="8"/>
  <c r="K1642" i="8"/>
  <c r="H1641" i="8"/>
  <c r="J1641" i="8"/>
  <c r="K1641" i="8"/>
  <c r="J1639" i="8"/>
  <c r="J1638" i="8"/>
  <c r="F1616" i="8"/>
  <c r="H1616" i="8"/>
  <c r="J1616" i="8"/>
  <c r="K1616" i="8"/>
  <c r="F1615" i="8"/>
  <c r="H1615" i="8"/>
  <c r="H1636" i="8" s="1"/>
  <c r="G83" i="9" s="1"/>
  <c r="H83" i="9" s="1"/>
  <c r="F1523" i="8"/>
  <c r="H1523" i="8"/>
  <c r="J1523" i="8"/>
  <c r="K1523" i="8"/>
  <c r="H1393" i="8"/>
  <c r="J1134" i="8"/>
  <c r="J1133" i="8"/>
  <c r="H1111" i="8"/>
  <c r="J905" i="8"/>
  <c r="H904" i="8"/>
  <c r="J904" i="8"/>
  <c r="J902" i="8"/>
  <c r="J773" i="8"/>
  <c r="J722" i="8"/>
  <c r="F721" i="8"/>
  <c r="H721" i="8"/>
  <c r="H705" i="8"/>
  <c r="J705" i="8"/>
  <c r="H703" i="8"/>
  <c r="J702" i="8"/>
  <c r="H701" i="8"/>
  <c r="F700" i="8"/>
  <c r="L700" i="8" s="1"/>
  <c r="H700" i="8"/>
  <c r="J700" i="8"/>
  <c r="K700" i="8"/>
  <c r="H697" i="8"/>
  <c r="J697" i="8"/>
  <c r="H696" i="8"/>
  <c r="J695" i="8"/>
  <c r="F673" i="8"/>
  <c r="F672" i="8"/>
  <c r="J672" i="8"/>
  <c r="H605" i="8"/>
  <c r="J605" i="8"/>
  <c r="H534" i="8"/>
  <c r="J534" i="8"/>
  <c r="K534" i="8"/>
  <c r="F491" i="8"/>
  <c r="H491" i="8"/>
  <c r="H490" i="8"/>
  <c r="H489" i="8"/>
  <c r="H472" i="8"/>
  <c r="J472" i="8"/>
  <c r="J471" i="8"/>
  <c r="H469" i="8"/>
  <c r="H468" i="8"/>
  <c r="H466" i="8"/>
  <c r="H465" i="8"/>
  <c r="F443" i="8"/>
  <c r="F442" i="8"/>
  <c r="J442" i="8"/>
  <c r="K442" i="8"/>
  <c r="H396" i="8"/>
  <c r="F305" i="8"/>
  <c r="J305" i="8"/>
  <c r="H304" i="8"/>
  <c r="J261" i="8"/>
  <c r="H259" i="8"/>
  <c r="H254" i="8"/>
  <c r="J254" i="8"/>
  <c r="H253" i="8"/>
  <c r="J252" i="8"/>
  <c r="H250" i="8"/>
  <c r="H248" i="8"/>
  <c r="J248" i="8"/>
  <c r="H247" i="8"/>
  <c r="J247" i="8"/>
  <c r="J246" i="8"/>
  <c r="H245" i="8"/>
  <c r="J245" i="8"/>
  <c r="J244" i="8"/>
  <c r="H243" i="8"/>
  <c r="J242" i="8"/>
  <c r="H240" i="8"/>
  <c r="J240" i="8"/>
  <c r="H238" i="8"/>
  <c r="J236" i="8"/>
  <c r="F215" i="8"/>
  <c r="H215" i="8"/>
  <c r="J215" i="8"/>
  <c r="K215" i="8"/>
  <c r="L215" i="8"/>
  <c r="H214" i="8"/>
  <c r="F212" i="8"/>
  <c r="H212" i="8"/>
  <c r="J212" i="8"/>
  <c r="K212" i="8"/>
  <c r="F190" i="8"/>
  <c r="F189" i="8"/>
  <c r="H189" i="8"/>
  <c r="J189" i="8"/>
  <c r="K189" i="8"/>
  <c r="F143" i="8"/>
  <c r="F164" i="8" s="1"/>
  <c r="E13" i="9" s="1"/>
  <c r="F78" i="8"/>
  <c r="J78" i="8"/>
  <c r="H31" i="8"/>
  <c r="J31" i="8"/>
  <c r="H30" i="8"/>
  <c r="F28" i="8"/>
  <c r="H28" i="8"/>
  <c r="J28" i="8"/>
  <c r="J9" i="8"/>
  <c r="H8" i="8"/>
  <c r="J8" i="8"/>
  <c r="F6" i="8"/>
  <c r="H6" i="8"/>
  <c r="G443" i="8" l="1"/>
  <c r="H443" i="8" s="1"/>
  <c r="I443" i="8"/>
  <c r="J443" i="8" s="1"/>
  <c r="J463" i="8" s="1"/>
  <c r="I27" i="9" s="1"/>
  <c r="J27" i="9" s="1"/>
  <c r="G190" i="8"/>
  <c r="G1524" i="8"/>
  <c r="H1524" i="8" s="1"/>
  <c r="K1665" i="8"/>
  <c r="L213" i="8"/>
  <c r="E1685" i="8"/>
  <c r="F1685" i="8" s="1"/>
  <c r="L1684" i="8"/>
  <c r="K213" i="8"/>
  <c r="K1662" i="8"/>
  <c r="K1684" i="8"/>
  <c r="F233" i="8"/>
  <c r="E16" i="9" s="1"/>
  <c r="K214" i="8"/>
  <c r="H463" i="8"/>
  <c r="G27" i="9" s="1"/>
  <c r="H27" i="9" s="1"/>
  <c r="F74" i="8"/>
  <c r="L74" i="8" s="1"/>
  <c r="F693" i="8"/>
  <c r="E38" i="9" s="1"/>
  <c r="F38" i="9" s="1"/>
  <c r="K1615" i="8"/>
  <c r="H1613" i="8"/>
  <c r="G82" i="9" s="1"/>
  <c r="H82" i="9" s="1"/>
  <c r="H923" i="8"/>
  <c r="G49" i="9" s="1"/>
  <c r="H49" i="9" s="1"/>
  <c r="E742" i="8"/>
  <c r="E54" i="8"/>
  <c r="E972" i="8"/>
  <c r="G78" i="8"/>
  <c r="G305" i="8"/>
  <c r="E396" i="8"/>
  <c r="E626" i="8"/>
  <c r="I396" i="8"/>
  <c r="J396" i="8" s="1"/>
  <c r="I626" i="8"/>
  <c r="J626" i="8" s="1"/>
  <c r="I143" i="8"/>
  <c r="J143" i="8" s="1"/>
  <c r="J164" i="8" s="1"/>
  <c r="I13" i="9" s="1"/>
  <c r="J13" i="9" s="1"/>
  <c r="I949" i="8"/>
  <c r="J949" i="8" s="1"/>
  <c r="I7" i="8"/>
  <c r="J7" i="8" s="1"/>
  <c r="I719" i="8"/>
  <c r="J719" i="8" s="1"/>
  <c r="I1316" i="8"/>
  <c r="J1316" i="8" s="1"/>
  <c r="I1156" i="8"/>
  <c r="J1156" i="8" s="1"/>
  <c r="I489" i="8"/>
  <c r="J489" i="8" s="1"/>
  <c r="I259" i="8"/>
  <c r="J259" i="8" s="1"/>
  <c r="G695" i="8"/>
  <c r="H695" i="8" s="1"/>
  <c r="G237" i="8"/>
  <c r="H237" i="8" s="1"/>
  <c r="G1133" i="8"/>
  <c r="H1133" i="8" s="1"/>
  <c r="G903" i="8"/>
  <c r="H903" i="8" s="1"/>
  <c r="G467" i="8"/>
  <c r="H467" i="8" s="1"/>
  <c r="K1594" i="8"/>
  <c r="I251" i="8"/>
  <c r="J251" i="8" s="1"/>
  <c r="G9" i="8"/>
  <c r="H9" i="8" s="1"/>
  <c r="G950" i="8"/>
  <c r="H950" i="8" s="1"/>
  <c r="G492" i="8"/>
  <c r="H492" i="8" s="1"/>
  <c r="G1317" i="8"/>
  <c r="H1317" i="8" s="1"/>
  <c r="G1157" i="8"/>
  <c r="H1157" i="8" s="1"/>
  <c r="G261" i="8"/>
  <c r="H261" i="8" s="1"/>
  <c r="G722" i="8"/>
  <c r="H722" i="8" s="1"/>
  <c r="I703" i="8"/>
  <c r="J703" i="8" s="1"/>
  <c r="I250" i="8"/>
  <c r="J250" i="8" s="1"/>
  <c r="I474" i="8"/>
  <c r="J474" i="8" s="1"/>
  <c r="I1552" i="8"/>
  <c r="J1552" i="8" s="1"/>
  <c r="G1546" i="8"/>
  <c r="H1546" i="8" s="1"/>
  <c r="G698" i="8"/>
  <c r="H698" i="8" s="1"/>
  <c r="G1132" i="8"/>
  <c r="H1132" i="8" s="1"/>
  <c r="G241" i="8"/>
  <c r="H241" i="8" s="1"/>
  <c r="I721" i="8"/>
  <c r="I491" i="8"/>
  <c r="L1594" i="8"/>
  <c r="I469" i="8"/>
  <c r="J469" i="8" s="1"/>
  <c r="I698" i="8"/>
  <c r="J698" i="8" s="1"/>
  <c r="G1134" i="8"/>
  <c r="H1134" i="8" s="1"/>
  <c r="G1293" i="8"/>
  <c r="H1293" i="8" s="1"/>
  <c r="I1546" i="8"/>
  <c r="J1546" i="8" s="1"/>
  <c r="G143" i="8"/>
  <c r="G260" i="8"/>
  <c r="H260" i="8" s="1"/>
  <c r="G470" i="8"/>
  <c r="H470" i="8" s="1"/>
  <c r="G699" i="8"/>
  <c r="H699" i="8" s="1"/>
  <c r="I1206" i="8"/>
  <c r="J1206" i="8" s="1"/>
  <c r="G1547" i="8"/>
  <c r="H1547" i="8" s="1"/>
  <c r="I241" i="8"/>
  <c r="J241" i="8" s="1"/>
  <c r="G252" i="8"/>
  <c r="H252" i="8" s="1"/>
  <c r="I260" i="8"/>
  <c r="J260" i="8" s="1"/>
  <c r="I470" i="8"/>
  <c r="J470" i="8" s="1"/>
  <c r="G905" i="8"/>
  <c r="H905" i="8" s="1"/>
  <c r="G242" i="8"/>
  <c r="H242" i="8" s="1"/>
  <c r="G471" i="8"/>
  <c r="H471" i="8" s="1"/>
  <c r="I490" i="8"/>
  <c r="J490" i="8" s="1"/>
  <c r="G1156" i="8"/>
  <c r="H1156" i="8" s="1"/>
  <c r="G1316" i="8"/>
  <c r="H1316" i="8" s="1"/>
  <c r="I237" i="8"/>
  <c r="J237" i="8" s="1"/>
  <c r="G719" i="8"/>
  <c r="H719" i="8" s="1"/>
  <c r="G7" i="8"/>
  <c r="H7" i="8" s="1"/>
  <c r="G1549" i="8"/>
  <c r="H1549" i="8" s="1"/>
  <c r="I701" i="8"/>
  <c r="J701" i="8" s="1"/>
  <c r="G949" i="8"/>
  <c r="H949" i="8" s="1"/>
  <c r="G249" i="8"/>
  <c r="H249" i="8" s="1"/>
  <c r="I467" i="8"/>
  <c r="J467" i="8" s="1"/>
  <c r="G720" i="8"/>
  <c r="H720" i="8" s="1"/>
  <c r="I1157" i="8"/>
  <c r="J1157" i="8" s="1"/>
  <c r="I1317" i="8"/>
  <c r="J1317" i="8" s="1"/>
  <c r="I249" i="8"/>
  <c r="J249" i="8" s="1"/>
  <c r="I492" i="8"/>
  <c r="J492" i="8" s="1"/>
  <c r="G702" i="8"/>
  <c r="H702" i="8" s="1"/>
  <c r="I950" i="8"/>
  <c r="J950" i="8" s="1"/>
  <c r="I903" i="8"/>
  <c r="J903" i="8" s="1"/>
  <c r="J923" i="8" s="1"/>
  <c r="I49" i="9" s="1"/>
  <c r="J49" i="9" s="1"/>
  <c r="J1544" i="8"/>
  <c r="I79" i="9" s="1"/>
  <c r="J79" i="9" s="1"/>
  <c r="H673" i="8"/>
  <c r="H693" i="8" s="1"/>
  <c r="G38" i="9" s="1"/>
  <c r="H38" i="9" s="1"/>
  <c r="K673" i="8"/>
  <c r="L443" i="8"/>
  <c r="L463" i="8" s="1"/>
  <c r="H1544" i="8"/>
  <c r="G79" i="9" s="1"/>
  <c r="H79" i="9" s="1"/>
  <c r="K1524" i="8"/>
  <c r="F463" i="8"/>
  <c r="E27" i="9" s="1"/>
  <c r="F27" i="9" s="1"/>
  <c r="J1705" i="8"/>
  <c r="I86" i="9" s="1"/>
  <c r="J86" i="9" s="1"/>
  <c r="L1685" i="8"/>
  <c r="L1705" i="8" s="1"/>
  <c r="F1705" i="8"/>
  <c r="E86" i="9" s="1"/>
  <c r="L1665" i="8"/>
  <c r="H1682" i="8"/>
  <c r="G85" i="9" s="1"/>
  <c r="H85" i="9" s="1"/>
  <c r="L1663" i="8"/>
  <c r="L1662" i="8"/>
  <c r="L1682" i="8"/>
  <c r="F1682" i="8"/>
  <c r="E85" i="9" s="1"/>
  <c r="L1642" i="8"/>
  <c r="L1641" i="8"/>
  <c r="L1616" i="8"/>
  <c r="F1636" i="8"/>
  <c r="E83" i="9" s="1"/>
  <c r="F83" i="9" s="1"/>
  <c r="L83" i="9" s="1"/>
  <c r="T83" i="9" s="1"/>
  <c r="E30" i="10" s="1"/>
  <c r="L1615" i="8"/>
  <c r="L1636" i="8" s="1"/>
  <c r="L1524" i="8"/>
  <c r="L1523" i="8"/>
  <c r="F1544" i="8"/>
  <c r="E79" i="9" s="1"/>
  <c r="J693" i="8"/>
  <c r="I38" i="9" s="1"/>
  <c r="J38" i="9" s="1"/>
  <c r="L673" i="8"/>
  <c r="L672" i="8"/>
  <c r="L693" i="8" s="1"/>
  <c r="J233" i="8"/>
  <c r="I16" i="9" s="1"/>
  <c r="J16" i="9" s="1"/>
  <c r="H233" i="8"/>
  <c r="G16" i="9" s="1"/>
  <c r="H16" i="9" s="1"/>
  <c r="L212" i="8"/>
  <c r="F16" i="9"/>
  <c r="L16" i="9" s="1"/>
  <c r="F210" i="8"/>
  <c r="E15" i="9" s="1"/>
  <c r="F15" i="9" s="1"/>
  <c r="L189" i="8"/>
  <c r="F13" i="9"/>
  <c r="J49" i="8"/>
  <c r="I8" i="9" s="1"/>
  <c r="J8" i="9" s="1"/>
  <c r="L28" i="8"/>
  <c r="F267" i="7"/>
  <c r="E266" i="7"/>
  <c r="G263" i="7"/>
  <c r="F263" i="7"/>
  <c r="F262" i="7"/>
  <c r="E262" i="7"/>
  <c r="H262" i="7"/>
  <c r="F257" i="7"/>
  <c r="E261" i="7"/>
  <c r="E260" i="7"/>
  <c r="H260" i="7"/>
  <c r="G259" i="7"/>
  <c r="G140" i="7"/>
  <c r="I1571" i="8" s="1"/>
  <c r="J1571" i="8" s="1"/>
  <c r="H256" i="7"/>
  <c r="E254" i="7"/>
  <c r="E253" i="7"/>
  <c r="E252" i="7"/>
  <c r="G250" i="7"/>
  <c r="G122" i="7" s="1"/>
  <c r="I1110" i="8" s="1"/>
  <c r="J1110" i="8" s="1"/>
  <c r="F250" i="7"/>
  <c r="F122" i="7" s="1"/>
  <c r="G1110" i="8" s="1"/>
  <c r="H1110" i="8" s="1"/>
  <c r="E250" i="7"/>
  <c r="G249" i="7"/>
  <c r="F249" i="7"/>
  <c r="G248" i="7"/>
  <c r="F246" i="7"/>
  <c r="F239" i="7" s="1"/>
  <c r="F238" i="7"/>
  <c r="F236" i="7"/>
  <c r="E244" i="7"/>
  <c r="F243" i="7"/>
  <c r="G243" i="7"/>
  <c r="F242" i="7"/>
  <c r="E241" i="7"/>
  <c r="H241" i="7" s="1"/>
  <c r="F241" i="7"/>
  <c r="E240" i="7"/>
  <c r="F237" i="7"/>
  <c r="E237" i="7"/>
  <c r="E235" i="7"/>
  <c r="E234" i="7"/>
  <c r="G233" i="7"/>
  <c r="E233" i="7"/>
  <c r="G232" i="7"/>
  <c r="H232" i="7" s="1"/>
  <c r="E232" i="7"/>
  <c r="F231" i="7"/>
  <c r="G230" i="7"/>
  <c r="F230" i="7"/>
  <c r="G228" i="7"/>
  <c r="G223" i="7" s="1"/>
  <c r="G134" i="7" s="1"/>
  <c r="I1478" i="8" s="1"/>
  <c r="J1478" i="8" s="1"/>
  <c r="G132" i="7"/>
  <c r="I1431" i="8" s="1"/>
  <c r="J1431" i="8" s="1"/>
  <c r="F228" i="7"/>
  <c r="F223" i="7" s="1"/>
  <c r="F132" i="7"/>
  <c r="G1431" i="8" s="1"/>
  <c r="H1431" i="8" s="1"/>
  <c r="G227" i="7"/>
  <c r="F227" i="7"/>
  <c r="E227" i="7"/>
  <c r="E226" i="7"/>
  <c r="E225" i="7"/>
  <c r="F222" i="7"/>
  <c r="G222" i="7"/>
  <c r="G221" i="7" s="1"/>
  <c r="F221" i="7"/>
  <c r="E220" i="7"/>
  <c r="G219" i="7"/>
  <c r="G120" i="7" s="1"/>
  <c r="I1040" i="8" s="1"/>
  <c r="J1040" i="8" s="1"/>
  <c r="F220" i="7"/>
  <c r="F219" i="7" s="1"/>
  <c r="F120" i="7" s="1"/>
  <c r="G1040" i="8" s="1"/>
  <c r="H1040" i="8" s="1"/>
  <c r="G90" i="7"/>
  <c r="F90" i="7"/>
  <c r="E218" i="7"/>
  <c r="F215" i="7"/>
  <c r="F88" i="7" s="1"/>
  <c r="F87" i="7"/>
  <c r="E87" i="7"/>
  <c r="E213" i="7"/>
  <c r="F129" i="7"/>
  <c r="G1389" i="8" s="1"/>
  <c r="H1389" i="8" s="1"/>
  <c r="G213" i="7"/>
  <c r="G212" i="7"/>
  <c r="F212" i="7"/>
  <c r="G211" i="7"/>
  <c r="F211" i="7"/>
  <c r="E211" i="7"/>
  <c r="G81" i="7"/>
  <c r="F137" i="7"/>
  <c r="G1551" i="8" s="1"/>
  <c r="H1551" i="8" s="1"/>
  <c r="F101" i="7"/>
  <c r="F124" i="7"/>
  <c r="G1135" i="8" s="1"/>
  <c r="H1135" i="8" s="1"/>
  <c r="G209" i="7"/>
  <c r="E209" i="7"/>
  <c r="F208" i="7"/>
  <c r="F58" i="7" s="1"/>
  <c r="G239" i="8" s="1"/>
  <c r="H239" i="8" s="1"/>
  <c r="H207" i="7"/>
  <c r="F206" i="7"/>
  <c r="F55" i="7" s="1"/>
  <c r="G236" i="8" s="1"/>
  <c r="H236" i="8" s="1"/>
  <c r="E206" i="7"/>
  <c r="F201" i="7"/>
  <c r="E200" i="7"/>
  <c r="G200" i="7"/>
  <c r="G199" i="7" s="1"/>
  <c r="F199" i="7"/>
  <c r="F53" i="7" s="1"/>
  <c r="H197" i="7"/>
  <c r="E197" i="7"/>
  <c r="G121" i="7"/>
  <c r="G51" i="7"/>
  <c r="E196" i="7"/>
  <c r="G195" i="7"/>
  <c r="E194" i="7"/>
  <c r="H194" i="7"/>
  <c r="F193" i="7"/>
  <c r="F192" i="7" s="1"/>
  <c r="F49" i="7" s="1"/>
  <c r="G193" i="7"/>
  <c r="E193" i="7"/>
  <c r="G192" i="7"/>
  <c r="G49" i="7" s="1"/>
  <c r="F191" i="7"/>
  <c r="F48" i="7" s="1"/>
  <c r="G120" i="8" s="1"/>
  <c r="H120" i="8" s="1"/>
  <c r="G191" i="7"/>
  <c r="G48" i="7" s="1"/>
  <c r="I120" i="8" s="1"/>
  <c r="J120" i="8" s="1"/>
  <c r="F189" i="7"/>
  <c r="F187" i="7"/>
  <c r="E187" i="7"/>
  <c r="G187" i="7"/>
  <c r="G186" i="7"/>
  <c r="E186" i="7"/>
  <c r="F185" i="7"/>
  <c r="G184" i="7"/>
  <c r="G43" i="7" s="1"/>
  <c r="F41" i="7"/>
  <c r="G101" i="8" s="1"/>
  <c r="H101" i="8" s="1"/>
  <c r="F40" i="7"/>
  <c r="F43" i="7"/>
  <c r="F42" i="7"/>
  <c r="E184" i="7"/>
  <c r="G183" i="7"/>
  <c r="G181" i="7" s="1"/>
  <c r="E183" i="7"/>
  <c r="E182" i="7"/>
  <c r="F182" i="7"/>
  <c r="F178" i="7"/>
  <c r="F176" i="7"/>
  <c r="F177" i="7"/>
  <c r="F47" i="7"/>
  <c r="F36" i="7"/>
  <c r="G87" i="8" s="1"/>
  <c r="H87" i="8" s="1"/>
  <c r="E175" i="7"/>
  <c r="E173" i="7"/>
  <c r="G172" i="7"/>
  <c r="F172" i="7"/>
  <c r="F82" i="7" s="1"/>
  <c r="G82" i="7"/>
  <c r="E172" i="7"/>
  <c r="H172" i="7" s="1"/>
  <c r="F32" i="7"/>
  <c r="G83" i="8" s="1"/>
  <c r="H83" i="8" s="1"/>
  <c r="E171" i="7"/>
  <c r="G170" i="7"/>
  <c r="G30" i="7" s="1"/>
  <c r="F30" i="7"/>
  <c r="E169" i="7"/>
  <c r="E168" i="7"/>
  <c r="G167" i="7"/>
  <c r="F166" i="7"/>
  <c r="G166" i="7"/>
  <c r="F165" i="7"/>
  <c r="E165" i="7"/>
  <c r="G165" i="7"/>
  <c r="G26" i="7" s="1"/>
  <c r="I77" i="8" s="1"/>
  <c r="J77" i="8" s="1"/>
  <c r="E164" i="7"/>
  <c r="F86" i="7"/>
  <c r="F109" i="7"/>
  <c r="G162" i="7"/>
  <c r="F23" i="7"/>
  <c r="G61" i="8" s="1"/>
  <c r="H61" i="8" s="1"/>
  <c r="E162" i="7"/>
  <c r="F104" i="7"/>
  <c r="G512" i="8" s="1"/>
  <c r="H512" i="8" s="1"/>
  <c r="F78" i="7"/>
  <c r="F79" i="7"/>
  <c r="F21" i="7"/>
  <c r="G59" i="8" s="1"/>
  <c r="H59" i="8" s="1"/>
  <c r="E160" i="7"/>
  <c r="G31" i="7"/>
  <c r="G111" i="7"/>
  <c r="F31" i="7"/>
  <c r="E159" i="7"/>
  <c r="E158" i="7"/>
  <c r="F22" i="7"/>
  <c r="F110" i="7"/>
  <c r="G157" i="7"/>
  <c r="E156" i="7"/>
  <c r="F155" i="7"/>
  <c r="F127" i="7" s="1"/>
  <c r="G1363" i="8" s="1"/>
  <c r="H1363" i="8" s="1"/>
  <c r="F154" i="7"/>
  <c r="F126" i="7" s="1"/>
  <c r="G1362" i="8" s="1"/>
  <c r="H1362" i="8" s="1"/>
  <c r="G154" i="7"/>
  <c r="E154" i="7"/>
  <c r="E153" i="7"/>
  <c r="H153" i="7" s="1"/>
  <c r="G153" i="7"/>
  <c r="E151" i="7"/>
  <c r="H151" i="7" s="1"/>
  <c r="G146" i="7"/>
  <c r="I1640" i="8" s="1"/>
  <c r="J1640" i="8" s="1"/>
  <c r="J1659" i="8" s="1"/>
  <c r="I84" i="9" s="1"/>
  <c r="J84" i="9" s="1"/>
  <c r="E146" i="7"/>
  <c r="E1640" i="8" s="1"/>
  <c r="E145" i="7"/>
  <c r="E1639" i="8" s="1"/>
  <c r="F144" i="7"/>
  <c r="E144" i="7"/>
  <c r="E1638" i="8" s="1"/>
  <c r="G142" i="7"/>
  <c r="I1593" i="8" s="1"/>
  <c r="J1593" i="8" s="1"/>
  <c r="J1613" i="8" s="1"/>
  <c r="I82" i="9" s="1"/>
  <c r="J82" i="9" s="1"/>
  <c r="E142" i="7"/>
  <c r="E1593" i="8" s="1"/>
  <c r="E141" i="7"/>
  <c r="F140" i="7"/>
  <c r="G1571" i="8" s="1"/>
  <c r="H1571" i="8" s="1"/>
  <c r="F139" i="7"/>
  <c r="G1570" i="8" s="1"/>
  <c r="H1570" i="8" s="1"/>
  <c r="E136" i="7"/>
  <c r="F135" i="7"/>
  <c r="G1479" i="8" s="1"/>
  <c r="H1479" i="8" s="1"/>
  <c r="F130" i="7"/>
  <c r="G1390" i="8" s="1"/>
  <c r="H1390" i="8" s="1"/>
  <c r="E130" i="7"/>
  <c r="E1390" i="8" s="1"/>
  <c r="G130" i="7"/>
  <c r="I1390" i="8" s="1"/>
  <c r="J1390" i="8" s="1"/>
  <c r="F125" i="7"/>
  <c r="G1339" i="8" s="1"/>
  <c r="H1339" i="8" s="1"/>
  <c r="H1360" i="8" s="1"/>
  <c r="G71" i="9" s="1"/>
  <c r="H71" i="9" s="1"/>
  <c r="F119" i="7"/>
  <c r="G975" i="8" s="1"/>
  <c r="H975" i="8" s="1"/>
  <c r="E117" i="7"/>
  <c r="E904" i="8" s="1"/>
  <c r="E113" i="7"/>
  <c r="E773" i="8" s="1"/>
  <c r="F113" i="7"/>
  <c r="G773" i="8" s="1"/>
  <c r="H773" i="8" s="1"/>
  <c r="H108" i="7"/>
  <c r="E107" i="7"/>
  <c r="F106" i="7"/>
  <c r="G627" i="8" s="1"/>
  <c r="H627" i="8" s="1"/>
  <c r="H647" i="8" s="1"/>
  <c r="G36" i="9" s="1"/>
  <c r="H36" i="9" s="1"/>
  <c r="E105" i="7"/>
  <c r="E605" i="8" s="1"/>
  <c r="F102" i="7"/>
  <c r="E102" i="7"/>
  <c r="E100" i="7"/>
  <c r="G98" i="7"/>
  <c r="I465" i="8" s="1"/>
  <c r="J465" i="8" s="1"/>
  <c r="E98" i="7"/>
  <c r="E465" i="8" s="1"/>
  <c r="G97" i="7"/>
  <c r="G95" i="7"/>
  <c r="F95" i="7"/>
  <c r="F94" i="7"/>
  <c r="E94" i="7"/>
  <c r="G94" i="7"/>
  <c r="F93" i="7"/>
  <c r="G35" i="7"/>
  <c r="I86" i="8" s="1"/>
  <c r="J86" i="8" s="1"/>
  <c r="G74" i="7"/>
  <c r="I255" i="8" s="1"/>
  <c r="J255" i="8" s="1"/>
  <c r="F74" i="7"/>
  <c r="G255" i="8" s="1"/>
  <c r="H255" i="8" s="1"/>
  <c r="E73" i="7"/>
  <c r="E72" i="7"/>
  <c r="E71" i="7"/>
  <c r="F70" i="7"/>
  <c r="E70" i="7"/>
  <c r="E69" i="7"/>
  <c r="E68" i="7"/>
  <c r="E67" i="7"/>
  <c r="E66" i="7"/>
  <c r="E247" i="8" s="1"/>
  <c r="E65" i="7"/>
  <c r="E246" i="8" s="1"/>
  <c r="H65" i="7"/>
  <c r="E64" i="7"/>
  <c r="E63" i="7"/>
  <c r="E244" i="8" s="1"/>
  <c r="E62" i="7"/>
  <c r="G62" i="7"/>
  <c r="E60" i="7"/>
  <c r="E59" i="7"/>
  <c r="E240" i="8" s="1"/>
  <c r="E57" i="7"/>
  <c r="E56" i="7"/>
  <c r="G54" i="7"/>
  <c r="I235" i="8" s="1"/>
  <c r="J235" i="8" s="1"/>
  <c r="F54" i="7"/>
  <c r="G235" i="8" s="1"/>
  <c r="H235" i="8" s="1"/>
  <c r="F46" i="7"/>
  <c r="F39" i="7"/>
  <c r="G39" i="7"/>
  <c r="F38" i="7"/>
  <c r="G34" i="7"/>
  <c r="I85" i="8" s="1"/>
  <c r="J85" i="8" s="1"/>
  <c r="G20" i="7"/>
  <c r="I58" i="8" s="1"/>
  <c r="J58" i="8" s="1"/>
  <c r="F20" i="7"/>
  <c r="G58" i="8" s="1"/>
  <c r="H58" i="8" s="1"/>
  <c r="F29" i="7"/>
  <c r="F28" i="7"/>
  <c r="H27" i="7"/>
  <c r="F26" i="7"/>
  <c r="G77" i="8" s="1"/>
  <c r="H77" i="8" s="1"/>
  <c r="F25" i="7"/>
  <c r="G76" i="8" s="1"/>
  <c r="H76" i="8" s="1"/>
  <c r="F24" i="7"/>
  <c r="F19" i="7"/>
  <c r="G16" i="7"/>
  <c r="F16" i="7"/>
  <c r="E15" i="7"/>
  <c r="E12" i="7"/>
  <c r="G11" i="7"/>
  <c r="I30" i="8" s="1"/>
  <c r="J30" i="8" s="1"/>
  <c r="E11" i="7"/>
  <c r="E30" i="8" s="1"/>
  <c r="G10" i="7"/>
  <c r="I29" i="8" s="1"/>
  <c r="J29" i="8" s="1"/>
  <c r="F10" i="7"/>
  <c r="G29" i="8" s="1"/>
  <c r="H29" i="8" s="1"/>
  <c r="H49" i="8" s="1"/>
  <c r="G8" i="9" s="1"/>
  <c r="H8" i="9" s="1"/>
  <c r="F9" i="7"/>
  <c r="G9" i="7"/>
  <c r="E8" i="7"/>
  <c r="E7" i="7"/>
  <c r="H254" i="7"/>
  <c r="G247" i="7"/>
  <c r="G239" i="7" s="1"/>
  <c r="H235" i="7"/>
  <c r="E229" i="7"/>
  <c r="H225" i="7"/>
  <c r="G217" i="7"/>
  <c r="G89" i="7" s="1"/>
  <c r="I317" i="8" s="1"/>
  <c r="J317" i="8" s="1"/>
  <c r="E210" i="7"/>
  <c r="H206" i="7"/>
  <c r="E190" i="7"/>
  <c r="H184" i="7"/>
  <c r="H174" i="7"/>
  <c r="H145" i="7"/>
  <c r="H143" i="7"/>
  <c r="H103" i="7"/>
  <c r="H102" i="7"/>
  <c r="H100" i="7"/>
  <c r="H71" i="7"/>
  <c r="H70" i="7"/>
  <c r="H69" i="7"/>
  <c r="H63" i="7"/>
  <c r="H59" i="7"/>
  <c r="H50" i="7"/>
  <c r="K1685" i="8"/>
  <c r="K1664" i="8"/>
  <c r="L27" i="9" l="1"/>
  <c r="H190" i="8"/>
  <c r="K190" i="8"/>
  <c r="K443" i="8"/>
  <c r="L233" i="8"/>
  <c r="K27" i="9"/>
  <c r="F30" i="8"/>
  <c r="L30" i="8" s="1"/>
  <c r="K30" i="8"/>
  <c r="G98" i="8"/>
  <c r="H98" i="8" s="1"/>
  <c r="G350" i="8"/>
  <c r="H350" i="8" s="1"/>
  <c r="G580" i="8"/>
  <c r="H580" i="8" s="1"/>
  <c r="F247" i="8"/>
  <c r="L247" i="8" s="1"/>
  <c r="K247" i="8"/>
  <c r="F45" i="7"/>
  <c r="G105" i="8" s="1"/>
  <c r="H105" i="8" s="1"/>
  <c r="G834" i="8"/>
  <c r="H834" i="8" s="1"/>
  <c r="H854" i="8" s="1"/>
  <c r="G46" i="9" s="1"/>
  <c r="H46" i="9" s="1"/>
  <c r="G375" i="8"/>
  <c r="H375" i="8" s="1"/>
  <c r="G1064" i="8"/>
  <c r="H1064" i="8" s="1"/>
  <c r="G1456" i="8"/>
  <c r="H1456" i="8" s="1"/>
  <c r="I768" i="8"/>
  <c r="J768" i="8" s="1"/>
  <c r="I82" i="8"/>
  <c r="J82" i="8" s="1"/>
  <c r="I998" i="8"/>
  <c r="J998" i="8" s="1"/>
  <c r="F626" i="8"/>
  <c r="K626" i="8"/>
  <c r="I649" i="8"/>
  <c r="J649" i="8" s="1"/>
  <c r="I420" i="8"/>
  <c r="J420" i="8" s="1"/>
  <c r="I166" i="8"/>
  <c r="J166" i="8" s="1"/>
  <c r="I1500" i="8"/>
  <c r="J1500" i="8" s="1"/>
  <c r="F396" i="8"/>
  <c r="K396" i="8"/>
  <c r="H12" i="7"/>
  <c r="E31" i="8"/>
  <c r="G581" i="8"/>
  <c r="H581" i="8" s="1"/>
  <c r="G1433" i="8"/>
  <c r="H1433" i="8" s="1"/>
  <c r="G351" i="8"/>
  <c r="H351" i="8" s="1"/>
  <c r="G99" i="8"/>
  <c r="H99" i="8" s="1"/>
  <c r="H68" i="7"/>
  <c r="E1293" i="8"/>
  <c r="E1134" i="8"/>
  <c r="E1550" i="8"/>
  <c r="E702" i="8"/>
  <c r="E249" i="8"/>
  <c r="E471" i="8"/>
  <c r="E905" i="8"/>
  <c r="I419" i="8"/>
  <c r="J419" i="8" s="1"/>
  <c r="I1501" i="8"/>
  <c r="J1501" i="8" s="1"/>
  <c r="F1390" i="8"/>
  <c r="L1390" i="8" s="1"/>
  <c r="K1390" i="8"/>
  <c r="G650" i="8"/>
  <c r="H650" i="8" s="1"/>
  <c r="G168" i="8"/>
  <c r="H168" i="8" s="1"/>
  <c r="K305" i="8"/>
  <c r="H305" i="8"/>
  <c r="K246" i="8"/>
  <c r="F246" i="8"/>
  <c r="L246" i="8" s="1"/>
  <c r="G1366" i="8"/>
  <c r="H1366" i="8" s="1"/>
  <c r="G286" i="8"/>
  <c r="H286" i="8" s="1"/>
  <c r="H143" i="8"/>
  <c r="K143" i="8"/>
  <c r="K78" i="8"/>
  <c r="H78" i="8"/>
  <c r="L78" i="8" s="1"/>
  <c r="E1454" i="8"/>
  <c r="E603" i="8"/>
  <c r="E833" i="8"/>
  <c r="E1247" i="8"/>
  <c r="E1063" i="8"/>
  <c r="E373" i="8"/>
  <c r="G586" i="8"/>
  <c r="H586" i="8" s="1"/>
  <c r="G107" i="8"/>
  <c r="H107" i="8" s="1"/>
  <c r="G813" i="8"/>
  <c r="H813" i="8" s="1"/>
  <c r="G1432" i="8"/>
  <c r="H1432" i="8" s="1"/>
  <c r="G1042" i="8"/>
  <c r="H1042" i="8" s="1"/>
  <c r="E282" i="8"/>
  <c r="E53" i="8"/>
  <c r="H220" i="7"/>
  <c r="E251" i="8"/>
  <c r="E704" i="8"/>
  <c r="G285" i="8"/>
  <c r="H285" i="8" s="1"/>
  <c r="G746" i="8"/>
  <c r="H746" i="8" s="1"/>
  <c r="G511" i="8"/>
  <c r="H511" i="8" s="1"/>
  <c r="H532" i="8" s="1"/>
  <c r="G31" i="9" s="1"/>
  <c r="H31" i="9" s="1"/>
  <c r="G537" i="8"/>
  <c r="H537" i="8" s="1"/>
  <c r="G309" i="8"/>
  <c r="H309" i="8" s="1"/>
  <c r="G81" i="8"/>
  <c r="H81" i="8" s="1"/>
  <c r="K1640" i="8"/>
  <c r="F1640" i="8"/>
  <c r="L1640" i="8" s="1"/>
  <c r="G1454" i="8"/>
  <c r="H1454" i="8" s="1"/>
  <c r="G603" i="8"/>
  <c r="H603" i="8" s="1"/>
  <c r="G833" i="8"/>
  <c r="H833" i="8" s="1"/>
  <c r="G1247" i="8"/>
  <c r="H1247" i="8" s="1"/>
  <c r="H1268" i="8" s="1"/>
  <c r="G66" i="9" s="1"/>
  <c r="H66" i="9" s="1"/>
  <c r="G1063" i="8"/>
  <c r="H1063" i="8" s="1"/>
  <c r="H1084" i="8" s="1"/>
  <c r="G57" i="9" s="1"/>
  <c r="H57" i="9" s="1"/>
  <c r="G373" i="8"/>
  <c r="H373" i="8" s="1"/>
  <c r="I769" i="8"/>
  <c r="J769" i="8" s="1"/>
  <c r="I999" i="8"/>
  <c r="J999" i="8" s="1"/>
  <c r="I1387" i="8"/>
  <c r="J1387" i="8" s="1"/>
  <c r="I307" i="8"/>
  <c r="J307" i="8" s="1"/>
  <c r="I995" i="8"/>
  <c r="J995" i="8" s="1"/>
  <c r="I765" i="8"/>
  <c r="J765" i="8" s="1"/>
  <c r="G45" i="7"/>
  <c r="I105" i="8" s="1"/>
  <c r="J105" i="8" s="1"/>
  <c r="I834" i="8"/>
  <c r="J834" i="8" s="1"/>
  <c r="I375" i="8"/>
  <c r="J375" i="8" s="1"/>
  <c r="I1064" i="8"/>
  <c r="J1064" i="8" s="1"/>
  <c r="I1456" i="8"/>
  <c r="J1456" i="8" s="1"/>
  <c r="F465" i="8"/>
  <c r="K465" i="8"/>
  <c r="G742" i="8"/>
  <c r="H742" i="8" s="1"/>
  <c r="G54" i="8"/>
  <c r="H54" i="8" s="1"/>
  <c r="G972" i="8"/>
  <c r="H972" i="8" s="1"/>
  <c r="I742" i="8"/>
  <c r="J742" i="8" s="1"/>
  <c r="I54" i="8"/>
  <c r="J54" i="8" s="1"/>
  <c r="I972" i="8"/>
  <c r="J972" i="8" s="1"/>
  <c r="G251" i="8"/>
  <c r="H251" i="8" s="1"/>
  <c r="H256" i="8" s="1"/>
  <c r="G17" i="9" s="1"/>
  <c r="H17" i="9" s="1"/>
  <c r="G704" i="8"/>
  <c r="H704" i="8" s="1"/>
  <c r="H716" i="8" s="1"/>
  <c r="G39" i="9" s="1"/>
  <c r="H39" i="9" s="1"/>
  <c r="E469" i="8"/>
  <c r="E1549" i="8"/>
  <c r="H136" i="7"/>
  <c r="E1548" i="8"/>
  <c r="I81" i="8"/>
  <c r="J81" i="8" s="1"/>
  <c r="I537" i="8"/>
  <c r="J537" i="8" s="1"/>
  <c r="I309" i="8"/>
  <c r="J309" i="8" s="1"/>
  <c r="F904" i="8"/>
  <c r="L904" i="8" s="1"/>
  <c r="K904" i="8"/>
  <c r="I1109" i="8"/>
  <c r="J1109" i="8" s="1"/>
  <c r="I1270" i="8"/>
  <c r="J1270" i="8" s="1"/>
  <c r="H67" i="7"/>
  <c r="E248" i="8"/>
  <c r="G1434" i="8"/>
  <c r="H1434" i="8" s="1"/>
  <c r="H1452" i="8" s="1"/>
  <c r="G75" i="9" s="1"/>
  <c r="H75" i="9" s="1"/>
  <c r="G585" i="8"/>
  <c r="H585" i="8" s="1"/>
  <c r="G106" i="8"/>
  <c r="H106" i="8" s="1"/>
  <c r="G357" i="8"/>
  <c r="H357" i="8" s="1"/>
  <c r="H56" i="7"/>
  <c r="E695" i="8"/>
  <c r="E237" i="8"/>
  <c r="E472" i="8"/>
  <c r="E705" i="8"/>
  <c r="E252" i="8"/>
  <c r="E474" i="8"/>
  <c r="E1552" i="8"/>
  <c r="I374" i="8"/>
  <c r="J374" i="8" s="1"/>
  <c r="I1455" i="8"/>
  <c r="J1455" i="8" s="1"/>
  <c r="I121" i="8"/>
  <c r="J121" i="8" s="1"/>
  <c r="J141" i="8" s="1"/>
  <c r="I12" i="9" s="1"/>
  <c r="J12" i="9" s="1"/>
  <c r="I604" i="8"/>
  <c r="J604" i="8" s="1"/>
  <c r="J624" i="8" s="1"/>
  <c r="I35" i="9" s="1"/>
  <c r="J35" i="9" s="1"/>
  <c r="H1153" i="8"/>
  <c r="G60" i="9" s="1"/>
  <c r="H60" i="9" s="1"/>
  <c r="F972" i="8"/>
  <c r="I581" i="8"/>
  <c r="J581" i="8" s="1"/>
  <c r="I1433" i="8"/>
  <c r="J1433" i="8" s="1"/>
  <c r="I99" i="8"/>
  <c r="J99" i="8" s="1"/>
  <c r="I351" i="8"/>
  <c r="J351" i="8" s="1"/>
  <c r="E703" i="8"/>
  <c r="E250" i="8"/>
  <c r="G744" i="8"/>
  <c r="H744" i="8" s="1"/>
  <c r="G973" i="8"/>
  <c r="H973" i="8" s="1"/>
  <c r="G57" i="8"/>
  <c r="H57" i="8" s="1"/>
  <c r="H105" i="7"/>
  <c r="G535" i="8"/>
  <c r="H535" i="8" s="1"/>
  <c r="G75" i="8"/>
  <c r="H75" i="8" s="1"/>
  <c r="E696" i="8"/>
  <c r="E238" i="8"/>
  <c r="E466" i="8"/>
  <c r="H72" i="7"/>
  <c r="E253" i="8"/>
  <c r="G474" i="8"/>
  <c r="H474" i="8" s="1"/>
  <c r="G1552" i="8"/>
  <c r="H1552" i="8" s="1"/>
  <c r="H1567" i="8" s="1"/>
  <c r="G80" i="9" s="1"/>
  <c r="H80" i="9" s="1"/>
  <c r="F54" i="8"/>
  <c r="L54" i="8" s="1"/>
  <c r="G582" i="8"/>
  <c r="H582" i="8" s="1"/>
  <c r="G102" i="8"/>
  <c r="H102" i="8" s="1"/>
  <c r="F240" i="8"/>
  <c r="L240" i="8" s="1"/>
  <c r="K240" i="8"/>
  <c r="H141" i="7"/>
  <c r="E1592" i="8"/>
  <c r="F742" i="8"/>
  <c r="H60" i="7"/>
  <c r="E1546" i="8"/>
  <c r="E698" i="8"/>
  <c r="E1132" i="8"/>
  <c r="E241" i="8"/>
  <c r="K1593" i="8"/>
  <c r="F1593" i="8"/>
  <c r="L1593" i="8" s="1"/>
  <c r="G974" i="8"/>
  <c r="H974" i="8" s="1"/>
  <c r="G745" i="8"/>
  <c r="H745" i="8" s="1"/>
  <c r="I997" i="8"/>
  <c r="J997" i="8" s="1"/>
  <c r="I767" i="8"/>
  <c r="J767" i="8" s="1"/>
  <c r="I1385" i="8"/>
  <c r="J1385" i="8" s="1"/>
  <c r="I538" i="8"/>
  <c r="J538" i="8" s="1"/>
  <c r="I310" i="8"/>
  <c r="J310" i="8" s="1"/>
  <c r="G810" i="8"/>
  <c r="H810" i="8" s="1"/>
  <c r="H831" i="8" s="1"/>
  <c r="G45" i="9" s="1"/>
  <c r="H45" i="9" s="1"/>
  <c r="G103" i="8"/>
  <c r="H103" i="8" s="1"/>
  <c r="G353" i="8"/>
  <c r="H353" i="8" s="1"/>
  <c r="G121" i="8"/>
  <c r="H121" i="8" s="1"/>
  <c r="H141" i="8" s="1"/>
  <c r="G12" i="9" s="1"/>
  <c r="H12" i="9" s="1"/>
  <c r="G374" i="8"/>
  <c r="H374" i="8" s="1"/>
  <c r="G604" i="8"/>
  <c r="H604" i="8" s="1"/>
  <c r="H624" i="8" s="1"/>
  <c r="G35" i="9" s="1"/>
  <c r="H35" i="9" s="1"/>
  <c r="G1455" i="8"/>
  <c r="H1455" i="8" s="1"/>
  <c r="G1205" i="8"/>
  <c r="H1205" i="8" s="1"/>
  <c r="G1392" i="8"/>
  <c r="H1392" i="8" s="1"/>
  <c r="G772" i="8"/>
  <c r="H772" i="8" s="1"/>
  <c r="G315" i="8"/>
  <c r="H315" i="8" s="1"/>
  <c r="I468" i="8"/>
  <c r="J468" i="8" s="1"/>
  <c r="I243" i="8"/>
  <c r="J243" i="8" s="1"/>
  <c r="I1547" i="8"/>
  <c r="J1547" i="8" s="1"/>
  <c r="J1567" i="8" s="1"/>
  <c r="I80" i="9" s="1"/>
  <c r="J80" i="9" s="1"/>
  <c r="I699" i="8"/>
  <c r="J699" i="8" s="1"/>
  <c r="H73" i="7"/>
  <c r="E254" i="8"/>
  <c r="E8" i="8"/>
  <c r="E720" i="8"/>
  <c r="E490" i="8"/>
  <c r="E260" i="8"/>
  <c r="G748" i="8"/>
  <c r="H748" i="8" s="1"/>
  <c r="G976" i="8"/>
  <c r="H976" i="8" s="1"/>
  <c r="G100" i="8"/>
  <c r="H100" i="8" s="1"/>
  <c r="G352" i="8"/>
  <c r="H352" i="8" s="1"/>
  <c r="J491" i="8"/>
  <c r="L491" i="8" s="1"/>
  <c r="K491" i="8"/>
  <c r="H8" i="7"/>
  <c r="E722" i="8"/>
  <c r="E9" i="8"/>
  <c r="E950" i="8"/>
  <c r="E492" i="8"/>
  <c r="E1317" i="8"/>
  <c r="E1157" i="8"/>
  <c r="E261" i="8"/>
  <c r="G764" i="8"/>
  <c r="H764" i="8" s="1"/>
  <c r="G536" i="8"/>
  <c r="H536" i="8" s="1"/>
  <c r="G1386" i="8"/>
  <c r="H1386" i="8" s="1"/>
  <c r="G306" i="8"/>
  <c r="H306" i="8" s="1"/>
  <c r="G994" i="8"/>
  <c r="H994" i="8" s="1"/>
  <c r="G1201" i="8"/>
  <c r="H1201" i="8" s="1"/>
  <c r="G79" i="8"/>
  <c r="H79" i="8" s="1"/>
  <c r="E468" i="8"/>
  <c r="E243" i="8"/>
  <c r="E1547" i="8"/>
  <c r="E699" i="8"/>
  <c r="F1638" i="8"/>
  <c r="G287" i="8"/>
  <c r="H287" i="8" s="1"/>
  <c r="G60" i="8"/>
  <c r="H60" i="8" s="1"/>
  <c r="G747" i="8"/>
  <c r="H747" i="8" s="1"/>
  <c r="G1367" i="8"/>
  <c r="H1367" i="8" s="1"/>
  <c r="J721" i="8"/>
  <c r="L721" i="8" s="1"/>
  <c r="K721" i="8"/>
  <c r="G768" i="8"/>
  <c r="H768" i="8" s="1"/>
  <c r="G82" i="8"/>
  <c r="H82" i="8" s="1"/>
  <c r="G998" i="8"/>
  <c r="H998" i="8" s="1"/>
  <c r="K605" i="8"/>
  <c r="F605" i="8"/>
  <c r="L605" i="8" s="1"/>
  <c r="E1205" i="8"/>
  <c r="E1392" i="8"/>
  <c r="E772" i="8"/>
  <c r="E315" i="8"/>
  <c r="H107" i="7"/>
  <c r="E697" i="8"/>
  <c r="G314" i="8"/>
  <c r="H314" i="8" s="1"/>
  <c r="G1204" i="8"/>
  <c r="H1204" i="8" s="1"/>
  <c r="G1391" i="8"/>
  <c r="H1391" i="8" s="1"/>
  <c r="G771" i="8"/>
  <c r="H771" i="8" s="1"/>
  <c r="G316" i="8"/>
  <c r="H316" i="8" s="1"/>
  <c r="G1206" i="8"/>
  <c r="H1206" i="8" s="1"/>
  <c r="H7" i="7"/>
  <c r="I493" i="8"/>
  <c r="J493" i="8" s="1"/>
  <c r="I1318" i="8"/>
  <c r="J1318" i="8" s="1"/>
  <c r="I1158" i="8"/>
  <c r="J1158" i="8" s="1"/>
  <c r="I262" i="8"/>
  <c r="J262" i="8" s="1"/>
  <c r="I723" i="8"/>
  <c r="J723" i="8" s="1"/>
  <c r="I10" i="8"/>
  <c r="J10" i="8" s="1"/>
  <c r="I951" i="8"/>
  <c r="J951" i="8" s="1"/>
  <c r="G1388" i="8"/>
  <c r="H1388" i="8" s="1"/>
  <c r="G308" i="8"/>
  <c r="H308" i="8" s="1"/>
  <c r="G996" i="8"/>
  <c r="H996" i="8" s="1"/>
  <c r="G1202" i="8"/>
  <c r="H1202" i="8" s="1"/>
  <c r="G766" i="8"/>
  <c r="H766" i="8" s="1"/>
  <c r="G80" i="8"/>
  <c r="H80" i="8" s="1"/>
  <c r="F244" i="8"/>
  <c r="L244" i="8" s="1"/>
  <c r="K244" i="8"/>
  <c r="G1041" i="8"/>
  <c r="H1041" i="8" s="1"/>
  <c r="H1061" i="8" s="1"/>
  <c r="G56" i="9" s="1"/>
  <c r="H56" i="9" s="1"/>
  <c r="G356" i="8"/>
  <c r="H356" i="8" s="1"/>
  <c r="G812" i="8"/>
  <c r="H812" i="8" s="1"/>
  <c r="G1224" i="8"/>
  <c r="H1224" i="8" s="1"/>
  <c r="H1245" i="8" s="1"/>
  <c r="G65" i="9" s="1"/>
  <c r="H65" i="9" s="1"/>
  <c r="G584" i="8"/>
  <c r="H584" i="8" s="1"/>
  <c r="H144" i="7"/>
  <c r="G1638" i="8"/>
  <c r="H1638" i="8" s="1"/>
  <c r="H1659" i="8" s="1"/>
  <c r="G84" i="9" s="1"/>
  <c r="H84" i="9" s="1"/>
  <c r="I103" i="8"/>
  <c r="J103" i="8" s="1"/>
  <c r="I353" i="8"/>
  <c r="J353" i="8" s="1"/>
  <c r="I810" i="8"/>
  <c r="J810" i="8" s="1"/>
  <c r="G1408" i="8"/>
  <c r="H1408" i="8" s="1"/>
  <c r="H1429" i="8" s="1"/>
  <c r="G74" i="9" s="1"/>
  <c r="H74" i="9" s="1"/>
  <c r="G787" i="8"/>
  <c r="H787" i="8" s="1"/>
  <c r="G327" i="8"/>
  <c r="H327" i="8" s="1"/>
  <c r="H348" i="8" s="1"/>
  <c r="G22" i="9" s="1"/>
  <c r="H22" i="9" s="1"/>
  <c r="G1017" i="8"/>
  <c r="H1017" i="8" s="1"/>
  <c r="H1038" i="8" s="1"/>
  <c r="G55" i="9" s="1"/>
  <c r="H55" i="9" s="1"/>
  <c r="G557" i="8"/>
  <c r="H557" i="8" s="1"/>
  <c r="H578" i="8" s="1"/>
  <c r="G33" i="9" s="1"/>
  <c r="H33" i="9" s="1"/>
  <c r="H117" i="7"/>
  <c r="G997" i="8"/>
  <c r="H997" i="8" s="1"/>
  <c r="G767" i="8"/>
  <c r="H767" i="8" s="1"/>
  <c r="G1385" i="8"/>
  <c r="H1385" i="8" s="1"/>
  <c r="G538" i="8"/>
  <c r="H538" i="8" s="1"/>
  <c r="G310" i="8"/>
  <c r="H310" i="8" s="1"/>
  <c r="H146" i="7"/>
  <c r="H11" i="7"/>
  <c r="G951" i="8"/>
  <c r="H951" i="8" s="1"/>
  <c r="G493" i="8"/>
  <c r="H493" i="8" s="1"/>
  <c r="G1318" i="8"/>
  <c r="H1318" i="8" s="1"/>
  <c r="H1337" i="8" s="1"/>
  <c r="G70" i="9" s="1"/>
  <c r="H70" i="9" s="1"/>
  <c r="G1158" i="8"/>
  <c r="H1158" i="8" s="1"/>
  <c r="G262" i="8"/>
  <c r="H262" i="8" s="1"/>
  <c r="G723" i="8"/>
  <c r="H723" i="8" s="1"/>
  <c r="G10" i="8"/>
  <c r="H10" i="8" s="1"/>
  <c r="H64" i="7"/>
  <c r="E245" i="8"/>
  <c r="E701" i="8"/>
  <c r="E470" i="8"/>
  <c r="I1454" i="8"/>
  <c r="J1454" i="8" s="1"/>
  <c r="J1475" i="8" s="1"/>
  <c r="I76" i="9" s="1"/>
  <c r="J76" i="9" s="1"/>
  <c r="I603" i="8"/>
  <c r="J603" i="8" s="1"/>
  <c r="I833" i="8"/>
  <c r="J833" i="8" s="1"/>
  <c r="I1247" i="8"/>
  <c r="J1247" i="8" s="1"/>
  <c r="J1268" i="8" s="1"/>
  <c r="I66" i="9" s="1"/>
  <c r="J66" i="9" s="1"/>
  <c r="I1063" i="8"/>
  <c r="J1063" i="8" s="1"/>
  <c r="J1084" i="8" s="1"/>
  <c r="I57" i="9" s="1"/>
  <c r="J57" i="9" s="1"/>
  <c r="I373" i="8"/>
  <c r="J373" i="8" s="1"/>
  <c r="F773" i="8"/>
  <c r="L773" i="8" s="1"/>
  <c r="K773" i="8"/>
  <c r="F1639" i="8"/>
  <c r="L1639" i="8" s="1"/>
  <c r="K1639" i="8"/>
  <c r="G473" i="8"/>
  <c r="H473" i="8" s="1"/>
  <c r="H486" i="8" s="1"/>
  <c r="G28" i="9" s="1"/>
  <c r="H28" i="9" s="1"/>
  <c r="G1294" i="8"/>
  <c r="H1294" i="8" s="1"/>
  <c r="H1314" i="8" s="1"/>
  <c r="G68" i="9" s="1"/>
  <c r="H68" i="9" s="1"/>
  <c r="I787" i="8"/>
  <c r="J787" i="8" s="1"/>
  <c r="J808" i="8" s="1"/>
  <c r="I44" i="9" s="1"/>
  <c r="J44" i="9" s="1"/>
  <c r="I327" i="8"/>
  <c r="J327" i="8" s="1"/>
  <c r="J348" i="8" s="1"/>
  <c r="I22" i="9" s="1"/>
  <c r="J22" i="9" s="1"/>
  <c r="I1017" i="8"/>
  <c r="J1017" i="8" s="1"/>
  <c r="J1038" i="8" s="1"/>
  <c r="I55" i="9" s="1"/>
  <c r="J55" i="9" s="1"/>
  <c r="I557" i="8"/>
  <c r="J557" i="8" s="1"/>
  <c r="J578" i="8" s="1"/>
  <c r="I33" i="9" s="1"/>
  <c r="J33" i="9" s="1"/>
  <c r="I1408" i="8"/>
  <c r="J1408" i="8" s="1"/>
  <c r="J1429" i="8" s="1"/>
  <c r="I74" i="9" s="1"/>
  <c r="J74" i="9" s="1"/>
  <c r="K86" i="9"/>
  <c r="F86" i="9"/>
  <c r="L86" i="9" s="1"/>
  <c r="T86" i="9" s="1"/>
  <c r="E35" i="10" s="1"/>
  <c r="F85" i="9"/>
  <c r="L85" i="9" s="1"/>
  <c r="T85" i="9" s="1"/>
  <c r="E34" i="10" s="1"/>
  <c r="K85" i="9"/>
  <c r="K83" i="9"/>
  <c r="L1544" i="8"/>
  <c r="F79" i="9"/>
  <c r="L79" i="9" s="1"/>
  <c r="K79" i="9"/>
  <c r="L38" i="9"/>
  <c r="K38" i="9"/>
  <c r="K16" i="9"/>
  <c r="H267" i="7"/>
  <c r="H266" i="7"/>
  <c r="E265" i="7"/>
  <c r="H265" i="7" s="1"/>
  <c r="E264" i="7"/>
  <c r="H261" i="7"/>
  <c r="E255" i="7"/>
  <c r="H253" i="7"/>
  <c r="E251" i="7"/>
  <c r="H250" i="7"/>
  <c r="E248" i="7"/>
  <c r="E246" i="7"/>
  <c r="F118" i="7"/>
  <c r="G925" i="8" s="1"/>
  <c r="H925" i="8" s="1"/>
  <c r="H946" i="8" s="1"/>
  <c r="G50" i="9" s="1"/>
  <c r="H50" i="9" s="1"/>
  <c r="E242" i="7"/>
  <c r="H240" i="7"/>
  <c r="F138" i="7"/>
  <c r="G1569" i="8" s="1"/>
  <c r="H1569" i="8" s="1"/>
  <c r="H1590" i="8" s="1"/>
  <c r="G81" i="9" s="1"/>
  <c r="H81" i="9" s="1"/>
  <c r="H234" i="7"/>
  <c r="H233" i="7"/>
  <c r="G106" i="7"/>
  <c r="I627" i="8" s="1"/>
  <c r="J627" i="8" s="1"/>
  <c r="J647" i="8" s="1"/>
  <c r="I36" i="9" s="1"/>
  <c r="J36" i="9" s="1"/>
  <c r="G135" i="7"/>
  <c r="I1479" i="8" s="1"/>
  <c r="J1479" i="8" s="1"/>
  <c r="F97" i="7"/>
  <c r="F121" i="7"/>
  <c r="G115" i="7"/>
  <c r="I856" i="8" s="1"/>
  <c r="J856" i="8" s="1"/>
  <c r="F134" i="7"/>
  <c r="G1478" i="8" s="1"/>
  <c r="H1478" i="8" s="1"/>
  <c r="H229" i="7"/>
  <c r="F96" i="7"/>
  <c r="G397" i="8" s="1"/>
  <c r="H397" i="8" s="1"/>
  <c r="H417" i="8" s="1"/>
  <c r="G25" i="9" s="1"/>
  <c r="H25" i="9" s="1"/>
  <c r="F116" i="7"/>
  <c r="H227" i="7"/>
  <c r="E224" i="7"/>
  <c r="E219" i="7"/>
  <c r="H219" i="7" s="1"/>
  <c r="G91" i="7"/>
  <c r="I354" i="8" s="1"/>
  <c r="J354" i="8" s="1"/>
  <c r="G114" i="7"/>
  <c r="I811" i="8" s="1"/>
  <c r="J811" i="8" s="1"/>
  <c r="F91" i="7"/>
  <c r="G354" i="8" s="1"/>
  <c r="H354" i="8" s="1"/>
  <c r="F114" i="7"/>
  <c r="G811" i="8" s="1"/>
  <c r="H811" i="8" s="1"/>
  <c r="H218" i="7"/>
  <c r="E216" i="7"/>
  <c r="G129" i="7"/>
  <c r="I1389" i="8" s="1"/>
  <c r="J1389" i="8" s="1"/>
  <c r="H213" i="7"/>
  <c r="H212" i="7"/>
  <c r="F84" i="7"/>
  <c r="G85" i="7"/>
  <c r="I313" i="8" s="1"/>
  <c r="J313" i="8" s="1"/>
  <c r="G84" i="7"/>
  <c r="G112" i="7"/>
  <c r="G83" i="7"/>
  <c r="I311" i="8" s="1"/>
  <c r="J311" i="8" s="1"/>
  <c r="H211" i="7"/>
  <c r="H210" i="7"/>
  <c r="G101" i="7"/>
  <c r="G124" i="7"/>
  <c r="I1135" i="8" s="1"/>
  <c r="J1135" i="8" s="1"/>
  <c r="J1153" i="8" s="1"/>
  <c r="I60" i="9" s="1"/>
  <c r="J60" i="9" s="1"/>
  <c r="G137" i="7"/>
  <c r="I1551" i="8" s="1"/>
  <c r="J1551" i="8" s="1"/>
  <c r="H209" i="7"/>
  <c r="E205" i="7"/>
  <c r="E204" i="7"/>
  <c r="H204" i="7" s="1"/>
  <c r="E203" i="7"/>
  <c r="E202" i="7"/>
  <c r="H202" i="7" s="1"/>
  <c r="E201" i="7"/>
  <c r="F52" i="7"/>
  <c r="G52" i="7"/>
  <c r="G53" i="7"/>
  <c r="H200" i="7"/>
  <c r="E198" i="7"/>
  <c r="H198" i="7" s="1"/>
  <c r="H196" i="7"/>
  <c r="H193" i="7"/>
  <c r="H191" i="7"/>
  <c r="H190" i="7"/>
  <c r="G189" i="7"/>
  <c r="H187" i="7"/>
  <c r="H186" i="7"/>
  <c r="G185" i="7"/>
  <c r="G40" i="7"/>
  <c r="G41" i="7"/>
  <c r="I101" i="8" s="1"/>
  <c r="J101" i="8" s="1"/>
  <c r="G42" i="7"/>
  <c r="H183" i="7"/>
  <c r="F37" i="7"/>
  <c r="G97" i="8" s="1"/>
  <c r="H97" i="8" s="1"/>
  <c r="G180" i="7"/>
  <c r="G179" i="7"/>
  <c r="H173" i="7"/>
  <c r="F35" i="7"/>
  <c r="G86" i="8" s="1"/>
  <c r="H86" i="8" s="1"/>
  <c r="F34" i="7"/>
  <c r="G85" i="8" s="1"/>
  <c r="H85" i="8" s="1"/>
  <c r="H171" i="7"/>
  <c r="E170" i="7"/>
  <c r="H167" i="7"/>
  <c r="E166" i="7"/>
  <c r="H166" i="7" s="1"/>
  <c r="H165" i="7"/>
  <c r="G163" i="7"/>
  <c r="E163" i="7"/>
  <c r="G23" i="7"/>
  <c r="I61" i="8" s="1"/>
  <c r="J61" i="8" s="1"/>
  <c r="G109" i="7"/>
  <c r="H162" i="7"/>
  <c r="E161" i="7"/>
  <c r="H159" i="7"/>
  <c r="H158" i="7"/>
  <c r="G19" i="7"/>
  <c r="G110" i="7"/>
  <c r="G22" i="7"/>
  <c r="E157" i="7"/>
  <c r="F14" i="7"/>
  <c r="G52" i="8" s="1"/>
  <c r="H52" i="8" s="1"/>
  <c r="G156" i="7"/>
  <c r="G155" i="7" s="1"/>
  <c r="G92" i="7" s="1"/>
  <c r="I355" i="8" s="1"/>
  <c r="J355" i="8" s="1"/>
  <c r="F92" i="7"/>
  <c r="G355" i="8" s="1"/>
  <c r="H355" i="8" s="1"/>
  <c r="F44" i="7"/>
  <c r="F13" i="7"/>
  <c r="G51" i="8" s="1"/>
  <c r="H51" i="8" s="1"/>
  <c r="G126" i="7"/>
  <c r="I1362" i="8" s="1"/>
  <c r="J1362" i="8" s="1"/>
  <c r="G13" i="7"/>
  <c r="I51" i="8" s="1"/>
  <c r="J51" i="8" s="1"/>
  <c r="H154" i="7"/>
  <c r="G148" i="7"/>
  <c r="F148" i="7"/>
  <c r="H142" i="7"/>
  <c r="H130" i="7"/>
  <c r="H113" i="7"/>
  <c r="E99" i="7"/>
  <c r="H98" i="7"/>
  <c r="H94" i="7"/>
  <c r="E89" i="7"/>
  <c r="E317" i="8" s="1"/>
  <c r="E81" i="7"/>
  <c r="E80" i="7"/>
  <c r="E75" i="7"/>
  <c r="H66" i="7"/>
  <c r="H62" i="7"/>
  <c r="E39" i="7"/>
  <c r="H16" i="7"/>
  <c r="E6" i="7"/>
  <c r="L190" i="8" l="1"/>
  <c r="L210" i="8" s="1"/>
  <c r="H210" i="8"/>
  <c r="G15" i="9" s="1"/>
  <c r="F1247" i="8"/>
  <c r="K1247" i="8"/>
  <c r="F31" i="8"/>
  <c r="L31" i="8" s="1"/>
  <c r="K31" i="8"/>
  <c r="F248" i="8"/>
  <c r="L248" i="8" s="1"/>
  <c r="K248" i="8"/>
  <c r="I287" i="8"/>
  <c r="J287" i="8" s="1"/>
  <c r="I60" i="8"/>
  <c r="J60" i="8" s="1"/>
  <c r="I747" i="8"/>
  <c r="J747" i="8" s="1"/>
  <c r="I1367" i="8"/>
  <c r="J1367" i="8" s="1"/>
  <c r="F1392" i="8"/>
  <c r="F1547" i="8"/>
  <c r="L1547" i="8" s="1"/>
  <c r="K1547" i="8"/>
  <c r="F722" i="8"/>
  <c r="L722" i="8" s="1"/>
  <c r="K722" i="8"/>
  <c r="H555" i="8"/>
  <c r="G32" i="9" s="1"/>
  <c r="H32" i="9" s="1"/>
  <c r="L972" i="8"/>
  <c r="F833" i="8"/>
  <c r="K833" i="8"/>
  <c r="F1205" i="8"/>
  <c r="F243" i="8"/>
  <c r="L243" i="8" s="1"/>
  <c r="K243" i="8"/>
  <c r="F603" i="8"/>
  <c r="K603" i="8"/>
  <c r="J1337" i="8"/>
  <c r="I70" i="9" s="1"/>
  <c r="J70" i="9" s="1"/>
  <c r="K468" i="8"/>
  <c r="F468" i="8"/>
  <c r="L468" i="8" s="1"/>
  <c r="L742" i="8"/>
  <c r="F704" i="8"/>
  <c r="L704" i="8" s="1"/>
  <c r="K704" i="8"/>
  <c r="F1454" i="8"/>
  <c r="K1454" i="8"/>
  <c r="J440" i="8"/>
  <c r="I26" i="9" s="1"/>
  <c r="J26" i="9" s="1"/>
  <c r="L396" i="8"/>
  <c r="F470" i="8"/>
  <c r="L470" i="8" s="1"/>
  <c r="K470" i="8"/>
  <c r="F1552" i="8"/>
  <c r="L1552" i="8" s="1"/>
  <c r="K1552" i="8"/>
  <c r="H394" i="8"/>
  <c r="G24" i="9" s="1"/>
  <c r="H24" i="9" s="1"/>
  <c r="F251" i="8"/>
  <c r="L251" i="8" s="1"/>
  <c r="K251" i="8"/>
  <c r="K905" i="8"/>
  <c r="F905" i="8"/>
  <c r="L905" i="8" s="1"/>
  <c r="J1521" i="8"/>
  <c r="I78" i="9" s="1"/>
  <c r="J78" i="9" s="1"/>
  <c r="F1063" i="8"/>
  <c r="K1063" i="8"/>
  <c r="F9" i="8"/>
  <c r="L9" i="8" s="1"/>
  <c r="K9" i="8"/>
  <c r="I748" i="8"/>
  <c r="J748" i="8" s="1"/>
  <c r="I976" i="8"/>
  <c r="J976" i="8" s="1"/>
  <c r="I1203" i="8"/>
  <c r="J1203" i="8" s="1"/>
  <c r="I312" i="8"/>
  <c r="J312" i="8" s="1"/>
  <c r="H1222" i="8"/>
  <c r="G64" i="9" s="1"/>
  <c r="H64" i="9" s="1"/>
  <c r="F474" i="8"/>
  <c r="L474" i="8" s="1"/>
  <c r="K474" i="8"/>
  <c r="F471" i="8"/>
  <c r="L471" i="8" s="1"/>
  <c r="K471" i="8"/>
  <c r="J187" i="8"/>
  <c r="I14" i="9" s="1"/>
  <c r="J14" i="9" s="1"/>
  <c r="H371" i="8"/>
  <c r="G23" i="9" s="1"/>
  <c r="H23" i="9" s="1"/>
  <c r="F950" i="8"/>
  <c r="L950" i="8" s="1"/>
  <c r="K950" i="8"/>
  <c r="F696" i="8"/>
  <c r="K699" i="8"/>
  <c r="F699" i="8"/>
  <c r="L699" i="8" s="1"/>
  <c r="F245" i="8"/>
  <c r="L245" i="8" s="1"/>
  <c r="K245" i="8"/>
  <c r="F250" i="8"/>
  <c r="L250" i="8" s="1"/>
  <c r="K250" i="8"/>
  <c r="F252" i="8"/>
  <c r="L252" i="8" s="1"/>
  <c r="K252" i="8"/>
  <c r="F53" i="8"/>
  <c r="F249" i="8"/>
  <c r="L249" i="8" s="1"/>
  <c r="K249" i="8"/>
  <c r="H99" i="7"/>
  <c r="E1133" i="8"/>
  <c r="E903" i="8"/>
  <c r="E467" i="8"/>
  <c r="G1203" i="8"/>
  <c r="H1203" i="8" s="1"/>
  <c r="G312" i="8"/>
  <c r="H312" i="8" s="1"/>
  <c r="K54" i="8"/>
  <c r="F703" i="8"/>
  <c r="L703" i="8" s="1"/>
  <c r="K703" i="8"/>
  <c r="F705" i="8"/>
  <c r="L705" i="8" s="1"/>
  <c r="K705" i="8"/>
  <c r="F282" i="8"/>
  <c r="H164" i="8"/>
  <c r="G13" i="9" s="1"/>
  <c r="L143" i="8"/>
  <c r="L164" i="8" s="1"/>
  <c r="F702" i="8"/>
  <c r="L702" i="8" s="1"/>
  <c r="K702" i="8"/>
  <c r="F472" i="8"/>
  <c r="L472" i="8" s="1"/>
  <c r="K472" i="8"/>
  <c r="L465" i="8"/>
  <c r="F1550" i="8"/>
  <c r="L1550" i="8" s="1"/>
  <c r="K1550" i="8"/>
  <c r="I973" i="8"/>
  <c r="J973" i="8" s="1"/>
  <c r="I57" i="8"/>
  <c r="J57" i="8" s="1"/>
  <c r="I744" i="8"/>
  <c r="J744" i="8" s="1"/>
  <c r="G33" i="7"/>
  <c r="I84" i="8" s="1"/>
  <c r="J84" i="8" s="1"/>
  <c r="I974" i="8"/>
  <c r="J974" i="8" s="1"/>
  <c r="I745" i="8"/>
  <c r="J745" i="8" s="1"/>
  <c r="K260" i="8"/>
  <c r="F260" i="8"/>
  <c r="L260" i="8" s="1"/>
  <c r="F241" i="8"/>
  <c r="L241" i="8" s="1"/>
  <c r="K241" i="8"/>
  <c r="F237" i="8"/>
  <c r="L237" i="8" s="1"/>
  <c r="K237" i="8"/>
  <c r="H1475" i="8"/>
  <c r="G76" i="9" s="1"/>
  <c r="H76" i="9" s="1"/>
  <c r="K1134" i="8"/>
  <c r="F1134" i="8"/>
  <c r="L626" i="8"/>
  <c r="F772" i="8"/>
  <c r="I1000" i="8"/>
  <c r="J1000" i="8" s="1"/>
  <c r="I770" i="8"/>
  <c r="J770" i="8" s="1"/>
  <c r="I100" i="8"/>
  <c r="J100" i="8" s="1"/>
  <c r="I352" i="8"/>
  <c r="J352" i="8" s="1"/>
  <c r="H808" i="8"/>
  <c r="G44" i="9" s="1"/>
  <c r="H44" i="9" s="1"/>
  <c r="F490" i="8"/>
  <c r="L490" i="8" s="1"/>
  <c r="K490" i="8"/>
  <c r="K1132" i="8"/>
  <c r="F1132" i="8"/>
  <c r="L1132" i="8" s="1"/>
  <c r="F695" i="8"/>
  <c r="K695" i="8"/>
  <c r="K1293" i="8"/>
  <c r="F1293" i="8"/>
  <c r="L1293" i="8" s="1"/>
  <c r="F315" i="8"/>
  <c r="I473" i="8"/>
  <c r="J473" i="8" s="1"/>
  <c r="I1294" i="8"/>
  <c r="J1294" i="8" s="1"/>
  <c r="J1314" i="8" s="1"/>
  <c r="I68" i="9" s="1"/>
  <c r="J68" i="9" s="1"/>
  <c r="K1592" i="8"/>
  <c r="F1592" i="8"/>
  <c r="F261" i="8"/>
  <c r="L261" i="8" s="1"/>
  <c r="K261" i="8"/>
  <c r="F720" i="8"/>
  <c r="L720" i="8" s="1"/>
  <c r="K720" i="8"/>
  <c r="F698" i="8"/>
  <c r="L698" i="8" s="1"/>
  <c r="K698" i="8"/>
  <c r="F253" i="8"/>
  <c r="L253" i="8" s="1"/>
  <c r="K253" i="8"/>
  <c r="F1548" i="8"/>
  <c r="L1548" i="8" s="1"/>
  <c r="K1548" i="8"/>
  <c r="F701" i="8"/>
  <c r="L701" i="8" s="1"/>
  <c r="K701" i="8"/>
  <c r="I1271" i="8"/>
  <c r="J1271" i="8" s="1"/>
  <c r="J1291" i="8" s="1"/>
  <c r="I67" i="9" s="1"/>
  <c r="J67" i="9" s="1"/>
  <c r="I421" i="8"/>
  <c r="J421" i="8" s="1"/>
  <c r="I167" i="8"/>
  <c r="J167" i="8" s="1"/>
  <c r="I1112" i="8"/>
  <c r="J1112" i="8" s="1"/>
  <c r="J1130" i="8" s="1"/>
  <c r="I59" i="9" s="1"/>
  <c r="J59" i="9" s="1"/>
  <c r="I879" i="8"/>
  <c r="J879" i="8" s="1"/>
  <c r="J900" i="8" s="1"/>
  <c r="I48" i="9" s="1"/>
  <c r="J48" i="9" s="1"/>
  <c r="I1502" i="8"/>
  <c r="J1502" i="8" s="1"/>
  <c r="I582" i="8"/>
  <c r="J582" i="8" s="1"/>
  <c r="I102" i="8"/>
  <c r="J102" i="8" s="1"/>
  <c r="G1109" i="8"/>
  <c r="H1109" i="8" s="1"/>
  <c r="G1270" i="8"/>
  <c r="H1270" i="8" s="1"/>
  <c r="F1157" i="8"/>
  <c r="L1157" i="8" s="1"/>
  <c r="K1157" i="8"/>
  <c r="K8" i="8"/>
  <c r="F8" i="8"/>
  <c r="L8" i="8" s="1"/>
  <c r="F1546" i="8"/>
  <c r="K1546" i="8"/>
  <c r="J854" i="8"/>
  <c r="I46" i="9" s="1"/>
  <c r="J46" i="9" s="1"/>
  <c r="L305" i="8"/>
  <c r="F317" i="8"/>
  <c r="F1659" i="8"/>
  <c r="E84" i="9" s="1"/>
  <c r="L1638" i="8"/>
  <c r="L1659" i="8" s="1"/>
  <c r="G1086" i="8"/>
  <c r="H1086" i="8" s="1"/>
  <c r="H1107" i="8" s="1"/>
  <c r="G58" i="9" s="1"/>
  <c r="H58" i="9" s="1"/>
  <c r="G857" i="8"/>
  <c r="H857" i="8" s="1"/>
  <c r="I168" i="8"/>
  <c r="J168" i="8" s="1"/>
  <c r="I650" i="8"/>
  <c r="J650" i="8" s="1"/>
  <c r="J670" i="8" s="1"/>
  <c r="I37" i="9" s="1"/>
  <c r="J37" i="9" s="1"/>
  <c r="H80" i="7"/>
  <c r="E304" i="8"/>
  <c r="F697" i="8"/>
  <c r="L697" i="8" s="1"/>
  <c r="K697" i="8"/>
  <c r="K1317" i="8"/>
  <c r="F1317" i="8"/>
  <c r="L1317" i="8" s="1"/>
  <c r="F254" i="8"/>
  <c r="L254" i="8" s="1"/>
  <c r="K254" i="8"/>
  <c r="F466" i="8"/>
  <c r="K972" i="8"/>
  <c r="F1549" i="8"/>
  <c r="L1549" i="8" s="1"/>
  <c r="K1549" i="8"/>
  <c r="H6" i="7"/>
  <c r="E259" i="8"/>
  <c r="E949" i="8"/>
  <c r="E7" i="8"/>
  <c r="E719" i="8"/>
  <c r="E1316" i="8"/>
  <c r="E1156" i="8"/>
  <c r="E489" i="8"/>
  <c r="G1271" i="8"/>
  <c r="H1271" i="8" s="1"/>
  <c r="H1291" i="8" s="1"/>
  <c r="G67" i="9" s="1"/>
  <c r="H67" i="9" s="1"/>
  <c r="G421" i="8"/>
  <c r="H421" i="8" s="1"/>
  <c r="G167" i="8"/>
  <c r="H167" i="8" s="1"/>
  <c r="G1112" i="8"/>
  <c r="H1112" i="8" s="1"/>
  <c r="G879" i="8"/>
  <c r="H879" i="8" s="1"/>
  <c r="H900" i="8" s="1"/>
  <c r="G48" i="9" s="1"/>
  <c r="H48" i="9" s="1"/>
  <c r="G1502" i="8"/>
  <c r="H1502" i="8" s="1"/>
  <c r="H39" i="7"/>
  <c r="E351" i="8"/>
  <c r="E581" i="8"/>
  <c r="E1433" i="8"/>
  <c r="E99" i="8"/>
  <c r="G419" i="8"/>
  <c r="H419" i="8" s="1"/>
  <c r="G1501" i="8"/>
  <c r="H1501" i="8" s="1"/>
  <c r="E1178" i="8"/>
  <c r="E281" i="8"/>
  <c r="E1364" i="8"/>
  <c r="E741" i="8"/>
  <c r="E971" i="8"/>
  <c r="G104" i="8"/>
  <c r="H104" i="8" s="1"/>
  <c r="H118" i="8" s="1"/>
  <c r="G11" i="9" s="1"/>
  <c r="H11" i="9" s="1"/>
  <c r="G583" i="8"/>
  <c r="H583" i="8" s="1"/>
  <c r="H601" i="8" s="1"/>
  <c r="G34" i="9" s="1"/>
  <c r="H34" i="9" s="1"/>
  <c r="E1387" i="8"/>
  <c r="E307" i="8"/>
  <c r="E995" i="8"/>
  <c r="E765" i="8"/>
  <c r="J394" i="8"/>
  <c r="I24" i="9" s="1"/>
  <c r="J24" i="9" s="1"/>
  <c r="K1638" i="8"/>
  <c r="F492" i="8"/>
  <c r="L492" i="8" s="1"/>
  <c r="K492" i="8"/>
  <c r="K742" i="8"/>
  <c r="F238" i="8"/>
  <c r="F469" i="8"/>
  <c r="L469" i="8" s="1"/>
  <c r="K469" i="8"/>
  <c r="F373" i="8"/>
  <c r="K373" i="8"/>
  <c r="H264" i="7"/>
  <c r="E263" i="7"/>
  <c r="E259" i="7"/>
  <c r="E258" i="7"/>
  <c r="H255" i="7"/>
  <c r="H251" i="7"/>
  <c r="H248" i="7"/>
  <c r="H246" i="7"/>
  <c r="G245" i="7"/>
  <c r="E238" i="7"/>
  <c r="E230" i="7"/>
  <c r="H224" i="7"/>
  <c r="F217" i="7"/>
  <c r="H216" i="7"/>
  <c r="H205" i="7"/>
  <c r="H203" i="7"/>
  <c r="H201" i="7"/>
  <c r="F195" i="7"/>
  <c r="F51" i="7" s="1"/>
  <c r="G139" i="7"/>
  <c r="I1570" i="8" s="1"/>
  <c r="J1570" i="8" s="1"/>
  <c r="G178" i="7"/>
  <c r="G93" i="7"/>
  <c r="G176" i="7"/>
  <c r="G177" i="7"/>
  <c r="G175" i="7"/>
  <c r="H170" i="7"/>
  <c r="G164" i="7"/>
  <c r="G24" i="7"/>
  <c r="G86" i="7"/>
  <c r="H163" i="7"/>
  <c r="H161" i="7"/>
  <c r="H157" i="7"/>
  <c r="G127" i="7"/>
  <c r="I1363" i="8" s="1"/>
  <c r="J1363" i="8" s="1"/>
  <c r="G44" i="7"/>
  <c r="G14" i="7"/>
  <c r="I52" i="8" s="1"/>
  <c r="J52" i="8" s="1"/>
  <c r="H156" i="7"/>
  <c r="H148" i="7"/>
  <c r="G76" i="7"/>
  <c r="I283" i="8" s="1"/>
  <c r="J283" i="8" s="1"/>
  <c r="G15" i="7"/>
  <c r="G18" i="7"/>
  <c r="I56" i="8" s="1"/>
  <c r="J56" i="8" s="1"/>
  <c r="G128" i="7"/>
  <c r="I1365" i="8" s="1"/>
  <c r="J1365" i="8" s="1"/>
  <c r="G147" i="7"/>
  <c r="G4" i="7" s="1"/>
  <c r="G77" i="7"/>
  <c r="I284" i="8" s="1"/>
  <c r="J284" i="8" s="1"/>
  <c r="G75" i="7"/>
  <c r="G17" i="7"/>
  <c r="H15" i="9" l="1"/>
  <c r="L15" i="9" s="1"/>
  <c r="K15" i="9"/>
  <c r="F307" i="8"/>
  <c r="G649" i="8"/>
  <c r="H649" i="8" s="1"/>
  <c r="H670" i="8" s="1"/>
  <c r="G37" i="9" s="1"/>
  <c r="H37" i="9" s="1"/>
  <c r="G420" i="8"/>
  <c r="H420" i="8" s="1"/>
  <c r="H440" i="8" s="1"/>
  <c r="G26" i="9" s="1"/>
  <c r="H26" i="9" s="1"/>
  <c r="G166" i="8"/>
  <c r="H166" i="8" s="1"/>
  <c r="H187" i="8" s="1"/>
  <c r="G14" i="9" s="1"/>
  <c r="H14" i="9" s="1"/>
  <c r="G1500" i="8"/>
  <c r="H1500" i="8" s="1"/>
  <c r="H1521" i="8" s="1"/>
  <c r="G78" i="9" s="1"/>
  <c r="H78" i="9" s="1"/>
  <c r="K7" i="8"/>
  <c r="F7" i="8"/>
  <c r="L7" i="8" s="1"/>
  <c r="I314" i="8"/>
  <c r="J314" i="8" s="1"/>
  <c r="I1204" i="8"/>
  <c r="J1204" i="8" s="1"/>
  <c r="I1391" i="8"/>
  <c r="J1391" i="8" s="1"/>
  <c r="I771" i="8"/>
  <c r="J771" i="8" s="1"/>
  <c r="I281" i="8"/>
  <c r="J281" i="8" s="1"/>
  <c r="I1364" i="8"/>
  <c r="J1364" i="8" s="1"/>
  <c r="I741" i="8"/>
  <c r="J741" i="8" s="1"/>
  <c r="I971" i="8"/>
  <c r="J971" i="8" s="1"/>
  <c r="I1178" i="8"/>
  <c r="J1178" i="8" s="1"/>
  <c r="J1199" i="8" s="1"/>
  <c r="I63" i="9" s="1"/>
  <c r="J63" i="9" s="1"/>
  <c r="I535" i="8"/>
  <c r="J535" i="8" s="1"/>
  <c r="I75" i="8"/>
  <c r="J75" i="8" s="1"/>
  <c r="I743" i="8"/>
  <c r="J743" i="8" s="1"/>
  <c r="I55" i="8"/>
  <c r="J55" i="8" s="1"/>
  <c r="L1134" i="8"/>
  <c r="F971" i="8"/>
  <c r="F1387" i="8"/>
  <c r="L695" i="8"/>
  <c r="F716" i="8"/>
  <c r="E39" i="9" s="1"/>
  <c r="F741" i="8"/>
  <c r="L603" i="8"/>
  <c r="F467" i="8"/>
  <c r="L467" i="8" s="1"/>
  <c r="K467" i="8"/>
  <c r="F84" i="9"/>
  <c r="L84" i="9" s="1"/>
  <c r="T84" i="9" s="1"/>
  <c r="E29" i="10" s="1"/>
  <c r="K84" i="9"/>
  <c r="F1364" i="8"/>
  <c r="I282" i="8"/>
  <c r="J282" i="8" s="1"/>
  <c r="I53" i="8"/>
  <c r="J53" i="8" s="1"/>
  <c r="F903" i="8"/>
  <c r="L903" i="8" s="1"/>
  <c r="K903" i="8"/>
  <c r="I812" i="8"/>
  <c r="J812" i="8" s="1"/>
  <c r="I1224" i="8"/>
  <c r="J1224" i="8" s="1"/>
  <c r="J1245" i="8" s="1"/>
  <c r="I65" i="9" s="1"/>
  <c r="J65" i="9" s="1"/>
  <c r="I584" i="8"/>
  <c r="J584" i="8" s="1"/>
  <c r="I1041" i="8"/>
  <c r="J1041" i="8" s="1"/>
  <c r="I356" i="8"/>
  <c r="J356" i="8" s="1"/>
  <c r="F1178" i="8"/>
  <c r="F1156" i="8"/>
  <c r="L1156" i="8" s="1"/>
  <c r="K1156" i="8"/>
  <c r="L1546" i="8"/>
  <c r="L1592" i="8"/>
  <c r="L1613" i="8" s="1"/>
  <c r="F1613" i="8"/>
  <c r="E82" i="9" s="1"/>
  <c r="K1133" i="8"/>
  <c r="F1133" i="8"/>
  <c r="L1133" i="8" s="1"/>
  <c r="F1316" i="8"/>
  <c r="K1316" i="8"/>
  <c r="L1063" i="8"/>
  <c r="L1454" i="8"/>
  <c r="F281" i="8"/>
  <c r="F489" i="8"/>
  <c r="L489" i="8" s="1"/>
  <c r="K489" i="8"/>
  <c r="K719" i="8"/>
  <c r="F719" i="8"/>
  <c r="L719" i="8" s="1"/>
  <c r="F304" i="8"/>
  <c r="K304" i="8"/>
  <c r="I583" i="8"/>
  <c r="J583" i="8" s="1"/>
  <c r="I104" i="8"/>
  <c r="J104" i="8" s="1"/>
  <c r="F99" i="8"/>
  <c r="L99" i="8" s="1"/>
  <c r="K99" i="8"/>
  <c r="F949" i="8"/>
  <c r="L949" i="8" s="1"/>
  <c r="K949" i="8"/>
  <c r="L373" i="8"/>
  <c r="L833" i="8"/>
  <c r="H13" i="9"/>
  <c r="L13" i="9" s="1"/>
  <c r="K13" i="9"/>
  <c r="K1433" i="8"/>
  <c r="F1433" i="8"/>
  <c r="L1433" i="8" s="1"/>
  <c r="F259" i="8"/>
  <c r="L259" i="8" s="1"/>
  <c r="K259" i="8"/>
  <c r="F765" i="8"/>
  <c r="F581" i="8"/>
  <c r="L581" i="8" s="1"/>
  <c r="K581" i="8"/>
  <c r="F995" i="8"/>
  <c r="F351" i="8"/>
  <c r="L351" i="8" s="1"/>
  <c r="K351" i="8"/>
  <c r="H1130" i="8"/>
  <c r="G59" i="9" s="1"/>
  <c r="H59" i="9" s="1"/>
  <c r="F1268" i="8"/>
  <c r="E66" i="9" s="1"/>
  <c r="L1247" i="8"/>
  <c r="L1268" i="8" s="1"/>
  <c r="I718" i="8"/>
  <c r="J718" i="8" s="1"/>
  <c r="J739" i="8" s="1"/>
  <c r="I41" i="9" s="1"/>
  <c r="J41" i="9" s="1"/>
  <c r="I488" i="8"/>
  <c r="J488" i="8" s="1"/>
  <c r="J509" i="8" s="1"/>
  <c r="I30" i="9" s="1"/>
  <c r="J30" i="9" s="1"/>
  <c r="I1155" i="8"/>
  <c r="J1155" i="8" s="1"/>
  <c r="J1176" i="8" s="1"/>
  <c r="I62" i="9" s="1"/>
  <c r="J62" i="9" s="1"/>
  <c r="I948" i="8"/>
  <c r="J948" i="8" s="1"/>
  <c r="J969" i="8" s="1"/>
  <c r="I52" i="9" s="1"/>
  <c r="J52" i="9" s="1"/>
  <c r="I5" i="8"/>
  <c r="J5" i="8" s="1"/>
  <c r="I258" i="8"/>
  <c r="J258" i="8" s="1"/>
  <c r="J279" i="8" s="1"/>
  <c r="I19" i="9" s="1"/>
  <c r="J19" i="9" s="1"/>
  <c r="H263" i="7"/>
  <c r="E257" i="7"/>
  <c r="H259" i="7"/>
  <c r="H258" i="7"/>
  <c r="E125" i="7"/>
  <c r="E1339" i="8" s="1"/>
  <c r="G252" i="7"/>
  <c r="E249" i="7"/>
  <c r="E247" i="7"/>
  <c r="H245" i="7"/>
  <c r="G244" i="7"/>
  <c r="E231" i="7"/>
  <c r="H230" i="7"/>
  <c r="G226" i="7"/>
  <c r="F133" i="7"/>
  <c r="G1477" i="8" s="1"/>
  <c r="H1477" i="8" s="1"/>
  <c r="H1498" i="8" s="1"/>
  <c r="G77" i="9" s="1"/>
  <c r="H77" i="9" s="1"/>
  <c r="E222" i="7"/>
  <c r="E90" i="7"/>
  <c r="H217" i="7"/>
  <c r="G214" i="7"/>
  <c r="E112" i="7"/>
  <c r="E85" i="7"/>
  <c r="E313" i="8" s="1"/>
  <c r="E83" i="7"/>
  <c r="E311" i="8" s="1"/>
  <c r="E84" i="7"/>
  <c r="G208" i="7"/>
  <c r="E58" i="7"/>
  <c r="E239" i="8" s="1"/>
  <c r="E55" i="7"/>
  <c r="E195" i="7"/>
  <c r="E189" i="7"/>
  <c r="G188" i="7"/>
  <c r="E181" i="7"/>
  <c r="G182" i="7"/>
  <c r="E180" i="7"/>
  <c r="G47" i="7"/>
  <c r="G37" i="7"/>
  <c r="I97" i="8" s="1"/>
  <c r="J97" i="8" s="1"/>
  <c r="E179" i="7"/>
  <c r="H175" i="7"/>
  <c r="E36" i="7"/>
  <c r="E87" i="8" s="1"/>
  <c r="E82" i="7"/>
  <c r="G169" i="7"/>
  <c r="G168" i="7"/>
  <c r="E28" i="7"/>
  <c r="H164" i="7"/>
  <c r="G160" i="7"/>
  <c r="E111" i="7"/>
  <c r="E152" i="7"/>
  <c r="E9" i="7"/>
  <c r="E150" i="7"/>
  <c r="E17" i="7"/>
  <c r="E76" i="7"/>
  <c r="E283" i="8" s="1"/>
  <c r="E18" i="7"/>
  <c r="E56" i="8" s="1"/>
  <c r="E77" i="7"/>
  <c r="E284" i="8" s="1"/>
  <c r="E128" i="7"/>
  <c r="E1365" i="8" s="1"/>
  <c r="E147" i="7"/>
  <c r="E95" i="7"/>
  <c r="E74" i="7"/>
  <c r="G57" i="7"/>
  <c r="E46" i="7"/>
  <c r="E834" i="8" l="1"/>
  <c r="E375" i="8"/>
  <c r="E1064" i="8"/>
  <c r="E1456" i="8"/>
  <c r="E997" i="8"/>
  <c r="E767" i="8"/>
  <c r="E1385" i="8"/>
  <c r="E538" i="8"/>
  <c r="E310" i="8"/>
  <c r="F1365" i="8"/>
  <c r="F284" i="8"/>
  <c r="F283" i="8"/>
  <c r="I586" i="8"/>
  <c r="J586" i="8" s="1"/>
  <c r="I107" i="8"/>
  <c r="J107" i="8" s="1"/>
  <c r="I813" i="8"/>
  <c r="J813" i="8" s="1"/>
  <c r="J831" i="8" s="1"/>
  <c r="I45" i="9" s="1"/>
  <c r="J45" i="9" s="1"/>
  <c r="I1432" i="8"/>
  <c r="J1432" i="8" s="1"/>
  <c r="I1042" i="8"/>
  <c r="J1042" i="8" s="1"/>
  <c r="H90" i="7"/>
  <c r="E1408" i="8"/>
  <c r="E787" i="8"/>
  <c r="E327" i="8"/>
  <c r="E1017" i="8"/>
  <c r="E557" i="8"/>
  <c r="H57" i="7"/>
  <c r="I696" i="8"/>
  <c r="I238" i="8"/>
  <c r="I466" i="8"/>
  <c r="K82" i="9"/>
  <c r="F82" i="9"/>
  <c r="L82" i="9" s="1"/>
  <c r="F87" i="8"/>
  <c r="F313" i="8"/>
  <c r="E770" i="8"/>
  <c r="E1000" i="8"/>
  <c r="F56" i="8"/>
  <c r="E743" i="8"/>
  <c r="E55" i="8"/>
  <c r="F1199" i="8"/>
  <c r="E63" i="9" s="1"/>
  <c r="J1061" i="8"/>
  <c r="I56" i="9" s="1"/>
  <c r="J56" i="9" s="1"/>
  <c r="E769" i="8"/>
  <c r="E999" i="8"/>
  <c r="H9" i="7"/>
  <c r="E951" i="8"/>
  <c r="E493" i="8"/>
  <c r="E1318" i="8"/>
  <c r="E1158" i="8"/>
  <c r="E262" i="8"/>
  <c r="E723" i="8"/>
  <c r="E10" i="8"/>
  <c r="H55" i="7"/>
  <c r="E236" i="8"/>
  <c r="E1434" i="8"/>
  <c r="E585" i="8"/>
  <c r="E106" i="8"/>
  <c r="E357" i="8"/>
  <c r="E79" i="8"/>
  <c r="E764" i="8"/>
  <c r="E536" i="8"/>
  <c r="E1386" i="8"/>
  <c r="E306" i="8"/>
  <c r="E994" i="8"/>
  <c r="E1201" i="8"/>
  <c r="F239" i="8"/>
  <c r="L1316" i="8"/>
  <c r="F66" i="9"/>
  <c r="L66" i="9" s="1"/>
  <c r="K66" i="9"/>
  <c r="F39" i="9"/>
  <c r="F311" i="8"/>
  <c r="H74" i="7"/>
  <c r="E255" i="8"/>
  <c r="H84" i="7"/>
  <c r="E1203" i="8"/>
  <c r="E312" i="8"/>
  <c r="F1339" i="8"/>
  <c r="L304" i="8"/>
  <c r="H257" i="7"/>
  <c r="H252" i="7"/>
  <c r="E122" i="7"/>
  <c r="H249" i="7"/>
  <c r="H247" i="7"/>
  <c r="H244" i="7"/>
  <c r="E236" i="7"/>
  <c r="E106" i="7"/>
  <c r="H231" i="7"/>
  <c r="F115" i="7"/>
  <c r="G856" i="8" s="1"/>
  <c r="H856" i="8" s="1"/>
  <c r="H877" i="8" s="1"/>
  <c r="G47" i="9" s="1"/>
  <c r="H47" i="9" s="1"/>
  <c r="E228" i="7"/>
  <c r="E132" i="7"/>
  <c r="H226" i="7"/>
  <c r="E135" i="7"/>
  <c r="H222" i="7"/>
  <c r="E114" i="7"/>
  <c r="E120" i="7"/>
  <c r="E91" i="7"/>
  <c r="H214" i="7"/>
  <c r="E129" i="7"/>
  <c r="F112" i="7"/>
  <c r="F85" i="7"/>
  <c r="F83" i="7"/>
  <c r="E61" i="7"/>
  <c r="E101" i="7"/>
  <c r="E124" i="7"/>
  <c r="E137" i="7"/>
  <c r="H208" i="7"/>
  <c r="H195" i="7"/>
  <c r="E192" i="7"/>
  <c r="E48" i="7"/>
  <c r="H189" i="7"/>
  <c r="H188" i="7"/>
  <c r="E185" i="7"/>
  <c r="E40" i="7"/>
  <c r="E42" i="7"/>
  <c r="E43" i="7"/>
  <c r="E41" i="7"/>
  <c r="H181" i="7"/>
  <c r="H182" i="7"/>
  <c r="H180" i="7"/>
  <c r="H179" i="7"/>
  <c r="H82" i="7"/>
  <c r="E32" i="7"/>
  <c r="H169" i="7"/>
  <c r="E29" i="7"/>
  <c r="H168" i="7"/>
  <c r="E26" i="7"/>
  <c r="E25" i="7"/>
  <c r="E76" i="8" s="1"/>
  <c r="E109" i="7"/>
  <c r="E23" i="7"/>
  <c r="H160" i="7"/>
  <c r="E79" i="7"/>
  <c r="E104" i="7"/>
  <c r="E512" i="8" s="1"/>
  <c r="E119" i="7"/>
  <c r="E975" i="8" s="1"/>
  <c r="E78" i="7"/>
  <c r="E21" i="7"/>
  <c r="E59" i="8" s="1"/>
  <c r="E31" i="7"/>
  <c r="E155" i="7"/>
  <c r="E13" i="7"/>
  <c r="E126" i="7"/>
  <c r="H152" i="7"/>
  <c r="H150" i="7"/>
  <c r="H95" i="7"/>
  <c r="F255" i="8" l="1"/>
  <c r="L255" i="8" s="1"/>
  <c r="K255" i="8"/>
  <c r="F770" i="8"/>
  <c r="F1017" i="8"/>
  <c r="K1017" i="8"/>
  <c r="F512" i="8"/>
  <c r="H43" i="7"/>
  <c r="E810" i="8"/>
  <c r="E103" i="8"/>
  <c r="E353" i="8"/>
  <c r="K1158" i="8"/>
  <c r="F1158" i="8"/>
  <c r="L1158" i="8" s="1"/>
  <c r="H42" i="7"/>
  <c r="E582" i="8"/>
  <c r="E102" i="8"/>
  <c r="H129" i="7"/>
  <c r="E1389" i="8"/>
  <c r="F1386" i="8"/>
  <c r="F1318" i="8"/>
  <c r="K1318" i="8"/>
  <c r="K327" i="8"/>
  <c r="F327" i="8"/>
  <c r="H122" i="7"/>
  <c r="E1110" i="8"/>
  <c r="F536" i="8"/>
  <c r="F493" i="8"/>
  <c r="L493" i="8" s="1"/>
  <c r="K493" i="8"/>
  <c r="K787" i="8"/>
  <c r="F787" i="8"/>
  <c r="F63" i="9"/>
  <c r="F310" i="8"/>
  <c r="L310" i="8" s="1"/>
  <c r="K310" i="8"/>
  <c r="H120" i="7"/>
  <c r="E1040" i="8"/>
  <c r="F106" i="8"/>
  <c r="F538" i="8"/>
  <c r="L538" i="8" s="1"/>
  <c r="K538" i="8"/>
  <c r="H41" i="7"/>
  <c r="E101" i="8"/>
  <c r="H112" i="7"/>
  <c r="G1000" i="8"/>
  <c r="H1000" i="8" s="1"/>
  <c r="G770" i="8"/>
  <c r="H770" i="8" s="1"/>
  <c r="H40" i="7"/>
  <c r="E100" i="8"/>
  <c r="E352" i="8"/>
  <c r="F76" i="8"/>
  <c r="H26" i="7"/>
  <c r="E77" i="8"/>
  <c r="E1388" i="8"/>
  <c r="E308" i="8"/>
  <c r="E996" i="8"/>
  <c r="E1202" i="8"/>
  <c r="E766" i="8"/>
  <c r="E80" i="8"/>
  <c r="H135" i="7"/>
  <c r="E1479" i="8"/>
  <c r="F585" i="8"/>
  <c r="K1385" i="8"/>
  <c r="F1385" i="8"/>
  <c r="E974" i="8"/>
  <c r="E745" i="8"/>
  <c r="F79" i="8"/>
  <c r="H48" i="7"/>
  <c r="E120" i="8"/>
  <c r="H126" i="7"/>
  <c r="E1362" i="8"/>
  <c r="F1434" i="8"/>
  <c r="J466" i="8"/>
  <c r="K466" i="8"/>
  <c r="F767" i="8"/>
  <c r="L767" i="8" s="1"/>
  <c r="K767" i="8"/>
  <c r="F262" i="8"/>
  <c r="L262" i="8" s="1"/>
  <c r="K262" i="8"/>
  <c r="H91" i="7"/>
  <c r="E354" i="8"/>
  <c r="K1408" i="8"/>
  <c r="F1408" i="8"/>
  <c r="F357" i="8"/>
  <c r="H32" i="7"/>
  <c r="E83" i="8"/>
  <c r="H132" i="7"/>
  <c r="E1431" i="8"/>
  <c r="F55" i="8"/>
  <c r="J238" i="8"/>
  <c r="K238" i="8"/>
  <c r="F997" i="8"/>
  <c r="L997" i="8" s="1"/>
  <c r="K997" i="8"/>
  <c r="F994" i="8"/>
  <c r="H23" i="7"/>
  <c r="E61" i="8"/>
  <c r="K951" i="8"/>
  <c r="F951" i="8"/>
  <c r="L951" i="8" s="1"/>
  <c r="H114" i="7"/>
  <c r="E811" i="8"/>
  <c r="H13" i="7"/>
  <c r="E51" i="8"/>
  <c r="H137" i="7"/>
  <c r="E1551" i="8"/>
  <c r="F743" i="8"/>
  <c r="J696" i="8"/>
  <c r="K696" i="8"/>
  <c r="K1456" i="8"/>
  <c r="F1456" i="8"/>
  <c r="L1456" i="8" s="1"/>
  <c r="F236" i="8"/>
  <c r="L236" i="8" s="1"/>
  <c r="K236" i="8"/>
  <c r="F1064" i="8"/>
  <c r="K1064" i="8"/>
  <c r="F59" i="8"/>
  <c r="H101" i="7"/>
  <c r="E473" i="8"/>
  <c r="E1294" i="8"/>
  <c r="F1360" i="8"/>
  <c r="E71" i="9" s="1"/>
  <c r="K375" i="8"/>
  <c r="F375" i="8"/>
  <c r="L375" i="8" s="1"/>
  <c r="H85" i="7"/>
  <c r="G313" i="8"/>
  <c r="E1366" i="8"/>
  <c r="E286" i="8"/>
  <c r="E998" i="8"/>
  <c r="E768" i="8"/>
  <c r="E82" i="8"/>
  <c r="H61" i="7"/>
  <c r="E902" i="8"/>
  <c r="E242" i="8"/>
  <c r="H106" i="7"/>
  <c r="E627" i="8"/>
  <c r="F312" i="8"/>
  <c r="L312" i="8" s="1"/>
  <c r="K312" i="8"/>
  <c r="K10" i="8"/>
  <c r="F10" i="8"/>
  <c r="L10" i="8" s="1"/>
  <c r="F999" i="8"/>
  <c r="F834" i="8"/>
  <c r="K834" i="8"/>
  <c r="F306" i="8"/>
  <c r="F764" i="8"/>
  <c r="H124" i="7"/>
  <c r="E1135" i="8"/>
  <c r="E511" i="8"/>
  <c r="E285" i="8"/>
  <c r="E746" i="8"/>
  <c r="F975" i="8"/>
  <c r="H83" i="7"/>
  <c r="G311" i="8"/>
  <c r="F1203" i="8"/>
  <c r="L1203" i="8" s="1"/>
  <c r="K1203" i="8"/>
  <c r="F1201" i="8"/>
  <c r="K723" i="8"/>
  <c r="F723" i="8"/>
  <c r="L723" i="8" s="1"/>
  <c r="F769" i="8"/>
  <c r="F1000" i="8"/>
  <c r="L1000" i="8" s="1"/>
  <c r="K1000" i="8"/>
  <c r="K557" i="8"/>
  <c r="F557" i="8"/>
  <c r="E131" i="7"/>
  <c r="E123" i="7"/>
  <c r="E243" i="7"/>
  <c r="H228" i="7"/>
  <c r="E215" i="7"/>
  <c r="F81" i="7"/>
  <c r="E54" i="7"/>
  <c r="E199" i="7"/>
  <c r="H192" i="7"/>
  <c r="H185" i="7"/>
  <c r="E30" i="7"/>
  <c r="E86" i="7"/>
  <c r="E24" i="7"/>
  <c r="H109" i="7"/>
  <c r="H31" i="7"/>
  <c r="E22" i="7"/>
  <c r="E19" i="7"/>
  <c r="E110" i="7"/>
  <c r="H155" i="7"/>
  <c r="F76" i="7"/>
  <c r="F75" i="7"/>
  <c r="F15" i="7"/>
  <c r="F147" i="7"/>
  <c r="F128" i="7"/>
  <c r="F18" i="7"/>
  <c r="F17" i="7"/>
  <c r="F77" i="7"/>
  <c r="F766" i="8" l="1"/>
  <c r="F582" i="8"/>
  <c r="L582" i="8" s="1"/>
  <c r="K582" i="8"/>
  <c r="F286" i="8"/>
  <c r="H76" i="7"/>
  <c r="G283" i="8"/>
  <c r="H311" i="8"/>
  <c r="L311" i="8" s="1"/>
  <c r="K311" i="8"/>
  <c r="F1366" i="8"/>
  <c r="F120" i="8"/>
  <c r="K120" i="8"/>
  <c r="F1202" i="8"/>
  <c r="H313" i="8"/>
  <c r="L313" i="8" s="1"/>
  <c r="K313" i="8"/>
  <c r="K61" i="8"/>
  <c r="F61" i="8"/>
  <c r="L61" i="8" s="1"/>
  <c r="F996" i="8"/>
  <c r="F1015" i="8" s="1"/>
  <c r="E54" i="9" s="1"/>
  <c r="F1388" i="8"/>
  <c r="F353" i="8"/>
  <c r="L353" i="8" s="1"/>
  <c r="K353" i="8"/>
  <c r="F1429" i="8"/>
  <c r="E74" i="9" s="1"/>
  <c r="L1408" i="8"/>
  <c r="L1429" i="8" s="1"/>
  <c r="H22" i="7"/>
  <c r="E287" i="8"/>
  <c r="E60" i="8"/>
  <c r="E747" i="8"/>
  <c r="E1367" i="8"/>
  <c r="L557" i="8"/>
  <c r="L578" i="8" s="1"/>
  <c r="F578" i="8"/>
  <c r="E33" i="9" s="1"/>
  <c r="F746" i="8"/>
  <c r="F354" i="8"/>
  <c r="L354" i="8" s="1"/>
  <c r="K354" i="8"/>
  <c r="K77" i="8"/>
  <c r="F77" i="8"/>
  <c r="L77" i="8" s="1"/>
  <c r="K1110" i="8"/>
  <c r="F1110" i="8"/>
  <c r="L1110" i="8" s="1"/>
  <c r="F103" i="8"/>
  <c r="L103" i="8" s="1"/>
  <c r="K103" i="8"/>
  <c r="H123" i="7"/>
  <c r="E1111" i="8"/>
  <c r="F511" i="8"/>
  <c r="J716" i="8"/>
  <c r="I39" i="9" s="1"/>
  <c r="L696" i="8"/>
  <c r="L716" i="8" s="1"/>
  <c r="F974" i="8"/>
  <c r="L974" i="8" s="1"/>
  <c r="K974" i="8"/>
  <c r="F1040" i="8"/>
  <c r="K1040" i="8"/>
  <c r="L327" i="8"/>
  <c r="L348" i="8" s="1"/>
  <c r="F348" i="8"/>
  <c r="E22" i="9" s="1"/>
  <c r="F71" i="9"/>
  <c r="F745" i="8"/>
  <c r="L745" i="8" s="1"/>
  <c r="K745" i="8"/>
  <c r="H24" i="7"/>
  <c r="E535" i="8"/>
  <c r="E75" i="8"/>
  <c r="F1135" i="8"/>
  <c r="K1135" i="8"/>
  <c r="F627" i="8"/>
  <c r="K627" i="8"/>
  <c r="F1294" i="8"/>
  <c r="K1294" i="8"/>
  <c r="L1385" i="8"/>
  <c r="H131" i="7"/>
  <c r="E1393" i="8"/>
  <c r="F285" i="8"/>
  <c r="F810" i="8"/>
  <c r="K810" i="8"/>
  <c r="H86" i="7"/>
  <c r="E314" i="8"/>
  <c r="E1204" i="8"/>
  <c r="E1391" i="8"/>
  <c r="E771" i="8"/>
  <c r="F473" i="8"/>
  <c r="K473" i="8"/>
  <c r="L238" i="8"/>
  <c r="F352" i="8"/>
  <c r="L352" i="8" s="1"/>
  <c r="K352" i="8"/>
  <c r="F308" i="8"/>
  <c r="H77" i="7"/>
  <c r="G284" i="8"/>
  <c r="H30" i="7"/>
  <c r="E537" i="8"/>
  <c r="E309" i="8"/>
  <c r="E81" i="8"/>
  <c r="K242" i="8"/>
  <c r="F242" i="8"/>
  <c r="L242" i="8" s="1"/>
  <c r="K1551" i="8"/>
  <c r="F1551" i="8"/>
  <c r="F100" i="8"/>
  <c r="L100" i="8" s="1"/>
  <c r="K100" i="8"/>
  <c r="L1318" i="8"/>
  <c r="L1337" i="8" s="1"/>
  <c r="F1337" i="8"/>
  <c r="E70" i="9" s="1"/>
  <c r="H19" i="7"/>
  <c r="E744" i="8"/>
  <c r="E973" i="8"/>
  <c r="E57" i="8"/>
  <c r="H17" i="7"/>
  <c r="G743" i="8"/>
  <c r="G55" i="8"/>
  <c r="F902" i="8"/>
  <c r="K902" i="8"/>
  <c r="L1017" i="8"/>
  <c r="L1038" i="8" s="1"/>
  <c r="F1038" i="8"/>
  <c r="E55" i="9" s="1"/>
  <c r="H75" i="7"/>
  <c r="G1178" i="8"/>
  <c r="G281" i="8"/>
  <c r="G1364" i="8"/>
  <c r="G741" i="8"/>
  <c r="G971" i="8"/>
  <c r="H110" i="7"/>
  <c r="E748" i="8"/>
  <c r="E976" i="8"/>
  <c r="H18" i="7"/>
  <c r="G56" i="8"/>
  <c r="K51" i="8"/>
  <c r="F51" i="8"/>
  <c r="J486" i="8"/>
  <c r="I28" i="9" s="1"/>
  <c r="J28" i="9" s="1"/>
  <c r="L466" i="8"/>
  <c r="L770" i="8"/>
  <c r="H128" i="7"/>
  <c r="G1365" i="8"/>
  <c r="K82" i="8"/>
  <c r="F82" i="8"/>
  <c r="L82" i="8" s="1"/>
  <c r="F1431" i="8"/>
  <c r="K1431" i="8"/>
  <c r="F1479" i="8"/>
  <c r="L1479" i="8" s="1"/>
  <c r="K1479" i="8"/>
  <c r="F1389" i="8"/>
  <c r="L1389" i="8" s="1"/>
  <c r="K1389" i="8"/>
  <c r="K770" i="8"/>
  <c r="H54" i="7"/>
  <c r="E235" i="8"/>
  <c r="F768" i="8"/>
  <c r="L768" i="8" s="1"/>
  <c r="K768" i="8"/>
  <c r="F811" i="8"/>
  <c r="L811" i="8" s="1"/>
  <c r="K811" i="8"/>
  <c r="H15" i="7"/>
  <c r="G282" i="8"/>
  <c r="G53" i="8"/>
  <c r="H81" i="7"/>
  <c r="G1387" i="8"/>
  <c r="G307" i="8"/>
  <c r="G995" i="8"/>
  <c r="G765" i="8"/>
  <c r="L834" i="8"/>
  <c r="L854" i="8" s="1"/>
  <c r="F854" i="8"/>
  <c r="E46" i="9" s="1"/>
  <c r="F998" i="8"/>
  <c r="L998" i="8" s="1"/>
  <c r="K998" i="8"/>
  <c r="L1064" i="8"/>
  <c r="L1084" i="8" s="1"/>
  <c r="F1084" i="8"/>
  <c r="E57" i="9" s="1"/>
  <c r="F83" i="8"/>
  <c r="L83" i="8" s="1"/>
  <c r="K83" i="8"/>
  <c r="K1362" i="8"/>
  <c r="F1362" i="8"/>
  <c r="F80" i="8"/>
  <c r="K101" i="8"/>
  <c r="F101" i="8"/>
  <c r="L101" i="8" s="1"/>
  <c r="F808" i="8"/>
  <c r="E44" i="9" s="1"/>
  <c r="L787" i="8"/>
  <c r="L808" i="8" s="1"/>
  <c r="K102" i="8"/>
  <c r="F102" i="8"/>
  <c r="L102" i="8" s="1"/>
  <c r="E139" i="7"/>
  <c r="H243" i="7"/>
  <c r="G242" i="7"/>
  <c r="G238" i="7"/>
  <c r="G237" i="7"/>
  <c r="E97" i="7"/>
  <c r="F89" i="7"/>
  <c r="H215" i="7"/>
  <c r="H199" i="7"/>
  <c r="E38" i="7"/>
  <c r="G36" i="7"/>
  <c r="G25" i="7"/>
  <c r="F111" i="7"/>
  <c r="H147" i="7"/>
  <c r="F54" i="9" l="1"/>
  <c r="G769" i="8"/>
  <c r="G999" i="8"/>
  <c r="H995" i="8"/>
  <c r="K995" i="8"/>
  <c r="L1551" i="8"/>
  <c r="L1567" i="8" s="1"/>
  <c r="F1567" i="8"/>
  <c r="E80" i="9" s="1"/>
  <c r="L1040" i="8"/>
  <c r="H53" i="8"/>
  <c r="K53" i="8"/>
  <c r="K748" i="8"/>
  <c r="F748" i="8"/>
  <c r="L748" i="8" s="1"/>
  <c r="K81" i="8"/>
  <c r="F81" i="8"/>
  <c r="L81" i="8" s="1"/>
  <c r="L473" i="8"/>
  <c r="F486" i="8"/>
  <c r="E28" i="9" s="1"/>
  <c r="F1314" i="8"/>
  <c r="E68" i="9" s="1"/>
  <c r="L1294" i="8"/>
  <c r="L1314" i="8" s="1"/>
  <c r="L1362" i="8"/>
  <c r="H282" i="8"/>
  <c r="L282" i="8" s="1"/>
  <c r="K282" i="8"/>
  <c r="L1431" i="8"/>
  <c r="H55" i="8"/>
  <c r="L55" i="8" s="1"/>
  <c r="K55" i="8"/>
  <c r="F309" i="8"/>
  <c r="K309" i="8"/>
  <c r="F771" i="8"/>
  <c r="K771" i="8"/>
  <c r="F302" i="8"/>
  <c r="E20" i="9" s="1"/>
  <c r="H765" i="8"/>
  <c r="K765" i="8"/>
  <c r="E98" i="8"/>
  <c r="E350" i="8"/>
  <c r="E580" i="8"/>
  <c r="H89" i="7"/>
  <c r="G317" i="8"/>
  <c r="H971" i="8"/>
  <c r="K971" i="8"/>
  <c r="H743" i="8"/>
  <c r="L743" i="8" s="1"/>
  <c r="K743" i="8"/>
  <c r="F537" i="8"/>
  <c r="L537" i="8" s="1"/>
  <c r="K537" i="8"/>
  <c r="F1391" i="8"/>
  <c r="L1391" i="8" s="1"/>
  <c r="K1391" i="8"/>
  <c r="L627" i="8"/>
  <c r="L647" i="8" s="1"/>
  <c r="F647" i="8"/>
  <c r="E36" i="9" s="1"/>
  <c r="K55" i="9"/>
  <c r="F55" i="9"/>
  <c r="L55" i="9" s="1"/>
  <c r="F22" i="9"/>
  <c r="L22" i="9" s="1"/>
  <c r="K22" i="9"/>
  <c r="H25" i="7"/>
  <c r="I76" i="8"/>
  <c r="H307" i="8"/>
  <c r="K307" i="8"/>
  <c r="H97" i="7"/>
  <c r="E419" i="8"/>
  <c r="E1501" i="8"/>
  <c r="H741" i="8"/>
  <c r="K741" i="8"/>
  <c r="F1204" i="8"/>
  <c r="K1204" i="8"/>
  <c r="J39" i="9"/>
  <c r="L39" i="9" s="1"/>
  <c r="K39" i="9"/>
  <c r="L120" i="8"/>
  <c r="H139" i="7"/>
  <c r="E1570" i="8"/>
  <c r="H284" i="8"/>
  <c r="L284" i="8" s="1"/>
  <c r="K284" i="8"/>
  <c r="L1135" i="8"/>
  <c r="L1153" i="8" s="1"/>
  <c r="F1153" i="8"/>
  <c r="E60" i="9" s="1"/>
  <c r="F33" i="9"/>
  <c r="L33" i="9" s="1"/>
  <c r="K33" i="9"/>
  <c r="K70" i="9"/>
  <c r="F70" i="9"/>
  <c r="F60" i="8"/>
  <c r="L60" i="8" s="1"/>
  <c r="K60" i="8"/>
  <c r="F57" i="9"/>
  <c r="L57" i="9" s="1"/>
  <c r="K57" i="9"/>
  <c r="H1365" i="8"/>
  <c r="L1365" i="8" s="1"/>
  <c r="K1365" i="8"/>
  <c r="H281" i="8"/>
  <c r="K281" i="8"/>
  <c r="F973" i="8"/>
  <c r="K973" i="8"/>
  <c r="F75" i="8"/>
  <c r="K75" i="8"/>
  <c r="F532" i="8"/>
  <c r="E31" i="9" s="1"/>
  <c r="H1178" i="8"/>
  <c r="K1178" i="8"/>
  <c r="K744" i="8"/>
  <c r="F744" i="8"/>
  <c r="K535" i="8"/>
  <c r="F535" i="8"/>
  <c r="K1111" i="8"/>
  <c r="F1111" i="8"/>
  <c r="L1111" i="8" s="1"/>
  <c r="F1367" i="8"/>
  <c r="L1367" i="8" s="1"/>
  <c r="K1367" i="8"/>
  <c r="L486" i="8"/>
  <c r="L51" i="8"/>
  <c r="H1364" i="8"/>
  <c r="K1364" i="8"/>
  <c r="F57" i="8"/>
  <c r="L57" i="8" s="1"/>
  <c r="K57" i="8"/>
  <c r="F314" i="8"/>
  <c r="L314" i="8" s="1"/>
  <c r="K314" i="8"/>
  <c r="L810" i="8"/>
  <c r="F747" i="8"/>
  <c r="L747" i="8" s="1"/>
  <c r="K747" i="8"/>
  <c r="F287" i="8"/>
  <c r="L287" i="8" s="1"/>
  <c r="K287" i="8"/>
  <c r="K235" i="8"/>
  <c r="F235" i="8"/>
  <c r="H283" i="8"/>
  <c r="L283" i="8" s="1"/>
  <c r="K283" i="8"/>
  <c r="F44" i="9"/>
  <c r="L44" i="9" s="1"/>
  <c r="K44" i="9"/>
  <c r="F74" i="9"/>
  <c r="L74" i="9" s="1"/>
  <c r="K74" i="9"/>
  <c r="F46" i="9"/>
  <c r="L46" i="9" s="1"/>
  <c r="K46" i="9"/>
  <c r="K1393" i="8"/>
  <c r="F1393" i="8"/>
  <c r="L1393" i="8" s="1"/>
  <c r="H56" i="8"/>
  <c r="L56" i="8" s="1"/>
  <c r="K56" i="8"/>
  <c r="H36" i="7"/>
  <c r="I87" i="8"/>
  <c r="H1387" i="8"/>
  <c r="K1387" i="8"/>
  <c r="F923" i="8"/>
  <c r="E49" i="9" s="1"/>
  <c r="L902" i="8"/>
  <c r="L923" i="8" s="1"/>
  <c r="F976" i="8"/>
  <c r="L976" i="8" s="1"/>
  <c r="K976" i="8"/>
  <c r="E140" i="7"/>
  <c r="G125" i="7"/>
  <c r="E239" i="7"/>
  <c r="H237" i="7"/>
  <c r="H238" i="7"/>
  <c r="H242" i="7"/>
  <c r="G236" i="7"/>
  <c r="E121" i="7"/>
  <c r="G96" i="7"/>
  <c r="I397" i="8" s="1"/>
  <c r="J397" i="8" s="1"/>
  <c r="J417" i="8" s="1"/>
  <c r="I25" i="9" s="1"/>
  <c r="J25" i="9" s="1"/>
  <c r="G116" i="7"/>
  <c r="G133" i="7"/>
  <c r="I1477" i="8" s="1"/>
  <c r="J1477" i="8" s="1"/>
  <c r="J1498" i="8" s="1"/>
  <c r="I77" i="9" s="1"/>
  <c r="J77" i="9" s="1"/>
  <c r="E221" i="7"/>
  <c r="G87" i="7"/>
  <c r="G58" i="7"/>
  <c r="E51" i="7"/>
  <c r="G46" i="7"/>
  <c r="G38" i="7"/>
  <c r="E93" i="7"/>
  <c r="E178" i="7"/>
  <c r="E177" i="7"/>
  <c r="E176" i="7"/>
  <c r="E34" i="7"/>
  <c r="E35" i="7"/>
  <c r="G29" i="7"/>
  <c r="G28" i="7"/>
  <c r="G21" i="7"/>
  <c r="G78" i="7"/>
  <c r="G119" i="7"/>
  <c r="G104" i="7"/>
  <c r="G79" i="7"/>
  <c r="E33" i="7"/>
  <c r="E84" i="8" s="1"/>
  <c r="H111" i="7"/>
  <c r="E10" i="7"/>
  <c r="E4" i="7"/>
  <c r="E45" i="7"/>
  <c r="K49" i="9" l="1"/>
  <c r="F49" i="9"/>
  <c r="L49" i="9" s="1"/>
  <c r="H1383" i="8"/>
  <c r="G72" i="9" s="1"/>
  <c r="H72" i="9" s="1"/>
  <c r="L1364" i="8"/>
  <c r="H78" i="7"/>
  <c r="I285" i="8"/>
  <c r="I746" i="8"/>
  <c r="I511" i="8"/>
  <c r="H1406" i="8"/>
  <c r="G73" i="9" s="1"/>
  <c r="H73" i="9" s="1"/>
  <c r="L1387" i="8"/>
  <c r="L1204" i="8"/>
  <c r="H29" i="7"/>
  <c r="I1388" i="8"/>
  <c r="I308" i="8"/>
  <c r="I996" i="8"/>
  <c r="I1202" i="8"/>
  <c r="I766" i="8"/>
  <c r="I80" i="8"/>
  <c r="H35" i="7"/>
  <c r="E86" i="8"/>
  <c r="F1406" i="8"/>
  <c r="E73" i="9" s="1"/>
  <c r="L309" i="8"/>
  <c r="J87" i="8"/>
  <c r="L87" i="8" s="1"/>
  <c r="K87" i="8"/>
  <c r="L235" i="8"/>
  <c r="F256" i="8"/>
  <c r="E17" i="9" s="1"/>
  <c r="H121" i="7"/>
  <c r="E1109" i="8"/>
  <c r="E1270" i="8"/>
  <c r="L973" i="8"/>
  <c r="F992" i="8"/>
  <c r="E53" i="9" s="1"/>
  <c r="H34" i="7"/>
  <c r="E85" i="8"/>
  <c r="H302" i="8"/>
  <c r="G20" i="9" s="1"/>
  <c r="H20" i="9" s="1"/>
  <c r="L281" i="8"/>
  <c r="L307" i="8"/>
  <c r="H992" i="8"/>
  <c r="G53" i="9" s="1"/>
  <c r="H53" i="9" s="1"/>
  <c r="L971" i="8"/>
  <c r="H46" i="7"/>
  <c r="I1434" i="8"/>
  <c r="I585" i="8"/>
  <c r="I106" i="8"/>
  <c r="I357" i="8"/>
  <c r="F84" i="8"/>
  <c r="H58" i="7"/>
  <c r="I239" i="8"/>
  <c r="H87" i="7"/>
  <c r="I1205" i="8"/>
  <c r="I1392" i="8"/>
  <c r="I772" i="8"/>
  <c r="I315" i="8"/>
  <c r="H999" i="8"/>
  <c r="L999" i="8" s="1"/>
  <c r="K999" i="8"/>
  <c r="H28" i="7"/>
  <c r="I764" i="8"/>
  <c r="I536" i="8"/>
  <c r="I1386" i="8"/>
  <c r="I306" i="8"/>
  <c r="I994" i="8"/>
  <c r="I1201" i="8"/>
  <c r="I79" i="8"/>
  <c r="F1570" i="8"/>
  <c r="L1570" i="8" s="1"/>
  <c r="K1570" i="8"/>
  <c r="J76" i="8"/>
  <c r="K76" i="8"/>
  <c r="H317" i="8"/>
  <c r="L317" i="8" s="1"/>
  <c r="K317" i="8"/>
  <c r="H72" i="8"/>
  <c r="G9" i="9" s="1"/>
  <c r="H9" i="9" s="1"/>
  <c r="L53" i="8"/>
  <c r="F20" i="9"/>
  <c r="H21" i="7"/>
  <c r="I59" i="8"/>
  <c r="I1086" i="8"/>
  <c r="J1086" i="8" s="1"/>
  <c r="J1107" i="8" s="1"/>
  <c r="I58" i="9" s="1"/>
  <c r="J58" i="9" s="1"/>
  <c r="I857" i="8"/>
  <c r="J857" i="8" s="1"/>
  <c r="J877" i="8" s="1"/>
  <c r="I47" i="9" s="1"/>
  <c r="J47" i="9" s="1"/>
  <c r="F555" i="8"/>
  <c r="E32" i="9" s="1"/>
  <c r="L535" i="8"/>
  <c r="H45" i="7"/>
  <c r="E105" i="8"/>
  <c r="F580" i="8"/>
  <c r="L580" i="8" s="1"/>
  <c r="H79" i="7"/>
  <c r="I1366" i="8"/>
  <c r="I286" i="8"/>
  <c r="H93" i="7"/>
  <c r="E1041" i="8"/>
  <c r="E356" i="8"/>
  <c r="E812" i="8"/>
  <c r="E1224" i="8"/>
  <c r="E584" i="8"/>
  <c r="H125" i="7"/>
  <c r="I1339" i="8"/>
  <c r="F350" i="8"/>
  <c r="K350" i="8"/>
  <c r="H10" i="7"/>
  <c r="E29" i="8"/>
  <c r="H38" i="7"/>
  <c r="I98" i="8"/>
  <c r="J98" i="8" s="1"/>
  <c r="I350" i="8"/>
  <c r="J350" i="8" s="1"/>
  <c r="I580" i="8"/>
  <c r="J580" i="8" s="1"/>
  <c r="H140" i="7"/>
  <c r="E1571" i="8"/>
  <c r="L744" i="8"/>
  <c r="F762" i="8"/>
  <c r="E42" i="9" s="1"/>
  <c r="F98" i="8"/>
  <c r="L98" i="8" s="1"/>
  <c r="K98" i="8"/>
  <c r="F80" i="9"/>
  <c r="L80" i="9" s="1"/>
  <c r="K80" i="9"/>
  <c r="L70" i="9"/>
  <c r="K36" i="9"/>
  <c r="F36" i="9"/>
  <c r="L36" i="9" s="1"/>
  <c r="H785" i="8"/>
  <c r="G43" i="9" s="1"/>
  <c r="H43" i="9" s="1"/>
  <c r="L765" i="8"/>
  <c r="H1015" i="8"/>
  <c r="G54" i="9" s="1"/>
  <c r="L995" i="8"/>
  <c r="F31" i="9"/>
  <c r="F28" i="9"/>
  <c r="L28" i="9" s="1"/>
  <c r="K28" i="9"/>
  <c r="H769" i="8"/>
  <c r="L769" i="8" s="1"/>
  <c r="K769" i="8"/>
  <c r="H762" i="8"/>
  <c r="G42" i="9" s="1"/>
  <c r="H42" i="9" s="1"/>
  <c r="L741" i="8"/>
  <c r="K68" i="9"/>
  <c r="F68" i="9"/>
  <c r="L68" i="9" s="1"/>
  <c r="H119" i="7"/>
  <c r="I975" i="8"/>
  <c r="L75" i="8"/>
  <c r="F1501" i="8"/>
  <c r="L1501" i="8" s="1"/>
  <c r="K1501" i="8"/>
  <c r="H51" i="7"/>
  <c r="E1500" i="8"/>
  <c r="E649" i="8"/>
  <c r="E420" i="8"/>
  <c r="E166" i="8"/>
  <c r="H1199" i="8"/>
  <c r="G63" i="9" s="1"/>
  <c r="L1178" i="8"/>
  <c r="L1199" i="8" s="1"/>
  <c r="H104" i="7"/>
  <c r="I512" i="8"/>
  <c r="K60" i="9"/>
  <c r="F60" i="9"/>
  <c r="L60" i="9" s="1"/>
  <c r="F419" i="8"/>
  <c r="K419" i="8"/>
  <c r="L771" i="8"/>
  <c r="F785" i="8"/>
  <c r="E43" i="9" s="1"/>
  <c r="E258" i="8"/>
  <c r="E718" i="8"/>
  <c r="E488" i="8"/>
  <c r="E1155" i="8"/>
  <c r="E948" i="8"/>
  <c r="E5" i="8"/>
  <c r="H239" i="7"/>
  <c r="H236" i="7"/>
  <c r="E223" i="7"/>
  <c r="H221" i="7"/>
  <c r="E49" i="7"/>
  <c r="H178" i="7"/>
  <c r="H176" i="7"/>
  <c r="H177" i="7"/>
  <c r="E20" i="7"/>
  <c r="E127" i="7"/>
  <c r="E14" i="7"/>
  <c r="E44" i="7"/>
  <c r="G149" i="7"/>
  <c r="H44" i="7" l="1"/>
  <c r="E104" i="8"/>
  <c r="E583" i="8"/>
  <c r="F1500" i="8"/>
  <c r="K1500" i="8"/>
  <c r="F32" i="9"/>
  <c r="J1201" i="8"/>
  <c r="K1201" i="8"/>
  <c r="J996" i="8"/>
  <c r="L996" i="8" s="1"/>
  <c r="K996" i="8"/>
  <c r="H14" i="7"/>
  <c r="E52" i="8"/>
  <c r="K812" i="8"/>
  <c r="F812" i="8"/>
  <c r="J994" i="8"/>
  <c r="K994" i="8"/>
  <c r="K1270" i="8"/>
  <c r="F1270" i="8"/>
  <c r="L1270" i="8" s="1"/>
  <c r="J308" i="8"/>
  <c r="L308" i="8" s="1"/>
  <c r="K308" i="8"/>
  <c r="F42" i="9"/>
  <c r="F1224" i="8"/>
  <c r="K1224" i="8"/>
  <c r="H127" i="7"/>
  <c r="E1363" i="8"/>
  <c r="F1571" i="8"/>
  <c r="L1571" i="8" s="1"/>
  <c r="K1571" i="8"/>
  <c r="K356" i="8"/>
  <c r="F356" i="8"/>
  <c r="L356" i="8" s="1"/>
  <c r="J306" i="8"/>
  <c r="K306" i="8"/>
  <c r="J357" i="8"/>
  <c r="L357" i="8" s="1"/>
  <c r="K357" i="8"/>
  <c r="F1109" i="8"/>
  <c r="K1109" i="8"/>
  <c r="J1388" i="8"/>
  <c r="L1388" i="8" s="1"/>
  <c r="K1388" i="8"/>
  <c r="J536" i="8"/>
  <c r="K536" i="8"/>
  <c r="J585" i="8"/>
  <c r="L585" i="8" s="1"/>
  <c r="K585" i="8"/>
  <c r="F17" i="9"/>
  <c r="F1041" i="8"/>
  <c r="K1041" i="8"/>
  <c r="J371" i="8"/>
  <c r="I23" i="9" s="1"/>
  <c r="J23" i="9" s="1"/>
  <c r="J286" i="8"/>
  <c r="L286" i="8" s="1"/>
  <c r="K286" i="8"/>
  <c r="J764" i="8"/>
  <c r="K764" i="8"/>
  <c r="J1434" i="8"/>
  <c r="K1434" i="8"/>
  <c r="H54" i="9"/>
  <c r="L419" i="8"/>
  <c r="J975" i="8"/>
  <c r="K975" i="8"/>
  <c r="J118" i="8"/>
  <c r="I11" i="9" s="1"/>
  <c r="J11" i="9" s="1"/>
  <c r="J1366" i="8"/>
  <c r="K1366" i="8"/>
  <c r="H20" i="7"/>
  <c r="E58" i="8"/>
  <c r="J106" i="8"/>
  <c r="L106" i="8" s="1"/>
  <c r="K106" i="8"/>
  <c r="K29" i="8"/>
  <c r="F29" i="8"/>
  <c r="J511" i="8"/>
  <c r="K511" i="8"/>
  <c r="J1386" i="8"/>
  <c r="K1386" i="8"/>
  <c r="J512" i="8"/>
  <c r="L512" i="8" s="1"/>
  <c r="K512" i="8"/>
  <c r="K580" i="8"/>
  <c r="J315" i="8"/>
  <c r="L315" i="8" s="1"/>
  <c r="K315" i="8"/>
  <c r="J746" i="8"/>
  <c r="K746" i="8"/>
  <c r="J772" i="8"/>
  <c r="L772" i="8" s="1"/>
  <c r="K772" i="8"/>
  <c r="H325" i="8"/>
  <c r="G21" i="9" s="1"/>
  <c r="H21" i="9" s="1"/>
  <c r="F73" i="9"/>
  <c r="J285" i="8"/>
  <c r="K285" i="8"/>
  <c r="J59" i="8"/>
  <c r="K59" i="8"/>
  <c r="H49" i="7"/>
  <c r="E604" i="8"/>
  <c r="E121" i="8"/>
  <c r="E374" i="8"/>
  <c r="E1455" i="8"/>
  <c r="L350" i="8"/>
  <c r="J1392" i="8"/>
  <c r="L1392" i="8" s="1"/>
  <c r="K1392" i="8"/>
  <c r="K86" i="8"/>
  <c r="F86" i="8"/>
  <c r="L86" i="8" s="1"/>
  <c r="H63" i="9"/>
  <c r="L63" i="9" s="1"/>
  <c r="K63" i="9"/>
  <c r="F105" i="8"/>
  <c r="L105" i="8" s="1"/>
  <c r="K105" i="8"/>
  <c r="J95" i="8"/>
  <c r="I10" i="9" s="1"/>
  <c r="J10" i="9" s="1"/>
  <c r="L76" i="8"/>
  <c r="J1205" i="8"/>
  <c r="L1205" i="8" s="1"/>
  <c r="K1205" i="8"/>
  <c r="F43" i="9"/>
  <c r="F166" i="8"/>
  <c r="K166" i="8"/>
  <c r="J1339" i="8"/>
  <c r="K1339" i="8"/>
  <c r="K85" i="8"/>
  <c r="F85" i="8"/>
  <c r="J80" i="8"/>
  <c r="L80" i="8" s="1"/>
  <c r="K80" i="8"/>
  <c r="G69" i="9"/>
  <c r="H69" i="9" s="1"/>
  <c r="F420" i="8"/>
  <c r="L420" i="8" s="1"/>
  <c r="K420" i="8"/>
  <c r="J239" i="8"/>
  <c r="K239" i="8"/>
  <c r="J766" i="8"/>
  <c r="L766" i="8" s="1"/>
  <c r="K766" i="8"/>
  <c r="F649" i="8"/>
  <c r="L649" i="8" s="1"/>
  <c r="K649" i="8"/>
  <c r="F584" i="8"/>
  <c r="K584" i="8"/>
  <c r="J79" i="8"/>
  <c r="L79" i="8" s="1"/>
  <c r="K79" i="8"/>
  <c r="F53" i="9"/>
  <c r="J1202" i="8"/>
  <c r="L1202" i="8" s="1"/>
  <c r="K1202" i="8"/>
  <c r="F718" i="8"/>
  <c r="F5" i="8"/>
  <c r="F258" i="8"/>
  <c r="F948" i="8"/>
  <c r="F1155" i="8"/>
  <c r="F488" i="8"/>
  <c r="H223" i="7"/>
  <c r="E88" i="7"/>
  <c r="E52" i="7"/>
  <c r="E53" i="7"/>
  <c r="H149" i="7"/>
  <c r="F4" i="7"/>
  <c r="F604" i="8" l="1"/>
  <c r="K604" i="8"/>
  <c r="J1406" i="8"/>
  <c r="I73" i="9" s="1"/>
  <c r="L1386" i="8"/>
  <c r="L1406" i="8" s="1"/>
  <c r="J1015" i="8"/>
  <c r="I54" i="9" s="1"/>
  <c r="L994" i="8"/>
  <c r="L1015" i="8" s="1"/>
  <c r="J302" i="8"/>
  <c r="I20" i="9" s="1"/>
  <c r="L285" i="8"/>
  <c r="L302" i="8" s="1"/>
  <c r="L812" i="8"/>
  <c r="L85" i="8"/>
  <c r="F95" i="8"/>
  <c r="E10" i="9" s="1"/>
  <c r="J532" i="8"/>
  <c r="I31" i="9" s="1"/>
  <c r="L511" i="8"/>
  <c r="L532" i="8" s="1"/>
  <c r="K1363" i="8"/>
  <c r="F1363" i="8"/>
  <c r="H88" i="7"/>
  <c r="E316" i="8"/>
  <c r="E1206" i="8"/>
  <c r="L584" i="8"/>
  <c r="J1360" i="8"/>
  <c r="I71" i="9" s="1"/>
  <c r="L1339" i="8"/>
  <c r="L1360" i="8" s="1"/>
  <c r="J555" i="8"/>
  <c r="I32" i="9" s="1"/>
  <c r="L536" i="8"/>
  <c r="L555" i="8" s="1"/>
  <c r="L239" i="8"/>
  <c r="L256" i="8" s="1"/>
  <c r="J256" i="8"/>
  <c r="I17" i="9" s="1"/>
  <c r="J1452" i="8"/>
  <c r="I75" i="9" s="1"/>
  <c r="J75" i="9" s="1"/>
  <c r="L1434" i="8"/>
  <c r="J601" i="8"/>
  <c r="I34" i="9" s="1"/>
  <c r="J34" i="9" s="1"/>
  <c r="K58" i="8"/>
  <c r="F58" i="8"/>
  <c r="L58" i="8" s="1"/>
  <c r="F1245" i="8"/>
  <c r="E65" i="9" s="1"/>
  <c r="L1224" i="8"/>
  <c r="L1245" i="8" s="1"/>
  <c r="H53" i="7"/>
  <c r="E650" i="8"/>
  <c r="E168" i="8"/>
  <c r="L29" i="8"/>
  <c r="L49" i="8" s="1"/>
  <c r="F49" i="8"/>
  <c r="E8" i="9" s="1"/>
  <c r="H52" i="7"/>
  <c r="E1271" i="8"/>
  <c r="E421" i="8"/>
  <c r="E167" i="8"/>
  <c r="E1112" i="8"/>
  <c r="E879" i="8"/>
  <c r="E1502" i="8"/>
  <c r="L166" i="8"/>
  <c r="J785" i="8"/>
  <c r="I43" i="9" s="1"/>
  <c r="L764" i="8"/>
  <c r="L785" i="8" s="1"/>
  <c r="J1222" i="8"/>
  <c r="I64" i="9" s="1"/>
  <c r="J64" i="9" s="1"/>
  <c r="I61" i="9" s="1"/>
  <c r="J61" i="9" s="1"/>
  <c r="L1201" i="8"/>
  <c r="J762" i="8"/>
  <c r="I42" i="9" s="1"/>
  <c r="L746" i="8"/>
  <c r="L762" i="8" s="1"/>
  <c r="F374" i="8"/>
  <c r="K374" i="8"/>
  <c r="K52" i="8"/>
  <c r="F52" i="8"/>
  <c r="F1455" i="8"/>
  <c r="K1455" i="8"/>
  <c r="K121" i="8"/>
  <c r="F121" i="8"/>
  <c r="L1109" i="8"/>
  <c r="L1500" i="8"/>
  <c r="J1383" i="8"/>
  <c r="I72" i="9" s="1"/>
  <c r="J72" i="9" s="1"/>
  <c r="L1366" i="8"/>
  <c r="F583" i="8"/>
  <c r="L583" i="8" s="1"/>
  <c r="K583" i="8"/>
  <c r="F104" i="8"/>
  <c r="L104" i="8" s="1"/>
  <c r="K104" i="8"/>
  <c r="J72" i="8"/>
  <c r="I9" i="9" s="1"/>
  <c r="J9" i="9" s="1"/>
  <c r="L59" i="8"/>
  <c r="L975" i="8"/>
  <c r="L992" i="8" s="1"/>
  <c r="J992" i="8"/>
  <c r="I53" i="9" s="1"/>
  <c r="L1041" i="8"/>
  <c r="L306" i="8"/>
  <c r="J325" i="8"/>
  <c r="I21" i="9" s="1"/>
  <c r="J21" i="9" s="1"/>
  <c r="F509" i="8"/>
  <c r="E30" i="9" s="1"/>
  <c r="H4" i="7"/>
  <c r="G718" i="8"/>
  <c r="G488" i="8"/>
  <c r="G1155" i="8"/>
  <c r="G948" i="8"/>
  <c r="G5" i="8"/>
  <c r="G258" i="8"/>
  <c r="F1176" i="8"/>
  <c r="E62" i="9" s="1"/>
  <c r="F969" i="8"/>
  <c r="E52" i="9" s="1"/>
  <c r="F279" i="8"/>
  <c r="E19" i="9" s="1"/>
  <c r="F26" i="8"/>
  <c r="E7" i="9" s="1"/>
  <c r="F739" i="8"/>
  <c r="E41" i="9" s="1"/>
  <c r="E118" i="7"/>
  <c r="E925" i="8" s="1"/>
  <c r="E138" i="7"/>
  <c r="E1569" i="8" s="1"/>
  <c r="G138" i="7"/>
  <c r="I1569" i="8" s="1"/>
  <c r="J1569" i="8" s="1"/>
  <c r="J1590" i="8" s="1"/>
  <c r="I81" i="9" s="1"/>
  <c r="J81" i="9" s="1"/>
  <c r="F33" i="7"/>
  <c r="J31" i="9" l="1"/>
  <c r="K31" i="9"/>
  <c r="J42" i="9"/>
  <c r="K42" i="9"/>
  <c r="F167" i="8"/>
  <c r="K167" i="8"/>
  <c r="F10" i="9"/>
  <c r="F421" i="8"/>
  <c r="K421" i="8"/>
  <c r="J17" i="9"/>
  <c r="L17" i="9" s="1"/>
  <c r="K17" i="9"/>
  <c r="F1112" i="8"/>
  <c r="K1112" i="8"/>
  <c r="H33" i="7"/>
  <c r="G84" i="8"/>
  <c r="F1271" i="8"/>
  <c r="K1271" i="8"/>
  <c r="L121" i="8"/>
  <c r="L141" i="8" s="1"/>
  <c r="F141" i="8"/>
  <c r="E12" i="9" s="1"/>
  <c r="F650" i="8"/>
  <c r="K650" i="8"/>
  <c r="F1569" i="8"/>
  <c r="K1569" i="8"/>
  <c r="K8" i="9"/>
  <c r="F8" i="9"/>
  <c r="L8" i="9" s="1"/>
  <c r="J32" i="9"/>
  <c r="L32" i="9" s="1"/>
  <c r="K32" i="9"/>
  <c r="F925" i="8"/>
  <c r="F168" i="8"/>
  <c r="L168" i="8" s="1"/>
  <c r="K168" i="8"/>
  <c r="J71" i="9"/>
  <c r="K71" i="9"/>
  <c r="J43" i="9"/>
  <c r="L43" i="9" s="1"/>
  <c r="K43" i="9"/>
  <c r="J20" i="9"/>
  <c r="K20" i="9"/>
  <c r="J54" i="9"/>
  <c r="L54" i="9" s="1"/>
  <c r="K54" i="9"/>
  <c r="L1455" i="8"/>
  <c r="L1475" i="8" s="1"/>
  <c r="F1475" i="8"/>
  <c r="E76" i="9" s="1"/>
  <c r="J53" i="9"/>
  <c r="K53" i="9"/>
  <c r="J73" i="9"/>
  <c r="L73" i="9" s="1"/>
  <c r="K73" i="9"/>
  <c r="F65" i="9"/>
  <c r="L65" i="9" s="1"/>
  <c r="K65" i="9"/>
  <c r="F316" i="8"/>
  <c r="K316" i="8"/>
  <c r="L52" i="8"/>
  <c r="L72" i="8" s="1"/>
  <c r="F72" i="8"/>
  <c r="E9" i="9" s="1"/>
  <c r="L1363" i="8"/>
  <c r="L1383" i="8" s="1"/>
  <c r="F1383" i="8"/>
  <c r="E72" i="9" s="1"/>
  <c r="F1206" i="8"/>
  <c r="K1206" i="8"/>
  <c r="F1502" i="8"/>
  <c r="K1502" i="8"/>
  <c r="L604" i="8"/>
  <c r="L624" i="8" s="1"/>
  <c r="F624" i="8"/>
  <c r="E35" i="9" s="1"/>
  <c r="L374" i="8"/>
  <c r="L394" i="8" s="1"/>
  <c r="F394" i="8"/>
  <c r="E24" i="9" s="1"/>
  <c r="F879" i="8"/>
  <c r="K879" i="8"/>
  <c r="F19" i="9"/>
  <c r="F7" i="9"/>
  <c r="F52" i="9"/>
  <c r="H258" i="8"/>
  <c r="K258" i="8"/>
  <c r="F62" i="9"/>
  <c r="H5" i="8"/>
  <c r="K5" i="8"/>
  <c r="H948" i="8"/>
  <c r="K948" i="8"/>
  <c r="H1155" i="8"/>
  <c r="K1155" i="8"/>
  <c r="H488" i="8"/>
  <c r="K488" i="8"/>
  <c r="H718" i="8"/>
  <c r="K718" i="8"/>
  <c r="F41" i="9"/>
  <c r="F30" i="9"/>
  <c r="H138" i="7"/>
  <c r="G118" i="7"/>
  <c r="E92" i="7"/>
  <c r="E47" i="7"/>
  <c r="E37" i="7"/>
  <c r="F76" i="9" l="1"/>
  <c r="L76" i="9" s="1"/>
  <c r="K76" i="9"/>
  <c r="H37" i="7"/>
  <c r="E97" i="8"/>
  <c r="L1206" i="8"/>
  <c r="L1222" i="8" s="1"/>
  <c r="F1222" i="8"/>
  <c r="E64" i="9" s="1"/>
  <c r="F946" i="8"/>
  <c r="E50" i="9" s="1"/>
  <c r="H47" i="7"/>
  <c r="E586" i="8"/>
  <c r="E107" i="8"/>
  <c r="E813" i="8"/>
  <c r="E1432" i="8"/>
  <c r="E1042" i="8"/>
  <c r="K72" i="9"/>
  <c r="F72" i="9"/>
  <c r="L1112" i="8"/>
  <c r="L1130" i="8" s="1"/>
  <c r="F1130" i="8"/>
  <c r="E59" i="9" s="1"/>
  <c r="I69" i="9"/>
  <c r="J69" i="9" s="1"/>
  <c r="L71" i="9"/>
  <c r="L1502" i="8"/>
  <c r="L1521" i="8" s="1"/>
  <c r="F1521" i="8"/>
  <c r="E78" i="9" s="1"/>
  <c r="H84" i="8"/>
  <c r="K84" i="8"/>
  <c r="H92" i="7"/>
  <c r="E355" i="8"/>
  <c r="F9" i="9"/>
  <c r="L9" i="9" s="1"/>
  <c r="K9" i="9"/>
  <c r="I18" i="9"/>
  <c r="J18" i="9" s="1"/>
  <c r="L20" i="9"/>
  <c r="F1590" i="8"/>
  <c r="E81" i="9" s="1"/>
  <c r="L1569" i="8"/>
  <c r="L1590" i="8" s="1"/>
  <c r="L421" i="8"/>
  <c r="L440" i="8" s="1"/>
  <c r="F440" i="8"/>
  <c r="E26" i="9" s="1"/>
  <c r="F24" i="9"/>
  <c r="L24" i="9" s="1"/>
  <c r="K24" i="9"/>
  <c r="H118" i="7"/>
  <c r="I925" i="8"/>
  <c r="F900" i="8"/>
  <c r="E48" i="9" s="1"/>
  <c r="L879" i="8"/>
  <c r="L900" i="8" s="1"/>
  <c r="L316" i="8"/>
  <c r="L325" i="8" s="1"/>
  <c r="F325" i="8"/>
  <c r="E21" i="9" s="1"/>
  <c r="F670" i="8"/>
  <c r="E37" i="9" s="1"/>
  <c r="L650" i="8"/>
  <c r="L670" i="8" s="1"/>
  <c r="K12" i="9"/>
  <c r="F12" i="9"/>
  <c r="L12" i="9" s="1"/>
  <c r="L167" i="8"/>
  <c r="L187" i="8" s="1"/>
  <c r="F187" i="8"/>
  <c r="E14" i="9" s="1"/>
  <c r="L42" i="9"/>
  <c r="K35" i="9"/>
  <c r="F35" i="9"/>
  <c r="L35" i="9" s="1"/>
  <c r="I51" i="9"/>
  <c r="J51" i="9" s="1"/>
  <c r="L53" i="9"/>
  <c r="F1291" i="8"/>
  <c r="E67" i="9" s="1"/>
  <c r="L1271" i="8"/>
  <c r="L1291" i="8" s="1"/>
  <c r="I29" i="9"/>
  <c r="J29" i="9" s="1"/>
  <c r="L31" i="9"/>
  <c r="H1176" i="8"/>
  <c r="G62" i="9" s="1"/>
  <c r="L1155" i="8"/>
  <c r="L1176" i="8" s="1"/>
  <c r="H969" i="8"/>
  <c r="G52" i="9" s="1"/>
  <c r="L948" i="8"/>
  <c r="L969" i="8" s="1"/>
  <c r="H26" i="8"/>
  <c r="G7" i="9" s="1"/>
  <c r="L5" i="8"/>
  <c r="H279" i="8"/>
  <c r="G19" i="9" s="1"/>
  <c r="L258" i="8"/>
  <c r="L279" i="8" s="1"/>
  <c r="H739" i="8"/>
  <c r="G41" i="9" s="1"/>
  <c r="L718" i="8"/>
  <c r="L739" i="8" s="1"/>
  <c r="H509" i="8"/>
  <c r="G30" i="9" s="1"/>
  <c r="L488" i="8"/>
  <c r="L509" i="8" s="1"/>
  <c r="E116" i="7"/>
  <c r="E96" i="7"/>
  <c r="E133" i="7"/>
  <c r="E134" i="7"/>
  <c r="E115" i="7"/>
  <c r="L72" i="9" l="1"/>
  <c r="H133" i="7"/>
  <c r="E1477" i="8"/>
  <c r="H96" i="7"/>
  <c r="E397" i="8"/>
  <c r="F81" i="9"/>
  <c r="L81" i="9" s="1"/>
  <c r="K81" i="9"/>
  <c r="H116" i="7"/>
  <c r="E1086" i="8"/>
  <c r="E857" i="8"/>
  <c r="F1042" i="8"/>
  <c r="K1042" i="8"/>
  <c r="F14" i="9"/>
  <c r="L14" i="9" s="1"/>
  <c r="K14" i="9"/>
  <c r="K1432" i="8"/>
  <c r="F1432" i="8"/>
  <c r="F813" i="8"/>
  <c r="K813" i="8"/>
  <c r="H115" i="7"/>
  <c r="E856" i="8"/>
  <c r="F37" i="9"/>
  <c r="L37" i="9" s="1"/>
  <c r="K37" i="9"/>
  <c r="F107" i="8"/>
  <c r="L107" i="8" s="1"/>
  <c r="K107" i="8"/>
  <c r="F21" i="9"/>
  <c r="K21" i="9"/>
  <c r="F355" i="8"/>
  <c r="K355" i="8"/>
  <c r="F586" i="8"/>
  <c r="K586" i="8"/>
  <c r="F50" i="9"/>
  <c r="H95" i="8"/>
  <c r="G10" i="9" s="1"/>
  <c r="L84" i="8"/>
  <c r="L95" i="8" s="1"/>
  <c r="F67" i="9"/>
  <c r="L67" i="9" s="1"/>
  <c r="K67" i="9"/>
  <c r="F48" i="9"/>
  <c r="L48" i="9" s="1"/>
  <c r="K48" i="9"/>
  <c r="J925" i="8"/>
  <c r="K925" i="8"/>
  <c r="K78" i="9"/>
  <c r="F78" i="9"/>
  <c r="L78" i="9" s="1"/>
  <c r="F64" i="9"/>
  <c r="K64" i="9"/>
  <c r="F97" i="8"/>
  <c r="K97" i="8"/>
  <c r="F26" i="9"/>
  <c r="L26" i="9" s="1"/>
  <c r="K26" i="9"/>
  <c r="K59" i="9"/>
  <c r="F59" i="9"/>
  <c r="L59" i="9" s="1"/>
  <c r="H134" i="7"/>
  <c r="E1478" i="8"/>
  <c r="H19" i="9"/>
  <c r="K19" i="9"/>
  <c r="H30" i="9"/>
  <c r="K30" i="9"/>
  <c r="H7" i="9"/>
  <c r="H52" i="9"/>
  <c r="K52" i="9"/>
  <c r="H41" i="9"/>
  <c r="K41" i="9"/>
  <c r="H62" i="9"/>
  <c r="K62" i="9"/>
  <c r="G5" i="7"/>
  <c r="F1478" i="8" l="1"/>
  <c r="L1478" i="8" s="1"/>
  <c r="K1478" i="8"/>
  <c r="F856" i="8"/>
  <c r="L856" i="8" s="1"/>
  <c r="K856" i="8"/>
  <c r="L1042" i="8"/>
  <c r="L1061" i="8" s="1"/>
  <c r="F1061" i="8"/>
  <c r="E56" i="9" s="1"/>
  <c r="F397" i="8"/>
  <c r="K397" i="8"/>
  <c r="K1477" i="8"/>
  <c r="F1477" i="8"/>
  <c r="L97" i="8"/>
  <c r="L118" i="8" s="1"/>
  <c r="F118" i="8"/>
  <c r="E11" i="9" s="1"/>
  <c r="L64" i="9"/>
  <c r="E61" i="9"/>
  <c r="F61" i="9" s="1"/>
  <c r="L21" i="9"/>
  <c r="F857" i="8"/>
  <c r="K857" i="8"/>
  <c r="L586" i="8"/>
  <c r="L601" i="8" s="1"/>
  <c r="F601" i="8"/>
  <c r="E34" i="9" s="1"/>
  <c r="L355" i="8"/>
  <c r="L371" i="8" s="1"/>
  <c r="F371" i="8"/>
  <c r="E23" i="9" s="1"/>
  <c r="F1086" i="8"/>
  <c r="K1086" i="8"/>
  <c r="H5" i="7"/>
  <c r="I6" i="8"/>
  <c r="J946" i="8"/>
  <c r="I50" i="9" s="1"/>
  <c r="L925" i="8"/>
  <c r="L946" i="8" s="1"/>
  <c r="H10" i="9"/>
  <c r="L10" i="9" s="1"/>
  <c r="K10" i="9"/>
  <c r="L813" i="8"/>
  <c r="L831" i="8" s="1"/>
  <c r="F831" i="8"/>
  <c r="E45" i="9" s="1"/>
  <c r="L1432" i="8"/>
  <c r="L1452" i="8" s="1"/>
  <c r="F1452" i="8"/>
  <c r="E75" i="9" s="1"/>
  <c r="G29" i="9"/>
  <c r="L30" i="9"/>
  <c r="G61" i="9"/>
  <c r="L62" i="9"/>
  <c r="G40" i="9"/>
  <c r="L41" i="9"/>
  <c r="G18" i="9"/>
  <c r="L19" i="9"/>
  <c r="G51" i="9"/>
  <c r="L52" i="9"/>
  <c r="G6" i="9" l="1"/>
  <c r="H6" i="9" s="1"/>
  <c r="F45" i="9"/>
  <c r="K45" i="9"/>
  <c r="F1107" i="8"/>
  <c r="E58" i="9" s="1"/>
  <c r="L1086" i="8"/>
  <c r="L1107" i="8" s="1"/>
  <c r="F11" i="9"/>
  <c r="K11" i="9"/>
  <c r="F34" i="9"/>
  <c r="K34" i="9"/>
  <c r="L397" i="8"/>
  <c r="L417" i="8" s="1"/>
  <c r="F417" i="8"/>
  <c r="E25" i="9" s="1"/>
  <c r="J50" i="9"/>
  <c r="K50" i="9"/>
  <c r="J6" i="8"/>
  <c r="K6" i="8"/>
  <c r="L1477" i="8"/>
  <c r="L1498" i="8" s="1"/>
  <c r="F1498" i="8"/>
  <c r="E77" i="9" s="1"/>
  <c r="F23" i="9"/>
  <c r="K23" i="9"/>
  <c r="K56" i="9"/>
  <c r="F56" i="9"/>
  <c r="F75" i="9"/>
  <c r="K75" i="9"/>
  <c r="F877" i="8"/>
  <c r="E47" i="9" s="1"/>
  <c r="L857" i="8"/>
  <c r="L877" i="8" s="1"/>
  <c r="H18" i="9"/>
  <c r="H51" i="9"/>
  <c r="H40" i="9"/>
  <c r="H61" i="9"/>
  <c r="L61" i="9" s="1"/>
  <c r="K61" i="9"/>
  <c r="H29" i="9"/>
  <c r="K77" i="9" l="1"/>
  <c r="F77" i="9"/>
  <c r="L77" i="9" s="1"/>
  <c r="L6" i="8"/>
  <c r="L26" i="8" s="1"/>
  <c r="J26" i="8"/>
  <c r="I7" i="9" s="1"/>
  <c r="I40" i="9"/>
  <c r="J40" i="9" s="1"/>
  <c r="L50" i="9"/>
  <c r="F47" i="9"/>
  <c r="L47" i="9" s="1"/>
  <c r="K47" i="9"/>
  <c r="L34" i="9"/>
  <c r="E29" i="9"/>
  <c r="F25" i="9"/>
  <c r="L25" i="9" s="1"/>
  <c r="K25" i="9"/>
  <c r="L75" i="9"/>
  <c r="E69" i="9"/>
  <c r="L11" i="9"/>
  <c r="E6" i="9"/>
  <c r="L56" i="9"/>
  <c r="E51" i="9"/>
  <c r="F58" i="9"/>
  <c r="L58" i="9" s="1"/>
  <c r="K58" i="9"/>
  <c r="L23" i="9"/>
  <c r="L45" i="9"/>
  <c r="E40" i="9"/>
  <c r="G5" i="9"/>
  <c r="F69" i="9" l="1"/>
  <c r="L69" i="9" s="1"/>
  <c r="K69" i="9"/>
  <c r="F29" i="9"/>
  <c r="L29" i="9" s="1"/>
  <c r="K29" i="9"/>
  <c r="E18" i="9"/>
  <c r="J7" i="9"/>
  <c r="K7" i="9"/>
  <c r="F40" i="9"/>
  <c r="L40" i="9" s="1"/>
  <c r="K40" i="9"/>
  <c r="F51" i="9"/>
  <c r="L51" i="9" s="1"/>
  <c r="K51" i="9"/>
  <c r="F6" i="9"/>
  <c r="H5" i="9"/>
  <c r="I6" i="9" l="1"/>
  <c r="L7" i="9"/>
  <c r="F18" i="9"/>
  <c r="L18" i="9" s="1"/>
  <c r="K18" i="9"/>
  <c r="E8" i="10"/>
  <c r="H88" i="9"/>
  <c r="J6" i="9" l="1"/>
  <c r="K6" i="9"/>
  <c r="E5" i="9"/>
  <c r="E16" i="10"/>
  <c r="E9" i="10"/>
  <c r="E10" i="10" s="1"/>
  <c r="E15" i="10"/>
  <c r="E14" i="10"/>
  <c r="E18" i="10" s="1"/>
  <c r="F5" i="9" l="1"/>
  <c r="I5" i="9"/>
  <c r="J5" i="9" s="1"/>
  <c r="L6" i="9"/>
  <c r="E24" i="10"/>
  <c r="E23" i="10"/>
  <c r="E13" i="10"/>
  <c r="E12" i="10"/>
  <c r="J88" i="9" l="1"/>
  <c r="E11" i="10"/>
  <c r="K5" i="9"/>
  <c r="F88" i="9"/>
  <c r="E4" i="10"/>
  <c r="E7" i="10" s="1"/>
  <c r="L5" i="9"/>
  <c r="L88" i="9" s="1"/>
  <c r="E21" i="10" l="1"/>
  <c r="E17" i="10"/>
  <c r="E22" i="10"/>
  <c r="E20" i="10"/>
  <c r="E19" i="10"/>
  <c r="E25" i="10" l="1"/>
  <c r="E26" i="10" s="1"/>
  <c r="E27" i="10" s="1"/>
  <c r="E31" i="10" l="1"/>
  <c r="E32" i="10" s="1"/>
  <c r="E33" i="10" s="1"/>
  <c r="E36" i="10" s="1"/>
</calcChain>
</file>

<file path=xl/sharedStrings.xml><?xml version="1.0" encoding="utf-8"?>
<sst xmlns="http://schemas.openxmlformats.org/spreadsheetml/2006/main" count="28292" uniqueCount="3611">
  <si>
    <t>공 종 별 집 계 표</t>
  </si>
  <si>
    <t>[ 부산강서고등학교 고교학점제 공간조성사업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</si>
  <si>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</si>
  <si>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</si>
  <si>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</si>
  <si>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</si>
  <si>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</si>
  <si>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</si>
  <si>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</si>
  <si>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</si>
  <si>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</si>
  <si>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</si>
  <si>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</si>
  <si>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</si>
  <si>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</si>
  <si>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</si>
  <si>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</si>
  <si>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</si>
  <si>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</si>
  <si>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</si>
  <si>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</si>
  <si>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</si>
  <si>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</si>
  <si>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</si>
  <si>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</si>
  <si>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</si>
  <si>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</si>
  <si>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</si>
  <si>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</si>
  <si>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</si>
  <si>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</si>
  <si>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</si>
  <si>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</si>
  <si>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</si>
  <si>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</si>
  <si>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</si>
  <si>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</si>
  <si>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</si>
  <si>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</si>
  <si>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</si>
  <si>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</si>
  <si>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</si>
  <si>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</si>
  <si>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</si>
  <si>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</si>
  <si>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</si>
  <si>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</si>
  <si>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</si>
  <si>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</si>
  <si>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</si>
  <si>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</si>
  <si>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부산강서고등학교 고교학점제 공간조성사업</t>
  </si>
  <si>
    <t/>
  </si>
  <si>
    <t>01</t>
  </si>
  <si>
    <t>0101  ■시청각실■</t>
  </si>
  <si>
    <t>0101</t>
  </si>
  <si>
    <t>010101  가  설  공  사</t>
  </si>
  <si>
    <t>010101</t>
  </si>
  <si>
    <t>■시청각실■</t>
    <phoneticPr fontId="1" type="noConversion"/>
  </si>
  <si>
    <t>공사용가설합판설치해체</t>
  </si>
  <si>
    <t>벽체틀+4.8T보통합판</t>
  </si>
  <si>
    <t>M2</t>
  </si>
  <si>
    <t>호표 1</t>
  </si>
  <si>
    <t>44F83CA6E32929512738148F68208</t>
  </si>
  <si>
    <t>T</t>
  </si>
  <si>
    <t>F</t>
  </si>
  <si>
    <t>01010144F83CA6E32929512738148F68208</t>
  </si>
  <si>
    <t>콘테이너형 가설사무소 설치 및 해체</t>
  </si>
  <si>
    <t>3.0*6.0m, 6개월</t>
  </si>
  <si>
    <t>개소</t>
  </si>
  <si>
    <t>호표 2</t>
  </si>
  <si>
    <t>44F83CA6D28D19BBA90DBD8DCFCC3</t>
  </si>
  <si>
    <t>01010144F83CA6D28D19BBA90DBD8DCFCC3</t>
  </si>
  <si>
    <t>건축물 현장정리</t>
  </si>
  <si>
    <t>개수</t>
  </si>
  <si>
    <t>호표 3</t>
  </si>
  <si>
    <t>44F83CA6B7C249599A751689AFCBA</t>
  </si>
  <si>
    <t>01010144F83CA6B7C249599A751689AFCBA</t>
  </si>
  <si>
    <t>기존바닥보양</t>
  </si>
  <si>
    <t>천막지(P.E탑지)</t>
  </si>
  <si>
    <t>호표 4</t>
  </si>
  <si>
    <t>44F83CA6B7FF69CB390CC380690AD</t>
  </si>
  <si>
    <t>01010144F83CA6B7FF69CB390CC380690AD</t>
  </si>
  <si>
    <t>준공청소</t>
  </si>
  <si>
    <t>호표 5</t>
  </si>
  <si>
    <t>44F83CA6B796F98B9F80F38E40C2A</t>
  </si>
  <si>
    <t>01010144F83CA6B796F98B9F80F38E40C2A</t>
  </si>
  <si>
    <t>이동식강관말비계</t>
  </si>
  <si>
    <t>1단(2m), 3개월</t>
  </si>
  <si>
    <t>대</t>
  </si>
  <si>
    <t>호표 6</t>
  </si>
  <si>
    <t>44B73316D0C8C9DF19514082134CC</t>
  </si>
  <si>
    <t>01010144B73316D0C8C9DF19514082134CC</t>
  </si>
  <si>
    <t>[ 합           계 ]</t>
  </si>
  <si>
    <t>TOTAL</t>
  </si>
  <si>
    <t>010102  철근콘크리트공사</t>
  </si>
  <si>
    <t>010102</t>
  </si>
  <si>
    <t>레미콘 - 부산</t>
  </si>
  <si>
    <t>25-18-15</t>
  </si>
  <si>
    <t>M3</t>
  </si>
  <si>
    <t>43DA34D6529869CC6EB27B828DB28DAB440E4</t>
  </si>
  <si>
    <t>01010243DA34D6529869CC6EB27B828DB28DAB440E4</t>
  </si>
  <si>
    <t>합판거푸집 설치 및 해체</t>
  </si>
  <si>
    <t>복잡 3회, 수직고 7m까지</t>
  </si>
  <si>
    <t>호표 7</t>
  </si>
  <si>
    <t>44F83976AE93A9DE883BB684C6EEF</t>
  </si>
  <si>
    <t>01010244F83976AE93A9DE883BB684C6EEF</t>
  </si>
  <si>
    <t>레디믹스트콘크리트 인력운반 타설</t>
  </si>
  <si>
    <t>무근구조물</t>
  </si>
  <si>
    <t>호표 8</t>
  </si>
  <si>
    <t>44F83976DBF469D3BB1C5F88DC6E6</t>
  </si>
  <si>
    <t>01010244F83976DBF469D3BB1C5F88DC6E6</t>
  </si>
  <si>
    <t>섬유보강재</t>
  </si>
  <si>
    <t>콘크리트보강섬유(타설시)</t>
  </si>
  <si>
    <t>호표 9</t>
  </si>
  <si>
    <t>44F83B56ABC0391D6D6F8F80BB4D6</t>
  </si>
  <si>
    <t>01010244F83B56ABC0391D6D6F8F80BB4D6</t>
  </si>
  <si>
    <t>010103  목   공   사</t>
  </si>
  <si>
    <t>010103</t>
  </si>
  <si>
    <t>마루바탕 설치(내수합판)</t>
  </si>
  <si>
    <t>12MM*1220*2440-2겹</t>
  </si>
  <si>
    <t>호표 10</t>
  </si>
  <si>
    <t>44F834F68931C9FB00F75B863C7B8</t>
  </si>
  <si>
    <t>01010344F834F68931C9FB00F75B863C7B8</t>
  </si>
  <si>
    <t>마루하지틀설치(H470)</t>
  </si>
  <si>
    <t>50*50*2.0T 아연도@305*900,방진고무패드</t>
  </si>
  <si>
    <t>호표 11</t>
  </si>
  <si>
    <t>44F834F6894269A180842A84EE6C4</t>
  </si>
  <si>
    <t>01010344F834F6894269A180842A84EE6C4</t>
  </si>
  <si>
    <t>벽,띠장설치(미송)</t>
  </si>
  <si>
    <t>30*30*D100 @450*600,이중격자</t>
  </si>
  <si>
    <t>호표 12</t>
  </si>
  <si>
    <t>44F834F6B66D59574D990E8D16E96</t>
  </si>
  <si>
    <t>01010344F834F6B66D59574D990E8D16E96</t>
  </si>
  <si>
    <t>목조 천정틀 설치(목공)</t>
  </si>
  <si>
    <t>미송30*30, @300*600,H250</t>
  </si>
  <si>
    <t>호표 13</t>
  </si>
  <si>
    <t>44F834F6B66D59574D990E8D045C1</t>
  </si>
  <si>
    <t>01010344F834F6B66D59574D990E8D045C1</t>
  </si>
  <si>
    <t>45*45, @450*600</t>
  </si>
  <si>
    <t>호표 14</t>
  </si>
  <si>
    <t>44F834F6B66D59574CF2838C090DE</t>
  </si>
  <si>
    <t>01010344F834F6B66D59574CF2838C090DE</t>
  </si>
  <si>
    <t>45*45,D100 @450*600.이중격자</t>
  </si>
  <si>
    <t>호표 15</t>
  </si>
  <si>
    <t>44F834F6B66D59574CF2838C090DF</t>
  </si>
  <si>
    <t>01010344F834F6B66D59574CF2838C090DF</t>
  </si>
  <si>
    <t>벽,MDF 1겹설치</t>
  </si>
  <si>
    <t>중밀도섬유판, 9.0*1220*2440mm</t>
  </si>
  <si>
    <t>호표 16</t>
  </si>
  <si>
    <t>44F832A6831379FAEB73CD831B212</t>
  </si>
  <si>
    <t>01010344F832A6831379FAEB73CD831B212</t>
  </si>
  <si>
    <t>마루측판설치(H=500)</t>
  </si>
  <si>
    <t>9MM MDF,2겹+방염필름</t>
  </si>
  <si>
    <t>M</t>
  </si>
  <si>
    <t>호표 17</t>
  </si>
  <si>
    <t>44F832A68348B9FD5E17758DB4059</t>
  </si>
  <si>
    <t>01010344F832A68348B9FD5E17758DB4059</t>
  </si>
  <si>
    <t>목재창대설치</t>
  </si>
  <si>
    <t>라왕20*180/방염필름마감</t>
  </si>
  <si>
    <t>호표 18</t>
  </si>
  <si>
    <t>44F832A6835909203C431980A4E74</t>
  </si>
  <si>
    <t>01010344F832A6835909203C431980A4E74</t>
  </si>
  <si>
    <t>벽, 합판붙임</t>
  </si>
  <si>
    <t>일반 9mm</t>
  </si>
  <si>
    <t>호표 19</t>
  </si>
  <si>
    <t>44B73D263752B9227CE0B189E92DE</t>
  </si>
  <si>
    <t>01010344B73D263752B9227CE0B189E92DE</t>
  </si>
  <si>
    <t>천장, 합판붙임</t>
  </si>
  <si>
    <t>일반 9.0mm</t>
  </si>
  <si>
    <t>호표 20</t>
  </si>
  <si>
    <t>44B73D263752B9227CE0B189FB9E4</t>
  </si>
  <si>
    <t>01010344B73D263752B9227CE0B189FB9E4</t>
  </si>
  <si>
    <t>010104  수  장 공  사</t>
  </si>
  <si>
    <t>010104</t>
  </si>
  <si>
    <t>벽체마감패널</t>
  </si>
  <si>
    <t>HDC-FSA-15TL,흡음타공패널</t>
  </si>
  <si>
    <t>관급자재</t>
  </si>
  <si>
    <t>43DA34D652C5A9AECB1C3B81E221E66F503EA</t>
  </si>
  <si>
    <t>01010443DA34D652C5A9AECB1C3B81E221E66F503EA</t>
  </si>
  <si>
    <t>실내벽체마감패널설치(주재료별도)</t>
  </si>
  <si>
    <t>호표 21</t>
  </si>
  <si>
    <t>44F832A6600679FEA491E28B68CA9</t>
  </si>
  <si>
    <t>01010444F832A6600679FEA491E28B68CA9</t>
  </si>
  <si>
    <t>플로어링 마루 설치</t>
  </si>
  <si>
    <t>22mm, 경질단풍나무(MAPLE), UV도장</t>
  </si>
  <si>
    <t>호표 22</t>
  </si>
  <si>
    <t>44F834F6894269A181AB3481542D3</t>
  </si>
  <si>
    <t>01010444F834F6894269A181AB3481542D3</t>
  </si>
  <si>
    <t>마루귀틀설치(라왕)</t>
  </si>
  <si>
    <t>50*50, 방염락카4회</t>
  </si>
  <si>
    <t>호표 23</t>
  </si>
  <si>
    <t>44F834F6894269A181AB34812F20F</t>
  </si>
  <si>
    <t>01010444F834F6894269A181AB34812F20F</t>
  </si>
  <si>
    <t>흑경 글라스 붙이기(강화)</t>
  </si>
  <si>
    <t>T=5mm 열전사솔리드</t>
  </si>
  <si>
    <t>호표 24</t>
  </si>
  <si>
    <t>44F83146C64209B56A76AF8C198A2</t>
  </si>
  <si>
    <t>01010444F83146C64209B56A76AF8C198A2</t>
  </si>
  <si>
    <t>비닐타일 깔기(왁스코팅포함)</t>
  </si>
  <si>
    <t>비닐타일, 3*450*450mm, 데코타일LG</t>
  </si>
  <si>
    <t>호표 25</t>
  </si>
  <si>
    <t>44F832A6AFCB599777BFF9868D0F7</t>
  </si>
  <si>
    <t>01010444F832A6AFCB599777BFF9868D0F7</t>
  </si>
  <si>
    <t>벽,석고판 설치(나사고정)</t>
  </si>
  <si>
    <t>석고-1겹,9.5MM*900*1800</t>
  </si>
  <si>
    <t>호표 26</t>
  </si>
  <si>
    <t>44F832A6832DC97BF454928084B25</t>
  </si>
  <si>
    <t>01010444F832A6832DC97BF454928084B25</t>
  </si>
  <si>
    <t>천장,석고판 2겹 설치</t>
  </si>
  <si>
    <t>9.5MM*900*1800</t>
  </si>
  <si>
    <t>호표 27</t>
  </si>
  <si>
    <t>44F832A6832DC9783FC78887528CD</t>
  </si>
  <si>
    <t>01010444F832A6832DC9783FC78887528CD</t>
  </si>
  <si>
    <t>인테리어필름 붙임(방염,우드)</t>
  </si>
  <si>
    <t>현장설치도</t>
  </si>
  <si>
    <t>호표 28</t>
  </si>
  <si>
    <t>44F832A68348B9FF0CF403871AC13</t>
  </si>
  <si>
    <t>01010444F832A68348B9FF0CF403871AC13</t>
  </si>
  <si>
    <t>벽,흠음제설치</t>
  </si>
  <si>
    <t>폴리에스터 충진재,24k-50t</t>
  </si>
  <si>
    <t>호표 29</t>
  </si>
  <si>
    <t>44F832A6600679FEA491E28B682D4</t>
  </si>
  <si>
    <t>01010444F832A6600679FEA491E28B682D4</t>
  </si>
  <si>
    <t>천정마감</t>
  </si>
  <si>
    <t>9.5T석고1겹+9TMDF+방염인테리어마감</t>
  </si>
  <si>
    <t>호표 30</t>
  </si>
  <si>
    <t>44B73D263737C9A21E14D780E0E07</t>
  </si>
  <si>
    <t>01010444B73D263737C9A21E14D780E0E07</t>
  </si>
  <si>
    <t>9.5T석고1겹+12.5석고1겹</t>
  </si>
  <si>
    <t>호표 31</t>
  </si>
  <si>
    <t>44B73D263737C9A21E14D780E0D61</t>
  </si>
  <si>
    <t>01010444B73D263737C9A21E14D780E0D61</t>
  </si>
  <si>
    <t>9.5T석고1겹+12.5유공흡음테파보드</t>
  </si>
  <si>
    <t>호표 32</t>
  </si>
  <si>
    <t>44B73D263737C9A21E14D780E0C5A</t>
  </si>
  <si>
    <t>01010444B73D263737C9A21E14D780E0C5A</t>
  </si>
  <si>
    <t>바닥단열재시공</t>
  </si>
  <si>
    <t>압출발포폴리스티렌단열재, 0.02, 900*1800*50mm</t>
  </si>
  <si>
    <t>호표 33</t>
  </si>
  <si>
    <t>44B73D26419C19577BF6F98128771</t>
  </si>
  <si>
    <t>01010444B73D26419C19577BF6F98128771</t>
  </si>
  <si>
    <t>010105  금  속  공  사</t>
  </si>
  <si>
    <t>010105</t>
  </si>
  <si>
    <t>스텐난간대설치</t>
  </si>
  <si>
    <t>H=1000 , D25.4-1.5t@200 + D50.8-1.5t</t>
  </si>
  <si>
    <t>m</t>
  </si>
  <si>
    <t>호표 34</t>
  </si>
  <si>
    <t>44F835E661B6A9579DFAEA889D8DB</t>
  </si>
  <si>
    <t>01010544F835E661B6A9579DFAEA889D8DB</t>
  </si>
  <si>
    <t>경량철골천장틀 설치</t>
  </si>
  <si>
    <t>M-BAR(H-1M미만,기존스라브용)</t>
  </si>
  <si>
    <t>호표 35</t>
  </si>
  <si>
    <t>44F837264E6C492336132A85A572A</t>
  </si>
  <si>
    <t>01010544F837264E6C492336132A85A572A</t>
  </si>
  <si>
    <t>천장 히든점검구 설치</t>
  </si>
  <si>
    <t>AL 백색, 450*450mm</t>
  </si>
  <si>
    <t>호표 36</t>
  </si>
  <si>
    <t>44F837264E4189B6FE8408866F315</t>
  </si>
  <si>
    <t>01010544F837264E4189B6FE8408866F315</t>
  </si>
  <si>
    <t>흑경몰딩설치</t>
  </si>
  <si>
    <t>칼라1.5T(HL)=10+15+25</t>
  </si>
  <si>
    <t>호표 37</t>
  </si>
  <si>
    <t>44F831467F7F79DC4338E98D4D105</t>
  </si>
  <si>
    <t>01010544F831467F7F79DC4338E98D4D105</t>
  </si>
  <si>
    <t>스텐레스스틸몰딩20*260</t>
  </si>
  <si>
    <t>칼라1.5T(HL)=20+20+260+20+20</t>
  </si>
  <si>
    <t>호표 38</t>
  </si>
  <si>
    <t>44F831467F7F79DC4338E98D4D104</t>
  </si>
  <si>
    <t>01010544F831467F7F79DC4338E98D4D104</t>
  </si>
  <si>
    <t>스텐레스스틸몰딩15*15</t>
  </si>
  <si>
    <t>칼라1.5T(HL)=15+15+15+15+15</t>
  </si>
  <si>
    <t>호표 39</t>
  </si>
  <si>
    <t>44F831467F7F79DC4338E98D4D107</t>
  </si>
  <si>
    <t>01010544F831467F7F79DC4338E98D4D107</t>
  </si>
  <si>
    <t>스텐레스스틸몰딩20*120</t>
  </si>
  <si>
    <t>칼라1.5T(HL)=20+120+20+120</t>
  </si>
  <si>
    <t>호표 40</t>
  </si>
  <si>
    <t>44F831467F7F79DC4338E98D4D106</t>
  </si>
  <si>
    <t>01010544F831467F7F79DC4338E98D4D106</t>
  </si>
  <si>
    <t>천정간접등박스설치(W420)</t>
  </si>
  <si>
    <t>갈바철판1.6T,20+15+70+100+110+50+30+30</t>
  </si>
  <si>
    <t>호표 41</t>
  </si>
  <si>
    <t>44F832A6831379FAEB73CD830AEF6</t>
  </si>
  <si>
    <t>01010544F832A6831379FAEB73CD830AEF6</t>
  </si>
  <si>
    <t>계단재료분리대(20+50+15+94+20,-W181)</t>
  </si>
  <si>
    <t>T1.6도장용융아연도강판(우레탐폼사춤)</t>
  </si>
  <si>
    <t>호표 42</t>
  </si>
  <si>
    <t>44F832A6CAA1396B80072685527BF</t>
  </si>
  <si>
    <t>01010544F832A6CAA1396B80072685527BF</t>
  </si>
  <si>
    <t>AL 히든몰딩 설치</t>
  </si>
  <si>
    <t>10MM 1PL용</t>
  </si>
  <si>
    <t>호표 43</t>
  </si>
  <si>
    <t>44F832A62A53593AAD422B8914BDA</t>
  </si>
  <si>
    <t>01010544F832A62A53593AAD422B8914BDA</t>
  </si>
  <si>
    <t>창호안전난간대 설치</t>
  </si>
  <si>
    <t>스텐레스 Φ38.1 2단</t>
  </si>
  <si>
    <t>호표 44</t>
  </si>
  <si>
    <t>44B73896D594B9E1FC889185CFFF1</t>
  </si>
  <si>
    <t>01010544B73896D594B9E1FC889185CFFF1</t>
  </si>
  <si>
    <t>010106  미  장  공  사</t>
  </si>
  <si>
    <t>010106</t>
  </si>
  <si>
    <t>모르타르 바름</t>
  </si>
  <si>
    <t>바닥, 45mm</t>
  </si>
  <si>
    <t>호표 45</t>
  </si>
  <si>
    <t>44F83A6601F09992B7B10B8FECAE9</t>
  </si>
  <si>
    <t>01010644F83A6601F09992B7B10B8FECAE9</t>
  </si>
  <si>
    <t>창틀주위 보수</t>
  </si>
  <si>
    <t>W200,보수몰탈</t>
  </si>
  <si>
    <t>호표 46</t>
  </si>
  <si>
    <t>44F83A6697A2693F1C1E5A8A5FAF8</t>
  </si>
  <si>
    <t>01010644F83A6697A2693F1C1E5A8A5FAF8</t>
  </si>
  <si>
    <t>010107  창호 및 유리공사</t>
  </si>
  <si>
    <t>010107</t>
  </si>
  <si>
    <t>ACD01[EGI인테리어방음문]</t>
  </si>
  <si>
    <t>1.800 x 2.100 = 3.780,견적</t>
  </si>
  <si>
    <t>EA</t>
  </si>
  <si>
    <t>호표 47</t>
  </si>
  <si>
    <t>44F8314642BAF9CB8B1F768578506</t>
  </si>
  <si>
    <t>01010744F8314642BAF9CB8B1F768578506</t>
  </si>
  <si>
    <t>010108  칠    공    사</t>
  </si>
  <si>
    <t>010108</t>
  </si>
  <si>
    <t>내부천정수성페인트칠(친환경,유광)</t>
  </si>
  <si>
    <t>로울러칠2회(GB면-줄퍼티)</t>
  </si>
  <si>
    <t>호표 48</t>
  </si>
  <si>
    <t>44F8339613621919AEBF8786C871D</t>
  </si>
  <si>
    <t>01010844F8339613621919AEBF8786C871D</t>
  </si>
  <si>
    <t>걸레받이페인트칠 -H70</t>
  </si>
  <si>
    <t>G.B.면(줄퍼티),친환경</t>
  </si>
  <si>
    <t>호표 49</t>
  </si>
  <si>
    <t>44F83396136249E84467A885A1941</t>
  </si>
  <si>
    <t>01010844F83396136249E84467A885A1941</t>
  </si>
  <si>
    <t>걸레받이페인트칠-H70(바탕4.8mm합판사공포함)</t>
  </si>
  <si>
    <t>합판면(줄퍼티),친환경</t>
  </si>
  <si>
    <t>호표 50</t>
  </si>
  <si>
    <t>44F83396136249E84467A885A1934</t>
  </si>
  <si>
    <t>01010844F83396136249E84467A885A1934</t>
  </si>
  <si>
    <t>010109  골    재    비</t>
  </si>
  <si>
    <t>010109</t>
  </si>
  <si>
    <t>시멘트</t>
  </si>
  <si>
    <t>대리점</t>
  </si>
  <si>
    <t>포</t>
  </si>
  <si>
    <t>43DA34D6529869CF227F93836243DFE1E4C73</t>
  </si>
  <si>
    <t>01010943DA34D6529869CF227F93836243DFE1E4C73</t>
  </si>
  <si>
    <t>시멘트운반</t>
  </si>
  <si>
    <t>L:10km, 덤프 8ton</t>
  </si>
  <si>
    <t>산근 1</t>
  </si>
  <si>
    <t>44F939E666F5599E8E280382D400E</t>
  </si>
  <si>
    <t>01010944F939E666F5599E8E280382D400E</t>
  </si>
  <si>
    <t>010110  기  타  공  사</t>
  </si>
  <si>
    <t>010110</t>
  </si>
  <si>
    <t>LED전광판 설치</t>
  </si>
  <si>
    <t>견적서참고</t>
  </si>
  <si>
    <t>식</t>
  </si>
  <si>
    <t>견적서</t>
  </si>
  <si>
    <t>43BF3446B46FA9258F7BB28EC545330AA8E1B</t>
  </si>
  <si>
    <t>01011043BF3446B46FA9258F7BB28EC545330AA8E1B</t>
  </si>
  <si>
    <t>냉난방 배관및 제어공사</t>
  </si>
  <si>
    <t>43BF3446B46FA9258F7BB28EC545330AA8E1C</t>
  </si>
  <si>
    <t>01011043BF3446B46FA9258F7BB28EC545330AA8E1C</t>
  </si>
  <si>
    <t>냉난방 부대공사</t>
  </si>
  <si>
    <t>43BF3446B46FA9258F7BB28EC545330AA8E1D</t>
  </si>
  <si>
    <t>01011043BF3446B46FA9258F7BB28EC545330AA8E1D</t>
  </si>
  <si>
    <t>물품대(히트펌프 실내기 및 실외기)</t>
  </si>
  <si>
    <t>43BF3446B46FA9258F7BB28EC545330AA8E1E</t>
  </si>
  <si>
    <t>01011043BF3446B46FA9258F7BB28EC545330AA8E1E</t>
  </si>
  <si>
    <t>010111  철  거  공  사</t>
  </si>
  <si>
    <t>010111</t>
  </si>
  <si>
    <t>기포콘크리트철거(인력)</t>
  </si>
  <si>
    <t>소형브레이커(전기식), 무근, 3.5m3/일당</t>
  </si>
  <si>
    <t>호표 51</t>
  </si>
  <si>
    <t>44F93C16AF08D92AB806D98C6F888</t>
  </si>
  <si>
    <t>01011144F93C16AF08D92AB806D98C6F888</t>
  </si>
  <si>
    <t>천정빔박스철거</t>
  </si>
  <si>
    <t>200*200*3000</t>
  </si>
  <si>
    <t>호표 52</t>
  </si>
  <si>
    <t>44F93C16AF73D97EA420178E2E803</t>
  </si>
  <si>
    <t>01011144F93C16AF73D97EA420178E2E803</t>
  </si>
  <si>
    <t>흡음텍스 해체</t>
  </si>
  <si>
    <t>호표 53</t>
  </si>
  <si>
    <t>44F93C16AFB949F27E4B418E3CA30</t>
  </si>
  <si>
    <t>01011144F93C16AFB949F27E4B418E3CA30</t>
  </si>
  <si>
    <t>경량천장철골틀 해체</t>
  </si>
  <si>
    <t>호표 54</t>
  </si>
  <si>
    <t>44F93C16AFB949F27E4ABA811AC94</t>
  </si>
  <si>
    <t>01011144F93C16AFB949F27E4ABA811AC94</t>
  </si>
  <si>
    <t>인테리어벽면철거</t>
  </si>
  <si>
    <t>벽틀포함</t>
  </si>
  <si>
    <t>호표 55</t>
  </si>
  <si>
    <t>44F93C16AFB949F27F6F90853A25D</t>
  </si>
  <si>
    <t>01011144F93C16AFB949F27F6F90853A25D</t>
  </si>
  <si>
    <t>커튼철거</t>
  </si>
  <si>
    <t>재사용안함</t>
  </si>
  <si>
    <t>호표 56</t>
  </si>
  <si>
    <t>44B73D26E1A429E807E8D38D8E9A4</t>
  </si>
  <si>
    <t>01011144B73D26E1A429E807E8D38D8E9A4</t>
  </si>
  <si>
    <t>안전난간대 철거</t>
  </si>
  <si>
    <t>스텐</t>
  </si>
  <si>
    <t>호표 57</t>
  </si>
  <si>
    <t>44B73D26E1A429E807E8D38D8E886</t>
  </si>
  <si>
    <t>01011144B73D26E1A429E807E8D38D8E886</t>
  </si>
  <si>
    <t>스텐난간대 철거</t>
  </si>
  <si>
    <t>H=1000</t>
  </si>
  <si>
    <t>호표 58</t>
  </si>
  <si>
    <t>44B73D26E1A429E807E8D38D8E884</t>
  </si>
  <si>
    <t>01011144B73D26E1A429E807E8D38D8E884</t>
  </si>
  <si>
    <t>창호주위컷팅</t>
  </si>
  <si>
    <t>호표 59</t>
  </si>
  <si>
    <t>44B633B614DB09D9C911F48A248BD</t>
  </si>
  <si>
    <t>01011144B633B614DB09D9C911F48A248BD</t>
  </si>
  <si>
    <t>창호철거(인력)</t>
  </si>
  <si>
    <t>목재미서기창</t>
  </si>
  <si>
    <t>호표 60</t>
  </si>
  <si>
    <t>44B633B614603998E69BE082820A5</t>
  </si>
  <si>
    <t>01011144B633B614603998E69BE082820A5</t>
  </si>
  <si>
    <t>철제창호</t>
  </si>
  <si>
    <t>호표 61</t>
  </si>
  <si>
    <t>44B633B614603998E69BE082827D3</t>
  </si>
  <si>
    <t>01011144B633B614603998E69BE082827D3</t>
  </si>
  <si>
    <t>바닥철거</t>
  </si>
  <si>
    <t>마루틀&amp;마루널</t>
  </si>
  <si>
    <t>호표 62</t>
  </si>
  <si>
    <t>44B633B614603998E69BE082F5019</t>
  </si>
  <si>
    <t>01011144B633B614603998E69BE082F5019</t>
  </si>
  <si>
    <t>몰탈(T50)</t>
  </si>
  <si>
    <t>호표 63</t>
  </si>
  <si>
    <t>44B633B614603998E69BE082E4927</t>
  </si>
  <si>
    <t>01011144B633B614603998E69BE082E4927</t>
  </si>
  <si>
    <t>PVC계바닥재 해체</t>
  </si>
  <si>
    <t>타일형</t>
  </si>
  <si>
    <t>호표 64</t>
  </si>
  <si>
    <t>44B633B614603998E69BE0821F616</t>
  </si>
  <si>
    <t>01011144B633B614603998E69BE0821F616</t>
  </si>
  <si>
    <t>후로링블럭철거</t>
  </si>
  <si>
    <t>바닥(바탕제외)</t>
  </si>
  <si>
    <t>호표 65</t>
  </si>
  <si>
    <t>44B633B614603998E69BE38FC5F4C</t>
  </si>
  <si>
    <t>01011144B633B614603998E69BE38FC5F4C</t>
  </si>
  <si>
    <t>AL몰딩 철거</t>
  </si>
  <si>
    <t>호표 66</t>
  </si>
  <si>
    <t>44B633B614603998E7B9AF889BB15</t>
  </si>
  <si>
    <t>01011144B633B614603998E7B9AF889BB15</t>
  </si>
  <si>
    <t>걸레받이,허리몰딩철거</t>
  </si>
  <si>
    <t>H-100</t>
  </si>
  <si>
    <t>호표 67</t>
  </si>
  <si>
    <t>44B633B614603998E7B9AF889BB17</t>
  </si>
  <si>
    <t>01011144B633B614603998E7B9AF889BB17</t>
  </si>
  <si>
    <t>창호목재후레임철거</t>
  </si>
  <si>
    <t>20*200(라왕목)</t>
  </si>
  <si>
    <t>호표 68</t>
  </si>
  <si>
    <t>44B633B614603998E7B9AF889BB11</t>
  </si>
  <si>
    <t>01011144B633B614603998E7B9AF889BB11</t>
  </si>
  <si>
    <t>고무논슬립철거</t>
  </si>
  <si>
    <t>호표 69</t>
  </si>
  <si>
    <t>44B633B6146029F17DA96C83A3A3C</t>
  </si>
  <si>
    <t>01011144B633B6146029F17DA96C83A3A3C</t>
  </si>
  <si>
    <t>바닥단열재철거</t>
  </si>
  <si>
    <t>T45</t>
  </si>
  <si>
    <t>호표 70</t>
  </si>
  <si>
    <t>44B633B6146029F17DA96F88E3BE7</t>
  </si>
  <si>
    <t>01011144B633B6146029F17DA96F88E3BE7</t>
  </si>
  <si>
    <t>고정식의자 철거</t>
  </si>
  <si>
    <t>재사용안합피</t>
  </si>
  <si>
    <t>호표 71</t>
  </si>
  <si>
    <t>44B633B6146029F17DA96F88E3F42</t>
  </si>
  <si>
    <t>01011144B633B6146029F17DA96F88E3F42</t>
  </si>
  <si>
    <t>0102  ■중앙현관■</t>
  </si>
  <si>
    <t>0102</t>
  </si>
  <si>
    <t>010201  가  설  공  사</t>
  </si>
  <si>
    <t>010201</t>
  </si>
  <si>
    <t>■중앙현관■</t>
    <phoneticPr fontId="1" type="noConversion"/>
  </si>
  <si>
    <t>01020144F83CA6E32929512738148F68208</t>
  </si>
  <si>
    <t>01020144F83CA6B7C249599A751689AFCBA</t>
  </si>
  <si>
    <t>01020144F83CA6B7FF69CB390CC380690AD</t>
  </si>
  <si>
    <t>01020144F83CA6B796F98B9F80F38E40C2A</t>
  </si>
  <si>
    <t>01020144B73316D0C8C9DF19514082134CC</t>
  </si>
  <si>
    <t>010202  목   공   사</t>
  </si>
  <si>
    <t>010202</t>
  </si>
  <si>
    <t>30*30, @450*600</t>
  </si>
  <si>
    <t>호표 72</t>
  </si>
  <si>
    <t>44F834F6B66D59574D990E8D16BC1</t>
  </si>
  <si>
    <t>01020244F834F6B66D59574D990E8D16BC1</t>
  </si>
  <si>
    <t>01020244F834F6B66D59574D990E8D16E96</t>
  </si>
  <si>
    <t>30*30*D435 @450*600,이중격자</t>
  </si>
  <si>
    <t>호표 73</t>
  </si>
  <si>
    <t>44F834F6B66D59574D990E8D16E91</t>
  </si>
  <si>
    <t>01020244F834F6B66D59574D990E8D16E91</t>
  </si>
  <si>
    <t>30*30*D380 @450*600,이중격자</t>
  </si>
  <si>
    <t>호표 74</t>
  </si>
  <si>
    <t>44F834F6B66D59574D990E8D16E90</t>
  </si>
  <si>
    <t>01020244F834F6B66D59574D990E8D16E90</t>
  </si>
  <si>
    <t>라왕20*220/방염필름마감</t>
  </si>
  <si>
    <t>호표 75</t>
  </si>
  <si>
    <t>44F832A6835909203C431980A4E75</t>
  </si>
  <si>
    <t>01020244F832A6835909203C431980A4E75</t>
  </si>
  <si>
    <t>라왕20*240/방염필름마감</t>
  </si>
  <si>
    <t>호표 76</t>
  </si>
  <si>
    <t>44F832A6835909203C431980A4E7A</t>
  </si>
  <si>
    <t>01020244F832A6835909203C431980A4E7A</t>
  </si>
  <si>
    <t>01020244B73D263752B9227CE0B189E92DE</t>
  </si>
  <si>
    <t>010203  수  장 공  사</t>
  </si>
  <si>
    <t>010203</t>
  </si>
  <si>
    <t>브론즈 칼라유리(강화)</t>
  </si>
  <si>
    <t>5.0mm,백페인트글라스</t>
  </si>
  <si>
    <t>호표 77</t>
  </si>
  <si>
    <t>44F83146C642195CD4064C8F49C46</t>
  </si>
  <si>
    <t>01020344F83146C642195CD4064C8F49C46</t>
  </si>
  <si>
    <t>01020344F83146C64209B56A76AF8C198A2</t>
  </si>
  <si>
    <t>01020344F832A6AFCB599777BFF9868D0F7</t>
  </si>
  <si>
    <t>천정-무석면 택스보수</t>
  </si>
  <si>
    <t>300*600*6mm,아미택스</t>
  </si>
  <si>
    <t>호표 78</t>
  </si>
  <si>
    <t>44F832A68313492BCF83558A880BD</t>
  </si>
  <si>
    <t>01020344F832A68313492BCF83558A880BD</t>
  </si>
  <si>
    <t>01020344F832A6832DC97BF454928084B25</t>
  </si>
  <si>
    <t>01020344F832A6832DC9783FC78887528CD</t>
  </si>
  <si>
    <t>천장,석고판 1겹 설치</t>
  </si>
  <si>
    <t>호표 79</t>
  </si>
  <si>
    <t>44F832A6832DC9783FC78887528CE</t>
  </si>
  <si>
    <t>01020344F832A6832DC9783FC78887528CE</t>
  </si>
  <si>
    <t>DRY WALL(C-STUD65),DW1</t>
  </si>
  <si>
    <t>석고보드9.5T,2겹,양면</t>
  </si>
  <si>
    <t>호표 80</t>
  </si>
  <si>
    <t>44F832A6600679FF4ED0028E48A81</t>
  </si>
  <si>
    <t>01020344F832A6600679FF4ED0028E48A81</t>
  </si>
  <si>
    <t>DRY WALL(C-STUD65-2겹),DW3</t>
  </si>
  <si>
    <t>호표 81</t>
  </si>
  <si>
    <t>44F832A6600679FF4ED0028E48A82</t>
  </si>
  <si>
    <t>01020344F832A6600679FF4ED0028E48A82</t>
  </si>
  <si>
    <t>DRY WALL(C-STUD/150)</t>
  </si>
  <si>
    <t>석고보드9.5t 2겹 양면</t>
  </si>
  <si>
    <t>호표 82</t>
  </si>
  <si>
    <t>44F832A6600679FF4ED0028E48D58</t>
  </si>
  <si>
    <t>01020344F832A6600679FF4ED0028E48D58</t>
  </si>
  <si>
    <t>벽,템바보드 설치(직각형)</t>
  </si>
  <si>
    <t>15t,20*20*2400,직각</t>
  </si>
  <si>
    <t>호표 83</t>
  </si>
  <si>
    <t>44F832A6600679FF4DC90682A0AFC</t>
  </si>
  <si>
    <t>01020344F832A6600679FF4DC90682A0AFC</t>
  </si>
  <si>
    <t>템바보드마구리몰딩</t>
  </si>
  <si>
    <t>25*15</t>
  </si>
  <si>
    <t>호표 84</t>
  </si>
  <si>
    <t>44F832A6600679FF4DC90682A0B84</t>
  </si>
  <si>
    <t>01020344F832A6600679FF4DC90682A0B84</t>
  </si>
  <si>
    <t>템바보드수직마감몰딩</t>
  </si>
  <si>
    <t>10*70</t>
  </si>
  <si>
    <t>호표 85</t>
  </si>
  <si>
    <t>44F832A6600679FF4DC90682A0B83</t>
  </si>
  <si>
    <t>01020344F832A6600679FF4DC90682A0B83</t>
  </si>
  <si>
    <t>10*110</t>
  </si>
  <si>
    <t>호표 86</t>
  </si>
  <si>
    <t>44F832A6600679FF4DC90682A0B80</t>
  </si>
  <si>
    <t>01020344F832A6600679FF4DC90682A0B80</t>
  </si>
  <si>
    <t>010204  방  수  공  사</t>
  </si>
  <si>
    <t>010204</t>
  </si>
  <si>
    <t>창호주위코킹</t>
  </si>
  <si>
    <t>창호주위</t>
  </si>
  <si>
    <t>호표 87</t>
  </si>
  <si>
    <t>44F835E661A4199DAA0E8F861E49C</t>
  </si>
  <si>
    <t>01020444F835E661A4199DAA0E8F861E49C</t>
  </si>
  <si>
    <t>010205  금  속  공  사</t>
  </si>
  <si>
    <t>010205</t>
  </si>
  <si>
    <t>01020544F837264E6C492336132A85A572A</t>
  </si>
  <si>
    <t>01020544F837264E4189B6FE8408866F315</t>
  </si>
  <si>
    <t>01020544F831467F7F79DC4338E98D4D105</t>
  </si>
  <si>
    <t>01020544F831467F7F79DC4338E98D4D106</t>
  </si>
  <si>
    <t>스텐레스스틸프레임30*690</t>
  </si>
  <si>
    <t>칼라1.5T(HL)=120+30+690+30+120,내부보강</t>
  </si>
  <si>
    <t>호표 88</t>
  </si>
  <si>
    <t>44F831467F7F79DC4338E98D4D109</t>
  </si>
  <si>
    <t>01020544F831467F7F79DC4338E98D4D109</t>
  </si>
  <si>
    <t>천정간접등박스설치(W420),원형</t>
  </si>
  <si>
    <t>호표 89</t>
  </si>
  <si>
    <t>44F832A6831379FAEB73CD830AEF7</t>
  </si>
  <si>
    <t>01020544F832A6831379FAEB73CD830AEF7</t>
  </si>
  <si>
    <t>스테인리스재료분리대</t>
  </si>
  <si>
    <t>바닥, W20*H25*1.5t</t>
  </si>
  <si>
    <t>호표 90</t>
  </si>
  <si>
    <t>44F832A6CAA1396B80072685525F1</t>
  </si>
  <si>
    <t>01020544F832A6CAA1396B80072685525F1</t>
  </si>
  <si>
    <t>01020544F832A62A53593AAD422B8914BDA</t>
  </si>
  <si>
    <t>010206  미  장  공  사</t>
  </si>
  <si>
    <t>010206</t>
  </si>
  <si>
    <t>바닥 자동수평몰탈</t>
  </si>
  <si>
    <t>T15MM</t>
  </si>
  <si>
    <t>호표 91</t>
  </si>
  <si>
    <t>44F83A6601CB791F32E44E8A29C21</t>
  </si>
  <si>
    <t>01020644F83A6601CB791F32E44E8A29C21</t>
  </si>
  <si>
    <t>01020644F83A6697A2693F1C1E5A8A5FAF8</t>
  </si>
  <si>
    <t>창문틀주위우레탄폼충진</t>
  </si>
  <si>
    <t>호표 92</t>
  </si>
  <si>
    <t>44F831463002A95B0F15FD8062B61</t>
  </si>
  <si>
    <t>01020644F831463002A95B0F15FD8062B61</t>
  </si>
  <si>
    <t>010207  창호 및 유리공사</t>
  </si>
  <si>
    <t>010207</t>
  </si>
  <si>
    <t>01020744F8314642BAF9CB8B1F768578506</t>
  </si>
  <si>
    <t>SSD/01[칼라스텐레스 고정창 및 여닫이문]</t>
  </si>
  <si>
    <t>1.200 X 2.650 = 3.180(부속철물 ,유리 포함)</t>
  </si>
  <si>
    <t>호표 93</t>
  </si>
  <si>
    <t>45D23DB6092D69D38BD88E8908093</t>
  </si>
  <si>
    <t>01020745D23DB6092D69D38BD88E8908093</t>
  </si>
  <si>
    <t>010208  칠    공    사</t>
  </si>
  <si>
    <t>010208</t>
  </si>
  <si>
    <t>내부수성페인트칠(친환경,유광)</t>
  </si>
  <si>
    <t>호표 94</t>
  </si>
  <si>
    <t>44F8339613621918810C1F8262A63</t>
  </si>
  <si>
    <t>01020844F8339613621918810C1F8262A63</t>
  </si>
  <si>
    <t>01020844F8339613621919AEBF8786C871D</t>
  </si>
  <si>
    <t>01020844F83396136249E84467A885A1941</t>
  </si>
  <si>
    <t>010209  골    재    비</t>
  </si>
  <si>
    <t>010209</t>
  </si>
  <si>
    <t>01020943DA34D6529869CF227F93836243DFE1E4C73</t>
  </si>
  <si>
    <t>01020944F939E666F5599E8E280382D400E</t>
  </si>
  <si>
    <t>010210  철  거  공  사</t>
  </si>
  <si>
    <t>010210</t>
  </si>
  <si>
    <t>천정 텍스 해체</t>
  </si>
  <si>
    <t>호표 95</t>
  </si>
  <si>
    <t>44F93C16AFB949F27E4B418E3C929</t>
  </si>
  <si>
    <t>01021044F93C16AFB949F27E4B418E3C929</t>
  </si>
  <si>
    <t>01021044F93C16AFB949F27E4ABA811AC94</t>
  </si>
  <si>
    <t>후로링바닥컷팅</t>
  </si>
  <si>
    <t>호표 96</t>
  </si>
  <si>
    <t>44B633B614DB09D9C911F48A24946</t>
  </si>
  <si>
    <t>01021044B633B614DB09D9C911F48A24946</t>
  </si>
  <si>
    <t>01021044B633B614DB09D9C911F48A248BD</t>
  </si>
  <si>
    <t>목재미서기문</t>
  </si>
  <si>
    <t>호표 97</t>
  </si>
  <si>
    <t>44B633B614603998E69BE082820A4</t>
  </si>
  <si>
    <t>01021044B633B614603998E69BE082820A4</t>
  </si>
  <si>
    <t>01021044B633B614603998E69BE082827D3</t>
  </si>
  <si>
    <t>01021044B633B614603998E69BE38FC5F4C</t>
  </si>
  <si>
    <t>01021044B633B614603998E7B9AF889BB11</t>
  </si>
  <si>
    <t>신발장철거(420*480*1780)</t>
  </si>
  <si>
    <t>재사용안합</t>
  </si>
  <si>
    <t>호표 98</t>
  </si>
  <si>
    <t>44B633B6146029F17DA96F88E3F43</t>
  </si>
  <si>
    <t>01021044B633B6146029F17DA96F88E3F43</t>
  </si>
  <si>
    <t>건식벽철거</t>
  </si>
  <si>
    <t>T100</t>
  </si>
  <si>
    <t>호표 99</t>
  </si>
  <si>
    <t>44B633B61472999B5DE5AB8100B6A</t>
  </si>
  <si>
    <t>01021044B633B61472999B5DE5AB8100B6A</t>
  </si>
  <si>
    <t>0103  ■음악실■</t>
  </si>
  <si>
    <t>0103</t>
  </si>
  <si>
    <t>010301  가  설  공  사</t>
  </si>
  <si>
    <t>010301</t>
  </si>
  <si>
    <t>■음악실■</t>
    <phoneticPr fontId="1" type="noConversion"/>
  </si>
  <si>
    <t>01030144F83CA6E32929512738148F68208</t>
  </si>
  <si>
    <t>01030144F83CA6B7C249599A751689AFCBA</t>
  </si>
  <si>
    <t>01030144F83CA6B7FF69CB390CC380690AD</t>
  </si>
  <si>
    <t>집기철거</t>
  </si>
  <si>
    <t>보통인부(가구파쇠)</t>
  </si>
  <si>
    <t>인</t>
  </si>
  <si>
    <t>호표 100</t>
  </si>
  <si>
    <t>44F83CA6B7FF09A0816FBF893975A</t>
  </si>
  <si>
    <t>01030144F83CA6B7FF09A0816FBF893975A</t>
  </si>
  <si>
    <t>01030144F83CA6B796F98B9F80F38E40C2A</t>
  </si>
  <si>
    <t>01030144B73316D0C8C9DF19514082134CC</t>
  </si>
  <si>
    <t>010302  목   공   사</t>
  </si>
  <si>
    <t>010302</t>
  </si>
  <si>
    <t>01030244F832A6835909203C431980A4E75</t>
  </si>
  <si>
    <t>라왕20*280/방염필름마감</t>
  </si>
  <si>
    <t>호표 101</t>
  </si>
  <si>
    <t>44F832A6835909203C431980A4E7B</t>
  </si>
  <si>
    <t>01030244F832A6835909203C431980A4E7B</t>
  </si>
  <si>
    <t>010303  수  장 공  사</t>
  </si>
  <si>
    <t>010303</t>
  </si>
  <si>
    <t>01030343DA34D652C5A9AECB1C3B81E221E66F503EA</t>
  </si>
  <si>
    <t>01030344F832A6600679FEA491E28B68CA9</t>
  </si>
  <si>
    <t>01030344F832A6AFCB599777BFF9868D0F7</t>
  </si>
  <si>
    <t>01030344F832A6832DC9783FC78887528CD</t>
  </si>
  <si>
    <t>01030344F832A6832DC9783FC78887528CE</t>
  </si>
  <si>
    <t>010304  방  수  공  사</t>
  </si>
  <si>
    <t>010304</t>
  </si>
  <si>
    <t>01030444F835E661A4199DAA0E8F861E49C</t>
  </si>
  <si>
    <t>010305  금  속  공  사</t>
  </si>
  <si>
    <t>010305</t>
  </si>
  <si>
    <t>01030544F837264E6C492336132A85A572A</t>
  </si>
  <si>
    <t>01030544F837264E4189B6FE8408866F315</t>
  </si>
  <si>
    <t>01030544F831467F7F79DC4338E98D4D107</t>
  </si>
  <si>
    <t>01030544F832A6831379FAEB73CD830AEF6</t>
  </si>
  <si>
    <t>01030544F832A6CAA1396B80072685525F1</t>
  </si>
  <si>
    <t>01030544F832A62A53593AAD422B8914BDA</t>
  </si>
  <si>
    <t>01030544B73896D594B9E1FC889185CFFF1</t>
  </si>
  <si>
    <t>010306  미  장  공  사</t>
  </si>
  <si>
    <t>010306</t>
  </si>
  <si>
    <t>01030644F83A6601CB791F32E44E8A29C21</t>
  </si>
  <si>
    <t>01030644F83A6697A2693F1C1E5A8A5FAF8</t>
  </si>
  <si>
    <t>창호주위 발포우레탄 충전</t>
  </si>
  <si>
    <t>호표 102</t>
  </si>
  <si>
    <t>44F831463002A95B0F15FD805057E</t>
  </si>
  <si>
    <t>01030644F831463002A95B0F15FD805057E</t>
  </si>
  <si>
    <t>010307  창호 및 유리공사</t>
  </si>
  <si>
    <t>010307</t>
  </si>
  <si>
    <t>01030744F8314642BAF9CB8B1F768578506</t>
  </si>
  <si>
    <t>PD/01 여닫이문(155MM BAR),람마형</t>
  </si>
  <si>
    <t>1.000 X 2.650 = 2.650(부속철물포함)</t>
  </si>
  <si>
    <t>호표 103</t>
  </si>
  <si>
    <t>44F8314642BAF9CB8B6E218832877</t>
  </si>
  <si>
    <t>01030744F8314642BAF9CB8B6E218832877</t>
  </si>
  <si>
    <t>010308  칠    공    사</t>
  </si>
  <si>
    <t>010308</t>
  </si>
  <si>
    <t>01030844F8339613621919AEBF8786C871D</t>
  </si>
  <si>
    <t>01030844F83396136249E84467A885A1934</t>
  </si>
  <si>
    <t>010309  골    재    비</t>
  </si>
  <si>
    <t>010309</t>
  </si>
  <si>
    <t>01030943DA34D6529869CF227F93836243DFE1E4C73</t>
  </si>
  <si>
    <t>01030944F939E666F5599E8E280382D400E</t>
  </si>
  <si>
    <t>010310  철  거  공  사</t>
  </si>
  <si>
    <t>010310</t>
  </si>
  <si>
    <t>01031044F93C16AFB949F27E4B418E3CA30</t>
  </si>
  <si>
    <t>01031044F93C16AFB949F27E4ABA811AC94</t>
  </si>
  <si>
    <t>블라인더 철거</t>
  </si>
  <si>
    <t>호표 104</t>
  </si>
  <si>
    <t>44B73D26E1A429E807E8D38D8E9AA</t>
  </si>
  <si>
    <t>01031044B73D26E1A429E807E8D38D8E9AA</t>
  </si>
  <si>
    <t>01031044B73D26E1A429E807E8D38D8E886</t>
  </si>
  <si>
    <t>01031044B633B614DB09D9C911F48A248BD</t>
  </si>
  <si>
    <t>목문 여닫이문</t>
  </si>
  <si>
    <t>호표 105</t>
  </si>
  <si>
    <t>44B633B614603998E69BE08282149</t>
  </si>
  <si>
    <t>01031044B633B614603998E69BE08282149</t>
  </si>
  <si>
    <t>01031044B633B614603998E69BE082827D3</t>
  </si>
  <si>
    <t>01031044B633B614603998E69BE38FC5F4C</t>
  </si>
  <si>
    <t>01031044B633B614603998E7B9AF889BB15</t>
  </si>
  <si>
    <t>01031044B633B614603998E7B9AF889BB17</t>
  </si>
  <si>
    <t>01031044B633B614603998E7B9AF889BB11</t>
  </si>
  <si>
    <t>0104  ■소인수강의실■</t>
  </si>
  <si>
    <t>0104</t>
  </si>
  <si>
    <t>010401  가  설  공  사</t>
  </si>
  <si>
    <t>010401</t>
  </si>
  <si>
    <t>■소인수강의실■</t>
    <phoneticPr fontId="1" type="noConversion"/>
  </si>
  <si>
    <t>01040144F83CA6E32929512738148F68208</t>
  </si>
  <si>
    <t>01040144F83CA6B7C249599A751689AFCBA</t>
  </si>
  <si>
    <t>01040144F83CA6B7FF69CB390CC380690AD</t>
  </si>
  <si>
    <t>01040144F83CA6B7FF09A0816FBF893975A</t>
  </si>
  <si>
    <t>01040144F83CA6B796F98B9F80F38E40C2A</t>
  </si>
  <si>
    <t>01040144B73316D0C8C9DF19514082134CC</t>
  </si>
  <si>
    <t>010402  목   공   사</t>
  </si>
  <si>
    <t>010402</t>
  </si>
  <si>
    <t>01040244F834F6B66D59574D990E8D16BC1</t>
  </si>
  <si>
    <t>01040244F834F6B66D59574D990E8D045C1</t>
  </si>
  <si>
    <t>01040244F834F6B66D59574CF2838C090DE</t>
  </si>
  <si>
    <t>01040244F832A6831379FAEB73CD831B212</t>
  </si>
  <si>
    <t>천정,MDF 1겹설치</t>
  </si>
  <si>
    <t>중밀도섬유판,9*1220*2440mm</t>
  </si>
  <si>
    <t>호표 106</t>
  </si>
  <si>
    <t>44F832A6831379FAEB73CD831B33B</t>
  </si>
  <si>
    <t>01040244F832A6831379FAEB73CD831B33B</t>
  </si>
  <si>
    <t>01040244F832A6835909203C431980A4E75</t>
  </si>
  <si>
    <t>01040244B73D263752B9227CE0B189E92DE</t>
  </si>
  <si>
    <t>밴딩합판 붙이기</t>
  </si>
  <si>
    <t>4.0mm*2겹</t>
  </si>
  <si>
    <t>호표 107</t>
  </si>
  <si>
    <t>44B73D263752B9227CE0B189E975E</t>
  </si>
  <si>
    <t>01040244B73D263752B9227CE0B189E975E</t>
  </si>
  <si>
    <t>010403  수  장 공  사</t>
  </si>
  <si>
    <t>010403</t>
  </si>
  <si>
    <t>01040344F832A6AFCB599777BFF9868D0F7</t>
  </si>
  <si>
    <t>01040344F832A68313492BCF83558A880BD</t>
  </si>
  <si>
    <t>01040344F832A6832DC97BF454928084B25</t>
  </si>
  <si>
    <t>01040344F832A6832DC9783FC78887528CE</t>
  </si>
  <si>
    <t>01040344F832A68348B9FF0CF403871AC13</t>
  </si>
  <si>
    <t>천정(노임할증20%)</t>
  </si>
  <si>
    <t>호표 108</t>
  </si>
  <si>
    <t>44F832A68348B9FF0CF403871AC10</t>
  </si>
  <si>
    <t>01040344F832A68348B9FF0CF403871AC10</t>
  </si>
  <si>
    <t>DRY WALL(C-STUD65)/그라스울충진,밀도24kg/㎥</t>
  </si>
  <si>
    <t>석고보드9.5T,2겹,양면+GW50t</t>
  </si>
  <si>
    <t>호표 109</t>
  </si>
  <si>
    <t>44F832A6600679FF4ED0028E48A8C</t>
  </si>
  <si>
    <t>01040344F832A6600679FF4ED0028E48A8C</t>
  </si>
  <si>
    <t>01040344F832A6600679FF4DC90682A0AFC</t>
  </si>
  <si>
    <t>01040344F832A6600679FF4DC90682A0B84</t>
  </si>
  <si>
    <t>접착식전신비정형거울설치</t>
  </si>
  <si>
    <t>간접조명내장형</t>
  </si>
  <si>
    <t>호표 110</t>
  </si>
  <si>
    <t>44B633B6146029F17DA96C83A3875</t>
  </si>
  <si>
    <t>01040344B633B6146029F17DA96C83A3875</t>
  </si>
  <si>
    <t>010404  방  수  공  사</t>
  </si>
  <si>
    <t>010404</t>
  </si>
  <si>
    <t>01040444F835E661A4199DAA0E8F861E49C</t>
  </si>
  <si>
    <t>010405  금  속  공  사</t>
  </si>
  <si>
    <t>010405</t>
  </si>
  <si>
    <t>01040544F831467F7F79DC4338E98D4D106</t>
  </si>
  <si>
    <t>스텐레스스틸프레임30*910</t>
  </si>
  <si>
    <t>칼라1.5T(HL)=120+30+910+30+120,내부보강</t>
  </si>
  <si>
    <t>호표 111</t>
  </si>
  <si>
    <t>44F831467F7F79DC4338E98D4D227</t>
  </si>
  <si>
    <t>01040544F831467F7F79DC4338E98D4D227</t>
  </si>
  <si>
    <t>01040544F832A6CAA1396B80072685525F1</t>
  </si>
  <si>
    <t>01040544B73896D594B9E1FC889185CFFF1</t>
  </si>
  <si>
    <t>010406  미  장  공  사</t>
  </si>
  <si>
    <t>010406</t>
  </si>
  <si>
    <t>01040644F83A6601CB791F32E44E8A29C21</t>
  </si>
  <si>
    <t>01040644F831463002A95B0F15FD8062B61</t>
  </si>
  <si>
    <t>010407  창호 및 유리공사</t>
  </si>
  <si>
    <t>010407</t>
  </si>
  <si>
    <t>SSW/01[칼라스텐레스 고정창]</t>
  </si>
  <si>
    <t>도면참고(부속철물,유리 포함)</t>
  </si>
  <si>
    <t>호표 112</t>
  </si>
  <si>
    <t>45D23DB6092D69D38BD88E8908091</t>
  </si>
  <si>
    <t>01040745D23DB6092D69D38BD88E8908091</t>
  </si>
  <si>
    <t>SSD/02[칼라스텐레스  여닫이문]</t>
  </si>
  <si>
    <t>1.200 X 2.400 = 2.880(부속철물,유리 포함)</t>
  </si>
  <si>
    <t>호표 113</t>
  </si>
  <si>
    <t>45D23DB6092D69D38BD88E8908090</t>
  </si>
  <si>
    <t>01040745D23DB6092D69D38BD88E8908090</t>
  </si>
  <si>
    <t>010408  칠    공    사</t>
  </si>
  <si>
    <t>010408</t>
  </si>
  <si>
    <t>01040844F83396136249E84467A885A1941</t>
  </si>
  <si>
    <t>010409  철  거  공  사</t>
  </si>
  <si>
    <t>010409</t>
  </si>
  <si>
    <t>01040944B73D26E1A429E807E8D38D8E884</t>
  </si>
  <si>
    <t>01040944B633B614DB09D9C911F48A24946</t>
  </si>
  <si>
    <t>스텐레스문</t>
  </si>
  <si>
    <t>호표 114</t>
  </si>
  <si>
    <t>44B633B614603998E69BE08282980</t>
  </si>
  <si>
    <t>01040944B633B614603998E69BE08282980</t>
  </si>
  <si>
    <t>01040944B633B614603998E69BE38FC5F4C</t>
  </si>
  <si>
    <t>010410  구조물설치공사</t>
  </si>
  <si>
    <t>010410</t>
  </si>
  <si>
    <t>구조물"A"제작설치</t>
  </si>
  <si>
    <t>3978*1000*2600(도면참고)</t>
  </si>
  <si>
    <t>호표 115</t>
  </si>
  <si>
    <t>449234E63E78E9EAD5217D843B778</t>
  </si>
  <si>
    <t>010410449234E63E78E9EAD5217D843B778</t>
  </si>
  <si>
    <t>0105  ■상담실■</t>
  </si>
  <si>
    <t>0105</t>
  </si>
  <si>
    <t>010501  가  설  공  사</t>
  </si>
  <si>
    <t>010501</t>
  </si>
  <si>
    <t>■상담실■</t>
    <phoneticPr fontId="1" type="noConversion"/>
  </si>
  <si>
    <t>01050144F83CA6E32929512738148F68208</t>
  </si>
  <si>
    <t>01050144F83CA6B7C249599A751689AFCBA</t>
  </si>
  <si>
    <t>01050144F83CA6B796F98B9F80F38E40C2A</t>
  </si>
  <si>
    <t>01050144B73316D0C8C9DF19514082134CC</t>
  </si>
  <si>
    <t>010502  목   공   사</t>
  </si>
  <si>
    <t>010502</t>
  </si>
  <si>
    <t>01050244F834F6B66D59574D990E8D16BC1</t>
  </si>
  <si>
    <t>01050244F834F6B66D59574D990E8D045C1</t>
  </si>
  <si>
    <t>01050244F832A6831379FAEB73CD831B212</t>
  </si>
  <si>
    <t>01050244F832A6831379FAEB73CD831B33B</t>
  </si>
  <si>
    <t>라왕20*100/방염필름마감</t>
  </si>
  <si>
    <t>호표 116</t>
  </si>
  <si>
    <t>44F832A6835909203C431980A4E78</t>
  </si>
  <si>
    <t>01050244F832A6835909203C431980A4E78</t>
  </si>
  <si>
    <t>01050244B73D263752B9227CE0B189E975E</t>
  </si>
  <si>
    <t>010503  수  장 공  사</t>
  </si>
  <si>
    <t>010503</t>
  </si>
  <si>
    <t>01050344F832A6AFCB599777BFF9868D0F7</t>
  </si>
  <si>
    <t>01050344F832A68313492BCF83558A880BD</t>
  </si>
  <si>
    <t>01050344F832A6832DC97BF454928084B25</t>
  </si>
  <si>
    <t>01050344F832A6832DC9783FC78887528CE</t>
  </si>
  <si>
    <t>01050344F832A68348B9FF0CF403871AC13</t>
  </si>
  <si>
    <t>01050344F832A68348B9FF0CF403871AC10</t>
  </si>
  <si>
    <t>01050344F832A6600679FF4ED0028E48A8C</t>
  </si>
  <si>
    <t>010504  방  수  공  사</t>
  </si>
  <si>
    <t>010504</t>
  </si>
  <si>
    <t>01050444F835E661A4199DAA0E8F861E49C</t>
  </si>
  <si>
    <t>010505  금  속  공  사</t>
  </si>
  <si>
    <t>010505</t>
  </si>
  <si>
    <t>스텐레스스틸프레임30*170</t>
  </si>
  <si>
    <t>칼라1.5T(HL)=20+30+170+30+20</t>
  </si>
  <si>
    <t>호표 117</t>
  </si>
  <si>
    <t>44F831467F7F79DC4338E98D4D108</t>
  </si>
  <si>
    <t>01050544F831467F7F79DC4338E98D4D108</t>
  </si>
  <si>
    <t>01050544F832A6CAA1396B80072685525F1</t>
  </si>
  <si>
    <t>01050544B73896D594B9E1FC889185CFFF1</t>
  </si>
  <si>
    <t>010506  미  장  공  사</t>
  </si>
  <si>
    <t>010506</t>
  </si>
  <si>
    <t>01050644F83A6601CB791F32E44E8A29C21</t>
  </si>
  <si>
    <t>01050644F831463002A95B0F15FD8062B61</t>
  </si>
  <si>
    <t>010507  창호 및 유리공사</t>
  </si>
  <si>
    <t>010507</t>
  </si>
  <si>
    <t>01050745D23DB6092D69D38BD88E8908090</t>
  </si>
  <si>
    <t>010508  칠    공    사</t>
  </si>
  <si>
    <t>010508</t>
  </si>
  <si>
    <t>내부수성페인트칠(친환경,유광)ㅡ롤러칠2회</t>
  </si>
  <si>
    <t>con'c·mortar면, 친환경.(재도장)</t>
  </si>
  <si>
    <t>호표 118</t>
  </si>
  <si>
    <t>44F8339613621918810C1F8262DA3</t>
  </si>
  <si>
    <t>01050844F8339613621918810C1F8262DA3</t>
  </si>
  <si>
    <t>걸레받이페인트칠(재도장)-H70</t>
  </si>
  <si>
    <t>con'c·mortar면, 친환경.바탕포함</t>
  </si>
  <si>
    <t>호표 119</t>
  </si>
  <si>
    <t>44F83396136249E84467A885A1947</t>
  </si>
  <si>
    <t>01050844F83396136249E84467A885A1947</t>
  </si>
  <si>
    <t>호표 120</t>
  </si>
  <si>
    <t>44F83396136249E84467A885A1946</t>
  </si>
  <si>
    <t>01050844F83396136249E84467A885A1946</t>
  </si>
  <si>
    <t>01050844F83396136249E84467A885A1941</t>
  </si>
  <si>
    <t>010509  철  거  공  사</t>
  </si>
  <si>
    <t>010509</t>
  </si>
  <si>
    <t>01050944B73D26E1A429E807E8D38D8E886</t>
  </si>
  <si>
    <t>01050944B633B614DB09D9C911F48A24946</t>
  </si>
  <si>
    <t>01050944B633B614603998E69BE38FC5F4C</t>
  </si>
  <si>
    <t>구조물철거</t>
  </si>
  <si>
    <t>2500*2500*500</t>
  </si>
  <si>
    <t>호표 121</t>
  </si>
  <si>
    <t>44B633B614603998E7B88683EF27D</t>
  </si>
  <si>
    <t>01050944B633B614603998E7B88683EF27D</t>
  </si>
  <si>
    <t>0106  ■복도■</t>
  </si>
  <si>
    <t>0106</t>
  </si>
  <si>
    <t>010601  가  설  공  사</t>
  </si>
  <si>
    <t>010601</t>
  </si>
  <si>
    <t>■복도■</t>
    <phoneticPr fontId="1" type="noConversion"/>
  </si>
  <si>
    <t>01060144F83CA6E32929512738148F68208</t>
  </si>
  <si>
    <t>01060144F83CA6B7C249599A751689AFCBA</t>
  </si>
  <si>
    <t>01060144F83CA6B796F98B9F80F38E40C2A</t>
  </si>
  <si>
    <t>01060144B73316D0C8C9DF19514082134CC</t>
  </si>
  <si>
    <t>010602  목   공   사</t>
  </si>
  <si>
    <t>010602</t>
  </si>
  <si>
    <t>01060244F834F6B66D59574D990E8D16BC1</t>
  </si>
  <si>
    <t>010603  수  장 공  사</t>
  </si>
  <si>
    <t>010603</t>
  </si>
  <si>
    <t>01060344F832A6AFCB599777BFF9868D0F7</t>
  </si>
  <si>
    <t>01060344F832A6832DC97BF454928084B25</t>
  </si>
  <si>
    <t>01060344F832A6600679FF4ED0028E48A82</t>
  </si>
  <si>
    <t>01060344F832A6600679FF4DC90682A0AFC</t>
  </si>
  <si>
    <t>01060344F832A6600679FF4DC90682A0B84</t>
  </si>
  <si>
    <t>01060344F832A6600679FF4DC90682A0B83</t>
  </si>
  <si>
    <t>010604  금  속  공  사</t>
  </si>
  <si>
    <t>010604</t>
  </si>
  <si>
    <t>01060444F832A6CAA1396B80072685525F1</t>
  </si>
  <si>
    <t>010605  미  장  공  사</t>
  </si>
  <si>
    <t>010605</t>
  </si>
  <si>
    <t>01060544F83A6601CB791F32E44E8A29C21</t>
  </si>
  <si>
    <t>010606  칠    공    사</t>
  </si>
  <si>
    <t>010606</t>
  </si>
  <si>
    <t>01060644F8339613621918810C1F8262DA3</t>
  </si>
  <si>
    <t>01060644F83396136249E84467A885A1941</t>
  </si>
  <si>
    <t>010607  철  거  공  사</t>
  </si>
  <si>
    <t>010607</t>
  </si>
  <si>
    <t>01060744B633B614603998E69BE38FC5F4C</t>
  </si>
  <si>
    <t>01060744B633B6146029F17DA96F88E3F43</t>
  </si>
  <si>
    <t>0107  ■Wee클래스■</t>
  </si>
  <si>
    <t>0107</t>
  </si>
  <si>
    <t>010701  가  설  공  사</t>
  </si>
  <si>
    <t>010701</t>
  </si>
  <si>
    <t>■Wee클래스■</t>
    <phoneticPr fontId="1" type="noConversion"/>
  </si>
  <si>
    <t>01070144F83CA6B7C249599A751689AFCBA</t>
  </si>
  <si>
    <t>01070144F83CA6B796F98B9F80F38E40C2A</t>
  </si>
  <si>
    <t>01070144B73316D0C8C9DF19514082134CC</t>
  </si>
  <si>
    <t>010702  돌공사및타일공사</t>
  </si>
  <si>
    <t>010702</t>
  </si>
  <si>
    <t>벽,세라믹 모자이크 타일(본드접착)</t>
  </si>
  <si>
    <t>세라믹모자이크타일</t>
  </si>
  <si>
    <t>호표 122</t>
  </si>
  <si>
    <t>44F83056F9A1A98247195E897EB29</t>
  </si>
  <si>
    <t>01070244F83056F9A1A98247195E897EB29</t>
  </si>
  <si>
    <t>010703  목   공   사</t>
  </si>
  <si>
    <t>010703</t>
  </si>
  <si>
    <t>마루바탕 설치</t>
  </si>
  <si>
    <t>9MM*1220*2440-2겹</t>
  </si>
  <si>
    <t>호표 123</t>
  </si>
  <si>
    <t>44F834F68931C9FB00F75B863C7BD</t>
  </si>
  <si>
    <t>01070344F834F68931C9FB00F75B863C7BD</t>
  </si>
  <si>
    <t>마루하지틀설치</t>
  </si>
  <si>
    <t>호표 124</t>
  </si>
  <si>
    <t>44F834F6894269A180842A84EE6C6</t>
  </si>
  <si>
    <t>01070344F834F6894269A180842A84EE6C6</t>
  </si>
  <si>
    <t>01070344F834F6B66D59574D990E8D16BC1</t>
  </si>
  <si>
    <t>각재벽체틀 설치</t>
  </si>
  <si>
    <t>50*50, @450*600</t>
  </si>
  <si>
    <t>호표 125</t>
  </si>
  <si>
    <t>44F834F6B66D697E59107A80A5CE2</t>
  </si>
  <si>
    <t>01070344F834F6B66D697E59107A80A5CE2</t>
  </si>
  <si>
    <t>01070344F832A6835909203C431980A4E7A</t>
  </si>
  <si>
    <t>01070344B73D263752B9227CE0B189E92DE</t>
  </si>
  <si>
    <t>010704  수  장 공  사</t>
  </si>
  <si>
    <t>010704</t>
  </si>
  <si>
    <t>01070444F832A6832DC9783FC78887528CE</t>
  </si>
  <si>
    <t>01070444F832A6AFCB599777BFF9868D0F7</t>
  </si>
  <si>
    <t>01070444F832A68313492BCF83558A880BD</t>
  </si>
  <si>
    <t>01070444F832A6832DC97BF454928084B25</t>
  </si>
  <si>
    <t>벽-석고판 설치(나사고정)</t>
  </si>
  <si>
    <t>석고-2겹,9.5MM*900*1800</t>
  </si>
  <si>
    <t>호표 126</t>
  </si>
  <si>
    <t>44F832A6832DC97BF4549085BF441</t>
  </si>
  <si>
    <t>01070444F832A6832DC97BF4549085BF441</t>
  </si>
  <si>
    <t>전기온돌판넬 설치(15t)</t>
  </si>
  <si>
    <t>훈기나는전기온돌판넬, 조절기 포함</t>
  </si>
  <si>
    <t>호표 127</t>
  </si>
  <si>
    <t>44F832A6F7DEA9320CDFBE84C25A4</t>
  </si>
  <si>
    <t>01070444F832A6F7DEA9320CDFBE84C25A4</t>
  </si>
  <si>
    <t>01070444F832A6600679FF4DC90682A0AFC</t>
  </si>
  <si>
    <t>01070444F832A6600679FF4DC90682A0B84</t>
  </si>
  <si>
    <t>거울설치</t>
  </si>
  <si>
    <t>5mm,700*800</t>
  </si>
  <si>
    <t>호표 128</t>
  </si>
  <si>
    <t>44B73D2641AE69B36732FE8EC3A89</t>
  </si>
  <si>
    <t>01070444B73D2641AE69B36732FE8EC3A89</t>
  </si>
  <si>
    <t>010705  방  수  공  사</t>
  </si>
  <si>
    <t>010705</t>
  </si>
  <si>
    <t>01070544F835E661A4199DAA0E8F861E49C</t>
  </si>
  <si>
    <t>010706  금  속  공  사</t>
  </si>
  <si>
    <t>010706</t>
  </si>
  <si>
    <t>마루측판설치(H=80)</t>
  </si>
  <si>
    <t>칼라스텐레스1.5T</t>
  </si>
  <si>
    <t>호표 129</t>
  </si>
  <si>
    <t>44F834F6894269A181AB378EB9440</t>
  </si>
  <si>
    <t>01070644F834F6894269A181AB378EB9440</t>
  </si>
  <si>
    <t>01070644B73896D594B9E1FC889185CFFF1</t>
  </si>
  <si>
    <t>01070644F837264E4189B6FE8408866F315</t>
  </si>
  <si>
    <t>01070644F832A62A53593AAD422B8914BDA</t>
  </si>
  <si>
    <t>010707  미  장  공  사</t>
  </si>
  <si>
    <t>010707</t>
  </si>
  <si>
    <t>01070744F83A6601CB791F32E44E8A29C21</t>
  </si>
  <si>
    <t>01070744F83A6697A2693F1C1E5A8A5FAF8</t>
  </si>
  <si>
    <t>01070744F831463002A95B0F15FD8062B61</t>
  </si>
  <si>
    <t>010708  창호 및 유리공사</t>
  </si>
  <si>
    <t>010708</t>
  </si>
  <si>
    <t>SSD/03[칼라스텐레스 고정창 및 여닫이문]</t>
  </si>
  <si>
    <t>2.050 x 2.100 = 4.305(부속철물 ,유리 포함)</t>
  </si>
  <si>
    <t>호표 130</t>
  </si>
  <si>
    <t>45D23DB6092D69D38BD88E8908366</t>
  </si>
  <si>
    <t>01070845D23DB6092D69D38BD88E8908366</t>
  </si>
  <si>
    <t>SSW/02[칼라스텐레스 고정창]</t>
  </si>
  <si>
    <t>2.050 x 2.100 = 4.305(부속철물,유리 포함)</t>
  </si>
  <si>
    <t>호표 131</t>
  </si>
  <si>
    <t>45D23DB6092D69D38BD88E8908096</t>
  </si>
  <si>
    <t>01070845D23DB6092D69D38BD88E8908096</t>
  </si>
  <si>
    <t>PD/02 [ABS여닫이문 타공도어]]</t>
  </si>
  <si>
    <t>0.900 X 2.100 = 1.890 (부속철물포함,유리포함)</t>
  </si>
  <si>
    <t>호표 132</t>
  </si>
  <si>
    <t>45D23DB6092D69D38BD88D88AA0D6</t>
  </si>
  <si>
    <t>01070845D23DB6092D69D38BD88D88AA0D6</t>
  </si>
  <si>
    <t>010709  칠    공    사</t>
  </si>
  <si>
    <t>010709</t>
  </si>
  <si>
    <t>01070944F8339613621919AEBF8786C871D</t>
  </si>
  <si>
    <t>01070944F8339613621918810C1F8262A63</t>
  </si>
  <si>
    <t>01070944F83396136249E84467A885A1941</t>
  </si>
  <si>
    <t>010710  골    재    비</t>
  </si>
  <si>
    <t>010710</t>
  </si>
  <si>
    <t>01071043DA34D6529869CF227F93836243DFE1E4C73</t>
  </si>
  <si>
    <t>01071044F939E666F5599E8E280382D400E</t>
  </si>
  <si>
    <t>010711  철  거  공  사</t>
  </si>
  <si>
    <t>010711</t>
  </si>
  <si>
    <t>01071144B73D26E1A429E807E8D38D8E886</t>
  </si>
  <si>
    <t>01071144B633B614DB09D9C911F48A248BD</t>
  </si>
  <si>
    <t>플라스틱 여닫이문</t>
  </si>
  <si>
    <t>호표 133</t>
  </si>
  <si>
    <t>44B633B614603998E69BE08282148</t>
  </si>
  <si>
    <t>01071144B633B614603998E69BE08282148</t>
  </si>
  <si>
    <t>01071144B633B614603998E69BE082820A4</t>
  </si>
  <si>
    <t>01071144B633B614603998E69BE38FC5F4C</t>
  </si>
  <si>
    <t>기존싱크대철거</t>
  </si>
  <si>
    <t>900*600*900</t>
  </si>
  <si>
    <t>호표 134</t>
  </si>
  <si>
    <t>44B633B614603998E7B88683EF27F</t>
  </si>
  <si>
    <t>01071144B633B614603998E7B88683EF27F</t>
  </si>
  <si>
    <t>01071144B633B61472999B5DE5AB8100B6A</t>
  </si>
  <si>
    <t>010712  구조물설치공사</t>
  </si>
  <si>
    <t>010712</t>
  </si>
  <si>
    <t>구조물"B"제작설치</t>
  </si>
  <si>
    <t>2100*1000*1000(도면참고)</t>
  </si>
  <si>
    <t>호표 135</t>
  </si>
  <si>
    <t>449234E63E78E9EAD6C8AA8D946B8</t>
  </si>
  <si>
    <t>010712449234E63E78E9EAD6C8AA8D946B8</t>
  </si>
  <si>
    <t>데스크A형 구조물설치</t>
  </si>
  <si>
    <t>300*1100*2500,1200(아연도각관50*20*2.0T,인조대리석,필름마감)</t>
  </si>
  <si>
    <t>호표 136</t>
  </si>
  <si>
    <t>44B73316D71FF96344A45D8DD04FB</t>
  </si>
  <si>
    <t>01071244B73316D71FF96344A45D8DD04FB</t>
  </si>
  <si>
    <t>싱크대B형 구조물설치</t>
  </si>
  <si>
    <t>1200*600*900 인조대리석PB.PET.온수기포함(30L)</t>
  </si>
  <si>
    <t>호표 137</t>
  </si>
  <si>
    <t>44B73316D71FF96344A45D8DD04FE</t>
  </si>
  <si>
    <t>01071244B73316D71FF96344A45D8DD04FE</t>
  </si>
  <si>
    <t>0108  폐기물상차및운반</t>
  </si>
  <si>
    <t>0108</t>
  </si>
  <si>
    <t>폐기물상차비</t>
  </si>
  <si>
    <t>건설폐재류</t>
  </si>
  <si>
    <t>톤</t>
  </si>
  <si>
    <t>호표 138</t>
  </si>
  <si>
    <t>44B633B614603998E7B885810BB8F</t>
  </si>
  <si>
    <t>010844B633B614603998E7B885810BB8F</t>
  </si>
  <si>
    <t>혼합폐기물</t>
  </si>
  <si>
    <t>호표 139</t>
  </si>
  <si>
    <t>44B633B614603998E7B885810BAE6</t>
  </si>
  <si>
    <t>010844B633B614603998E7B885810BAE6</t>
  </si>
  <si>
    <t>폐기물소운반</t>
  </si>
  <si>
    <t>인력</t>
  </si>
  <si>
    <t>호표 140</t>
  </si>
  <si>
    <t>44B633B614603998E7B885812696A</t>
  </si>
  <si>
    <t>010844B633B614603998E7B885812696A</t>
  </si>
  <si>
    <t>0109  철거공사로 인한 고재처리</t>
  </si>
  <si>
    <t>0109</t>
  </si>
  <si>
    <t>7</t>
  </si>
  <si>
    <t>철강설</t>
  </si>
  <si>
    <t>철강설, 고철, 작업설부산물</t>
  </si>
  <si>
    <t>kg</t>
  </si>
  <si>
    <t>수집상차도</t>
  </si>
  <si>
    <t>43F5308635CB69891DD30585975CCB4979775</t>
  </si>
  <si>
    <t>010943F5308635CB69891DD30585975CCB4979775</t>
  </si>
  <si>
    <t>철강설, 스텐레스, 작업설부산물</t>
  </si>
  <si>
    <t>43F5308635CB69891DD30585975CCB4979650</t>
  </si>
  <si>
    <t>010943F5308635CB69891DD30585975CCB4979650</t>
  </si>
  <si>
    <t>0110  건설폐기물처리</t>
  </si>
  <si>
    <t>0110</t>
  </si>
  <si>
    <t>6</t>
  </si>
  <si>
    <t>폐기물처리수수료</t>
  </si>
  <si>
    <t>TON</t>
  </si>
  <si>
    <t>호표 141</t>
  </si>
  <si>
    <t>44B7331688F3196C861B3786FE207</t>
  </si>
  <si>
    <t>011044B7331688F3196C861B3786FE207</t>
  </si>
  <si>
    <t>혼합건설폐기물(불연성폐기물),폐자기,도기류및기와,유리등</t>
  </si>
  <si>
    <t>호표 142</t>
  </si>
  <si>
    <t>44B7331688F3196C861B3786FE200</t>
  </si>
  <si>
    <t>011044B7331688F3196C861B3786FE200</t>
  </si>
  <si>
    <t>혼합건설폐기물(소각 60%이하)</t>
  </si>
  <si>
    <t>호표 143</t>
  </si>
  <si>
    <t>44B7331688F3196C861B3786FE206</t>
  </si>
  <si>
    <t>011044B7331688F3196C861B3786FE206</t>
  </si>
  <si>
    <t>건설폐재류 운반비</t>
  </si>
  <si>
    <t>24톤 덤프트럭, 30km</t>
  </si>
  <si>
    <t>44B032B628365984B32557817D6BBE919481C</t>
  </si>
  <si>
    <t>011044B032B628365984B32557817D6BBE919481C</t>
  </si>
  <si>
    <t>혼합건설폐기물 운반비</t>
  </si>
  <si>
    <t>24톤 암롤트럭, 30km</t>
  </si>
  <si>
    <t>44B032B628365984B32557817D6BBE9194D9E</t>
  </si>
  <si>
    <t>011044B032B628365984B32557817D6BBE9194D9E</t>
  </si>
  <si>
    <t>0111  도급자 관급자재비</t>
  </si>
  <si>
    <t>0111</t>
  </si>
  <si>
    <t>4</t>
  </si>
  <si>
    <t>흡음용장식재</t>
  </si>
  <si>
    <t>식별24351237</t>
  </si>
  <si>
    <t>43BF3446B46FA9258F7BB28EC545330AA8D30</t>
  </si>
  <si>
    <t>011143BF3446B46FA9258F7BB28EC545330AA8D30</t>
  </si>
  <si>
    <t>LED전광판</t>
  </si>
  <si>
    <t>4480*2400MM 200인치</t>
  </si>
  <si>
    <t>식별25909735</t>
  </si>
  <si>
    <t>43BF3446B46FA9258F7BB28EC545330AA8E19</t>
  </si>
  <si>
    <t>011143BF3446B46FA9258F7BB28EC545330AA8E19</t>
  </si>
  <si>
    <t>홍보형모니터</t>
  </si>
  <si>
    <t>65인치</t>
  </si>
  <si>
    <t>식별26153074</t>
  </si>
  <si>
    <t>43BF3446B46FA9258F7BB28EC545330AA8E1F</t>
  </si>
  <si>
    <t>011143BF3446B46FA9258F7BB28EC545330AA8E1F</t>
  </si>
  <si>
    <t>조달수수료</t>
  </si>
  <si>
    <t>주재료비의 0.54%</t>
  </si>
  <si>
    <t>45E032A6180659D6E902668D8A0001</t>
  </si>
  <si>
    <t>011145E032A6180659D6E902668D8A0001</t>
  </si>
  <si>
    <t>단 수 정 리</t>
  </si>
  <si>
    <t>45403E1693E349F0A760388D1FF00D7035F89</t>
  </si>
  <si>
    <t>011145403E1693E349F0A760388D1FF00D7035F89</t>
  </si>
  <si>
    <t>0112  관급자 관급자재비</t>
  </si>
  <si>
    <t>0112</t>
  </si>
  <si>
    <t>3</t>
  </si>
  <si>
    <t>시청각실 고정식연결의자</t>
  </si>
  <si>
    <t>550*670*950</t>
  </si>
  <si>
    <t>식별24477091</t>
  </si>
  <si>
    <t>43BF3446B46FA9258F7BB28EC545330AA8E1A</t>
  </si>
  <si>
    <t>011243BF3446B46FA9258F7BB28EC545330AA8E1A</t>
  </si>
  <si>
    <t>011245E032A6180659D6E902668D8A0001</t>
  </si>
  <si>
    <t>45403E1693E349F0A760388D1FF00D7035F8E</t>
  </si>
  <si>
    <t>011245403E1693E349F0A760388D1FF00D7035F8E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</si>
  <si>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</si>
  <si>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</si>
  <si>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</si>
  <si>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</si>
  <si>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</si>
  <si>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</si>
  <si>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</si>
  <si>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</si>
  <si>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</si>
  <si>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</si>
  <si>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</si>
  <si>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</si>
  <si>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</si>
  <si>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</si>
  <si>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</si>
  <si>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</si>
  <si>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</si>
  <si>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</si>
  <si>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</si>
  <si>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</si>
  <si>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</si>
  <si>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공사용가설합판설치해체  벽체틀+4.8T보통합판  M2     ( 호표 1 )</t>
  </si>
  <si>
    <t>벽, 띠장설치(미송)</t>
  </si>
  <si>
    <t>30*30, @450*900</t>
  </si>
  <si>
    <t>호표 144</t>
  </si>
  <si>
    <t>44B73BD60983E92F5452D681C55B0</t>
  </si>
  <si>
    <t>44F83CA6E32929512738148F6820844B73BD60983E92F5452D681C55B0</t>
  </si>
  <si>
    <t>보통합판</t>
  </si>
  <si>
    <t>보통합판, 1급, 4.8*1220*2440mm</t>
  </si>
  <si>
    <t>43F530863573794AE0E2878A9840B1CEDF732</t>
  </si>
  <si>
    <t>44F83CA6E32929512738148F6820843F530863573794AE0E2878A9840B1CEDF732</t>
  </si>
  <si>
    <t>일반못</t>
  </si>
  <si>
    <t>일반못, 75mm</t>
  </si>
  <si>
    <t>43DA35F6A028393581B4DA84F24C3539F1F78</t>
  </si>
  <si>
    <t>44F83CA6E32929512738148F6820843DA35F6A028393581B4DA84F24C3539F1F78</t>
  </si>
  <si>
    <t>보통인부</t>
  </si>
  <si>
    <t>일반공사 직종</t>
  </si>
  <si>
    <t>442235068D967936DE5FCE83AFA0FE33CCFC3</t>
  </si>
  <si>
    <t>44F83CA6E32929512738148F68208442235068D967936DE5FCE83AFA0FE33CCFC3</t>
  </si>
  <si>
    <t xml:space="preserve"> [ 합          계 ]</t>
  </si>
  <si>
    <t>콘테이너형 가설사무소 설치 및 해체  3.0*6.0m, 6개월  개소     ( 호표 2 )</t>
  </si>
  <si>
    <t>컨테이너하우스</t>
  </si>
  <si>
    <t>컨테이너하우스, 사무실용, 3.0*6.0*2.6m</t>
  </si>
  <si>
    <t>개</t>
  </si>
  <si>
    <t>금액제외</t>
  </si>
  <si>
    <t>43DA34D66CC549F22373438DF198C9811098F</t>
  </si>
  <si>
    <t>44F83CA6D28D19BBA90DBD8DCFCC343DA34D66CC549F22373438DF198C9811098F</t>
  </si>
  <si>
    <t>-</t>
  </si>
  <si>
    <t>콘테이너형 가설건축물 설치 및 해체</t>
  </si>
  <si>
    <t>3.0*6.0m</t>
  </si>
  <si>
    <t>44F83CA6D28D19BBA1376484A12D5</t>
  </si>
  <si>
    <t>44F83CA6D28D19BBA90DBD8DCFCC344F83CA6D28D19BBA1376484A12D5</t>
  </si>
  <si>
    <t>경비로 적용</t>
  </si>
  <si>
    <t>합계의 100%</t>
  </si>
  <si>
    <t>44F83CA6D28D19BBA90DBD8DCFCC345E032A6180659D6E902668D8A0001</t>
  </si>
  <si>
    <t>건축물 현장정리  개수  M2     ( 호표 3 )</t>
  </si>
  <si>
    <t>44F83CA6B7C249599A751689AFCBA442235068D967936DE5FCE83AFA0FE33CCFC3</t>
  </si>
  <si>
    <t>기존바닥보양  천막지(P.E탑지)  M2     ( 호표 4 )</t>
  </si>
  <si>
    <t>천막지</t>
  </si>
  <si>
    <t>P.E탑지</t>
  </si>
  <si>
    <t>43DA34D652E0890442993288390ABCFCF915B</t>
  </si>
  <si>
    <t>44F83CA6B7FF69CB390CC380690AD43DA34D652E0890442993288390ABCFCF915B</t>
  </si>
  <si>
    <t>44F83CA6B7FF69CB390CC380690AD442235068D967936DE5FCE83AFA0FE33CCFC3</t>
  </si>
  <si>
    <t>준공청소    M2     ( 호표 5 )</t>
  </si>
  <si>
    <t>44F83CA6B796F98B9F80F38E40C2A442235068D967936DE5FCE83AFA0FE33CCFC3</t>
  </si>
  <si>
    <t>이동식강관말비계  1단(2m), 3개월  대     ( 호표 6 )</t>
  </si>
  <si>
    <t>비계안정장치</t>
  </si>
  <si>
    <t>비계안정장치, 비계기본틀, 기둥, 1.2*1.7m</t>
  </si>
  <si>
    <t>43DA34D6521B09F6302B458C238B8AF3D16B7</t>
  </si>
  <si>
    <t>44B73316D0C8C9DF19514082134CC43DA34D6521B09F6302B458C238B8AF3D16B7</t>
  </si>
  <si>
    <t>비계안정장치, 가새, 1.2*1.9m</t>
  </si>
  <si>
    <t>43DA34D6521B09F6302B458C238B8AF3D16B9</t>
  </si>
  <si>
    <t>44B73316D0C8C9DF19514082134CC43DA34D6521B09F6302B458C238B8AF3D16B9</t>
  </si>
  <si>
    <t>비계안정장치, 수평띠장, 1829mm</t>
  </si>
  <si>
    <t>43DA34D6521B09F6302B458C238B8AF3D1907</t>
  </si>
  <si>
    <t>44B73316D0C8C9DF19514082134CC43DA34D6521B09F6302B458C238B8AF3D1907</t>
  </si>
  <si>
    <t>비계안정장치, 손잡이기둥</t>
  </si>
  <si>
    <t>43DA34D6521B09F6302B458C238B8AF3FAFDD</t>
  </si>
  <si>
    <t>44B73316D0C8C9DF19514082134CC43DA34D6521B09F6302B458C238B8AF3FAFDD</t>
  </si>
  <si>
    <t>비계안정장치, 손잡이, 1229mm</t>
  </si>
  <si>
    <t>43DA34D6521B09F6302B458C238B8AF3FAFDC</t>
  </si>
  <si>
    <t>44B73316D0C8C9DF19514082134CC43DA34D6521B09F6302B458C238B8AF3FAFDC</t>
  </si>
  <si>
    <t>비계안정장치, 손잡이, 1829mm</t>
  </si>
  <si>
    <t>43DA34D6521B09F6302B458C238B8AF3FAFDF</t>
  </si>
  <si>
    <t>44B73316D0C8C9DF19514082134CC43DA34D6521B09F6302B458C238B8AF3FAFDF</t>
  </si>
  <si>
    <t>비계안정장치, 바퀴</t>
  </si>
  <si>
    <t>43DA34D6521B09F6302B458C238B8AF3D1903</t>
  </si>
  <si>
    <t>44B73316D0C8C9DF19514082134CC43DA34D6521B09F6302B458C238B8AF3D1903</t>
  </si>
  <si>
    <t>비계안정장치, 쟈키</t>
  </si>
  <si>
    <t>43DA34D6521B09F6302B458C238B8AF3D1902</t>
  </si>
  <si>
    <t>44B73316D0C8C9DF19514082134CC43DA34D6521B09F6302B458C238B8AF3D1902</t>
  </si>
  <si>
    <t>비계안정장치, 발판</t>
  </si>
  <si>
    <t>장</t>
  </si>
  <si>
    <t>43DA34D6521B09F6302B458C238B8AF3FAFDE</t>
  </si>
  <si>
    <t>44B73316D0C8C9DF19514082134CC43DA34D6521B09F6302B458C238B8AF3FAFDE</t>
  </si>
  <si>
    <t>강관 조립말비계(이동식)설치 및 해체</t>
  </si>
  <si>
    <t>높이 2m, 노무비</t>
  </si>
  <si>
    <t>호표 148</t>
  </si>
  <si>
    <t>44F83CA6E32979D4CB4ACE83A8A49</t>
  </si>
  <si>
    <t>44B73316D0C8C9DF19514082134CC44F83CA6E32979D4CB4ACE83A8A49</t>
  </si>
  <si>
    <t>합판거푸집 설치 및 해체  복잡 3회, 수직고 7m까지  M2     ( 호표 7 )</t>
  </si>
  <si>
    <t>합판거푸집 - 자재비</t>
  </si>
  <si>
    <t>3회</t>
  </si>
  <si>
    <t>호표 149</t>
  </si>
  <si>
    <t>44F83976AE93A9DE89C2C785551AF</t>
  </si>
  <si>
    <t>44F83976AE93A9DE883BB684C6EEF44F83976AE93A9DE89C2C785551AF</t>
  </si>
  <si>
    <t>합판거푸집 - 인력투입</t>
  </si>
  <si>
    <t>복잡, 수직고 7m까지</t>
  </si>
  <si>
    <t>호표 150</t>
  </si>
  <si>
    <t>44F83976AE93A9DE89C2C7855550A</t>
  </si>
  <si>
    <t>44F83976AE93A9DE883BB684C6EEF44F83976AE93A9DE89C2C7855550A</t>
  </si>
  <si>
    <t>레디믹스트콘크리트 인력운반 타설  무근구조물  M3     ( 호표 8 )</t>
  </si>
  <si>
    <t>콘크리트공</t>
  </si>
  <si>
    <t>442235068D967936DE5FCE83AFA0FE33CCE39</t>
  </si>
  <si>
    <t>44F83976DBF469D3BB1C5F88DC6E6442235068D967936DE5FCE83AFA0FE33CCE39</t>
  </si>
  <si>
    <t>44F83976DBF469D3BB1C5F88DC6E6442235068D967936DE5FCE83AFA0FE33CCFC3</t>
  </si>
  <si>
    <t>공구손료</t>
  </si>
  <si>
    <t>인력품의 2%</t>
  </si>
  <si>
    <t>44F83976DBF469D3BB1C5F88DC6E645E032A6180659D6E902668D8A0001</t>
  </si>
  <si>
    <t>섬유보강재  콘크리트보강섬유(타설시)  M3     ( 호표 9 )</t>
  </si>
  <si>
    <t>콘크리트보강섬유</t>
  </si>
  <si>
    <t>콘크리트보강섬유, 포/m3</t>
  </si>
  <si>
    <t>43DA34D6529869CC6700BA8B65A968EA3F47E</t>
  </si>
  <si>
    <t>44F83B56ABC0391D6D6F8F80BB4D643DA34D6529869CC6700BA8B65A968EA3F47E</t>
  </si>
  <si>
    <t>44F83B56ABC0391D6D6F8F80BB4D6442235068D967936DE5FCE83AFA0FE33CCFC3</t>
  </si>
  <si>
    <t>마루바탕 설치(내수합판)  12MM*1220*2440-2겹  M2     ( 호표 10 )</t>
  </si>
  <si>
    <t>내수합판</t>
  </si>
  <si>
    <t>내수합판, 1급, 12*1220*2440mm</t>
  </si>
  <si>
    <t>43F530863573794AE0E2878A9840B1CEDF350</t>
  </si>
  <si>
    <t>44F834F68931C9FB00F75B863C7B843F530863573794AE0E2878A9840B1CEDF350</t>
  </si>
  <si>
    <t>합판 깔기 기준</t>
  </si>
  <si>
    <t>호표 151</t>
  </si>
  <si>
    <t>44F834F68931C9FB00F75A85BCDE9</t>
  </si>
  <si>
    <t>44F834F68931C9FB00F75B863C7B844F834F68931C9FB00F75A85BCDE9</t>
  </si>
  <si>
    <t>마루하지틀설치(H470)  50*50*2.0T 아연도@305*900,방진고무패드  M2     ( 호표 11 )</t>
  </si>
  <si>
    <t>아연도각파이프제작설치</t>
  </si>
  <si>
    <t>50*50*t2.0mm, 2.934kg/m,규격철물</t>
  </si>
  <si>
    <t>호표 152</t>
  </si>
  <si>
    <t>44F834F68942599AAEE5A6843DC17</t>
  </si>
  <si>
    <t>44F834F6894269A180842A84EE6C444F834F68942599AAEE5A6843DC17</t>
  </si>
  <si>
    <t>방진고무패드</t>
  </si>
  <si>
    <t>5mm*50MM</t>
  </si>
  <si>
    <t>43DA35F697CD498DFF7E628ADF8F63B9AD66A</t>
  </si>
  <si>
    <t>44F834F6894269A180842A84EE6C443DA35F697CD498DFF7E628ADF8F63B9AD66A</t>
  </si>
  <si>
    <t>벽,띠장설치(미송)  30*30*D100 @450*600,이중격자  M2     ( 호표 12 )</t>
  </si>
  <si>
    <t>각재</t>
  </si>
  <si>
    <t>각재, 미송</t>
  </si>
  <si>
    <t>재</t>
  </si>
  <si>
    <t>43DA34D6528E393C0E650D834715ACB8E3DC1</t>
  </si>
  <si>
    <t>44F834F6B66D59574D990E8D16E9643DA34D6528E393C0E650D834715ACB8E3DC1</t>
  </si>
  <si>
    <t>벽체틀 설치</t>
  </si>
  <si>
    <t>자재 별도</t>
  </si>
  <si>
    <t>호표 145</t>
  </si>
  <si>
    <t>44F834F6B66D49B0C55D3A8BC983B</t>
  </si>
  <si>
    <t>44F834F6B66D59574D990E8D16E9644F834F6B66D49B0C55D3A8BC983B</t>
  </si>
  <si>
    <t>목조 천정틀 설치(목공)  미송30*30, @300*600,H250  M2     ( 호표 13 )</t>
  </si>
  <si>
    <t>44F834F6B66D59574D990E8D045C143DA34D6528E393C0E650D834715ACB8E3DC1</t>
  </si>
  <si>
    <t>건축목공</t>
  </si>
  <si>
    <t>442235068D967936DE5FCE83AFA0FE33CCD17</t>
  </si>
  <si>
    <t>44F834F6B66D59574D990E8D045C1442235068D967936DE5FCE83AFA0FE33CCD17</t>
  </si>
  <si>
    <t>44F834F6B66D59574D990E8D045C1442235068D967936DE5FCE83AFA0FE33CCFC3</t>
  </si>
  <si>
    <t>인력품의 3%</t>
  </si>
  <si>
    <t>44F834F6B66D59574D990E8D045C145E032A6180659D6E902668D8A0001</t>
  </si>
  <si>
    <t>벽,띠장설치(미송)  45*45, @450*600  M2     ( 호표 14 )</t>
  </si>
  <si>
    <t>44F834F6B66D59574CF2838C090DE43DA34D6528E393C0E650D834715ACB8E3DC1</t>
  </si>
  <si>
    <t>일반못, 50mm</t>
  </si>
  <si>
    <t>43DA35F6A028393581B4DA84F24C3539F1CAD</t>
  </si>
  <si>
    <t>44F834F6B66D59574CF2838C090DE43DA35F6A028393581B4DA84F24C3539F1CAD</t>
  </si>
  <si>
    <t>44F834F6B66D59574CF2838C090DE44F834F6B66D49B0C55D3A8BC983B</t>
  </si>
  <si>
    <t>벽,띠장설치(미송)  45*45,D100 @450*600.이중격자  M2     ( 호표 15 )</t>
  </si>
  <si>
    <t>44F834F6B66D59574CF2838C090DF43DA34D6528E393C0E650D834715ACB8E3DC1</t>
  </si>
  <si>
    <t>44F834F6B66D59574CF2838C090DF43DA35F6A028393581B4DA84F24C3539F1CAD</t>
  </si>
  <si>
    <t>44F834F6B66D59574CF2838C090DF44F834F6B66D49B0C55D3A8BC983B</t>
  </si>
  <si>
    <t>벽,MDF 1겹설치  중밀도섬유판, 9.0*1220*2440mm  M2     ( 호표 16 )</t>
  </si>
  <si>
    <t>중밀도섬유판</t>
  </si>
  <si>
    <t>43F530863573794AE0E0D5852B524F7EB38BB</t>
  </si>
  <si>
    <t>44F832A6831379FAEB73CD831B21243F530863573794AE0E0D5852B524F7EB38BB</t>
  </si>
  <si>
    <t>벽체합판 설치</t>
  </si>
  <si>
    <t>합판 별도</t>
  </si>
  <si>
    <t>호표 154</t>
  </si>
  <si>
    <t>44F832A68348B9FD5E17758DB417F</t>
  </si>
  <si>
    <t>44F832A6831379FAEB73CD831B21244F832A68348B9FD5E17758DB417F</t>
  </si>
  <si>
    <t>마루측판설치(H=500)  9MM MDF,2겹+방염필름  M     ( 호표 17 )</t>
  </si>
  <si>
    <t>벽,MDF 2겹설치</t>
  </si>
  <si>
    <t>호표 155</t>
  </si>
  <si>
    <t>44F832A6831379FAEB73CD831B211</t>
  </si>
  <si>
    <t>44F832A68348B9FD5E17758DB405944F832A6831379FAEB73CD831B211</t>
  </si>
  <si>
    <t>44F832A68348B9FD5E17758DB405944F832A68348B9FF0CF403871AC13</t>
  </si>
  <si>
    <t>목재창대설치  라왕20*180/방염필름마감  M     ( 호표 18 )</t>
  </si>
  <si>
    <t>판재</t>
  </si>
  <si>
    <t>판재, 라왕, 일반증기건조</t>
  </si>
  <si>
    <t>43DA34D6528E393C073B2082D7A3F8FC4622B</t>
  </si>
  <si>
    <t>44F832A6835909203C431980A4E7443DA34D6528E393C073B2082D7A3F8FC4622B</t>
  </si>
  <si>
    <t>걸레받이 설치</t>
  </si>
  <si>
    <t>중밀도섬유판, H=120~300mm 기준</t>
  </si>
  <si>
    <t>호표 157</t>
  </si>
  <si>
    <t>44F832A6AF8D89175A9C428A40290</t>
  </si>
  <si>
    <t>44F832A6835909203C431980A4E7444F832A6AF8D89175A9C428A40290</t>
  </si>
  <si>
    <t>W=300 이하</t>
  </si>
  <si>
    <t>호표 158</t>
  </si>
  <si>
    <t>44F832A68348B9FF0CF403871AC12</t>
  </si>
  <si>
    <t>44F832A6835909203C431980A4E7444F832A68348B9FF0CF403871AC12</t>
  </si>
  <si>
    <t>벽, 합판붙임  일반 9mm  M2     ( 호표 19 )</t>
  </si>
  <si>
    <t>보통합판, 1급, 9.0*1220*2440mm</t>
  </si>
  <si>
    <t>43F530863573794AE0E2878A9840B1CEDF736</t>
  </si>
  <si>
    <t>44B73D263752B9227CE0B189E92DE43F530863573794AE0E2878A9840B1CEDF736</t>
  </si>
  <si>
    <t>44B73D263752B9227CE0B189E92DE44F832A68348B9FD5E17758DB417F</t>
  </si>
  <si>
    <t>천장, 합판붙임  일반 9.0mm  M2     ( 호표 20 )</t>
  </si>
  <si>
    <t>44B73D263752B9227CE0B189FB9E443F530863573794AE0E2878A9840B1CEDF736</t>
  </si>
  <si>
    <t>천정, 합판붙임</t>
  </si>
  <si>
    <t>호표 159</t>
  </si>
  <si>
    <t>44F832A68348B9FD5E17748353C9A</t>
  </si>
  <si>
    <t>44B73D263752B9227CE0B189FB9E444F832A68348B9FD5E17748353C9A</t>
  </si>
  <si>
    <t>실내벽체마감패널설치(주재료별도)  HDC-FSA-15TL,흡음타공패널  M2     ( 호표 21 )</t>
  </si>
  <si>
    <t>44F832A6600679FEA491E28B68CA943DA34D652C5A9AECB1C3B81E221E66F503EA</t>
  </si>
  <si>
    <t>수장합판 설치</t>
  </si>
  <si>
    <t>접착붙임(합판 별도)</t>
  </si>
  <si>
    <t>호표 160</t>
  </si>
  <si>
    <t>44F832A68348B9FE6509CC8A5D872</t>
  </si>
  <si>
    <t>44F832A6600679FEA491E28B68CA944F832A68348B9FE6509CC8A5D872</t>
  </si>
  <si>
    <t>노임할증</t>
  </si>
  <si>
    <t>인력품의 30%</t>
  </si>
  <si>
    <t>44F832A6600679FEA491E28B68CA945E032A6180659D6E902668D8A0001</t>
  </si>
  <si>
    <t>플로어링 마루 설치  22mm, 경질단풍나무(MAPLE), UV도장  M2     ( 호표 22 )</t>
  </si>
  <si>
    <t>플로어링보드</t>
  </si>
  <si>
    <t>플로어링보드, 22mm, 경질단풍나무</t>
  </si>
  <si>
    <t>43DA34D652E08904429EC4828AF8491E14D82</t>
  </si>
  <si>
    <t>44F834F6894269A181AB3481542D343DA34D652E08904429EC4828AF8491E14D82</t>
  </si>
  <si>
    <t>후로링못</t>
  </si>
  <si>
    <t>43DA34D6528E393C0E650D834715ACB8E3B12</t>
  </si>
  <si>
    <t>44F834F6894269A181AB3481542D343DA34D6528E393C0E650D834715ACB8E3B12</t>
  </si>
  <si>
    <t>마루널 설치</t>
  </si>
  <si>
    <t>마루널 t22*w60mm 기준</t>
  </si>
  <si>
    <t>호표 161</t>
  </si>
  <si>
    <t>44F834F689420919BC6B7683B280A</t>
  </si>
  <si>
    <t>44F834F6894269A181AB3481542D344F834F689420919BC6B7683B280A</t>
  </si>
  <si>
    <t>마루귀틀설치(라왕)  50*50, 방염락카4회  M     ( 호표 23 )</t>
  </si>
  <si>
    <t>각재, 라왕, 일반증기건조</t>
  </si>
  <si>
    <t>43DA34D6528E393C0E650D834715ACB8E3A7A</t>
  </si>
  <si>
    <t>44F834F6894269A181AB34812F20F43DA34D6528E393C0E650D834715ACB8E3A7A</t>
  </si>
  <si>
    <t>마루귀틀 설치</t>
  </si>
  <si>
    <t>호표 162</t>
  </si>
  <si>
    <t>44F832A60FE89967D7AC6F8499319</t>
  </si>
  <si>
    <t>44F834F6894269A181AB34812F20F44F832A60FE89967D7AC6F8499319</t>
  </si>
  <si>
    <t>방염락카칠</t>
  </si>
  <si>
    <t>목재면4회,바탕처리포함</t>
  </si>
  <si>
    <t>호표 163</t>
  </si>
  <si>
    <t>44B73C36F8B0395E35659283A18F7</t>
  </si>
  <si>
    <t>44F834F6894269A181AB34812F20F44B73C36F8B0395E35659283A18F7</t>
  </si>
  <si>
    <t>흑경 글라스 붙이기(강화)  T=5mm 열전사솔리드  M2     ( 호표 24 )</t>
  </si>
  <si>
    <t>유리설치( BACK PAINT)</t>
  </si>
  <si>
    <t>벽 T=5mm 열전사솔리드,강화</t>
  </si>
  <si>
    <t>44F831365A50098096EF0F8EEF2D6FDC19CCC</t>
  </si>
  <si>
    <t>44F83146C64209B56A76AF8C198A244F831365A50098096EF0F8EEF2D6FDC19CCC</t>
  </si>
  <si>
    <t>비닐타일 깔기(왁스코팅포함)  비닐타일, 3*450*450mm, 데코타일LG  M2     ( 호표 25 )</t>
  </si>
  <si>
    <t>비닐타일</t>
  </si>
  <si>
    <t>비닐타일, 3*450*450mm, 데코타일</t>
  </si>
  <si>
    <t>43DA34D652E08904429B7082ABD15CB58FB34</t>
  </si>
  <si>
    <t>44F832A6AFCB599777BFF9868D0F743DA34D652E08904429B7082ABD15CB58FB34</t>
  </si>
  <si>
    <t>PVC계 바닥재 설치 - 타일형</t>
  </si>
  <si>
    <t>주재료 제외</t>
  </si>
  <si>
    <t>호표 164</t>
  </si>
  <si>
    <t>44F832A6AFCB599773C40581853A9</t>
  </si>
  <si>
    <t>44F832A6AFCB599777BFF9868D0F744F832A6AFCB599773C40581853A9</t>
  </si>
  <si>
    <t>비닐타일 왁스칠하기</t>
  </si>
  <si>
    <t>호표 165</t>
  </si>
  <si>
    <t>44B73D26142AC9A302CD218C600FC</t>
  </si>
  <si>
    <t>44F832A6AFCB599777BFF9868D0F744B73D26142AC9A302CD218C600FC</t>
  </si>
  <si>
    <t>벽,석고판 설치(나사고정)  석고-1겹,9.5MM*900*1800  M2     ( 호표 26 )</t>
  </si>
  <si>
    <t>석고보드</t>
  </si>
  <si>
    <t>석고보드, 평보드, 9.5*900*1800mm(㎡)</t>
  </si>
  <si>
    <t>43DA34D652E08906709EC384F1C5FE5366750</t>
  </si>
  <si>
    <t>44F832A6832DC97BF454928084B2543DA34D652E08906709EC384F1C5FE5366750</t>
  </si>
  <si>
    <t>석고판 설치(나사고정) - 바탕용</t>
  </si>
  <si>
    <t>벽, 1겹 붙임</t>
  </si>
  <si>
    <t>호표 166</t>
  </si>
  <si>
    <t>44F832A6832DC97BF454928084B24</t>
  </si>
  <si>
    <t>44F832A6832DC97BF454928084B2544F832A6832DC97BF454928084B24</t>
  </si>
  <si>
    <t>천장,석고판 2겹 설치  9.5MM*900*1800  M2     ( 호표 27 )</t>
  </si>
  <si>
    <t>44F832A6832DC9783FC78887528CD43DA34D652E08906709EC384F1C5FE5366750</t>
  </si>
  <si>
    <t>천장, 2겹 붙임</t>
  </si>
  <si>
    <t>호표 167</t>
  </si>
  <si>
    <t>44F832A6832DC9783FC78887528CC</t>
  </si>
  <si>
    <t>44F832A6832DC9783FC78887528CD44F832A6832DC9783FC78887528CC</t>
  </si>
  <si>
    <t>인테리어필름 붙임(방염,우드)  현장설치도  M2     ( 호표 28 )</t>
  </si>
  <si>
    <t>인테리어필름</t>
  </si>
  <si>
    <t>방염,현장설치도</t>
  </si>
  <si>
    <t>호표 156</t>
  </si>
  <si>
    <t>44B73BD636BF29094882628BDC179</t>
  </si>
  <si>
    <t>44F832A68348B9FF0CF403871AC1344B73BD636BF29094882628BDC179</t>
  </si>
  <si>
    <t>벽,흠음제설치  폴리에스터 충진재,24k-50t  M2     ( 호표 29 )</t>
  </si>
  <si>
    <t>폴리에스터 충진재</t>
  </si>
  <si>
    <t>24K 50T</t>
  </si>
  <si>
    <t>㎡</t>
  </si>
  <si>
    <t>43F530863573794AE0E0D5852BD74C6A73427</t>
  </si>
  <si>
    <t>44F832A6600679FEA491E28B682D443F530863573794AE0E0D5852BD74C6A73427</t>
  </si>
  <si>
    <t>단열재 공간넣기</t>
  </si>
  <si>
    <t>50mm 이하</t>
  </si>
  <si>
    <t>호표 168</t>
  </si>
  <si>
    <t>44F832A6F7E8E9E97D221D85062AF</t>
  </si>
  <si>
    <t>44F832A6600679FEA491E28B682D444F832A6F7E8E9E97D221D85062AF</t>
  </si>
  <si>
    <t>천정마감  9.5T석고1겹+9TMDF+방염인테리어마감  M2     ( 호표 30 )</t>
  </si>
  <si>
    <t>44B73D263737C9A21E14D780E0E0744F832A6832DC9783FC78887528CE</t>
  </si>
  <si>
    <t>44B73D263737C9A21E14D780E0E0744F832A6831379FAEB73CD831B33B</t>
  </si>
  <si>
    <t>44B73D263737C9A21E14D780E0E0744F832A68348B9FF0CF403871AC10</t>
  </si>
  <si>
    <t>천정마감  9.5T석고1겹+12.5석고1겹  M2     ( 호표 31 )</t>
  </si>
  <si>
    <t>44B73D263737C9A21E14D780E0D6144F832A6832DC9783FC78887528CE</t>
  </si>
  <si>
    <t>12.5MM*900*1800</t>
  </si>
  <si>
    <t>호표 170</t>
  </si>
  <si>
    <t>44F832A6832DC9783FC78887528C9</t>
  </si>
  <si>
    <t>44B73D263737C9A21E14D780E0D6144F832A6832DC9783FC78887528C9</t>
  </si>
  <si>
    <t>천정마감  9.5T석고1겹+12.5유공흡음테파보드  M2     ( 호표 32 )</t>
  </si>
  <si>
    <t>44B73D263737C9A21E14D780E0C5A44F832A6832DC9783FC78887528CE</t>
  </si>
  <si>
    <t>천장,유공흡음테파보드 1겹 설치</t>
  </si>
  <si>
    <t>12.5MM*1200*2400(원형타공)</t>
  </si>
  <si>
    <t>호표 171</t>
  </si>
  <si>
    <t>44F832A6832DC9783FC7888752E54</t>
  </si>
  <si>
    <t>44B73D263737C9A21E14D780E0C5A44F832A6832DC9783FC7888752E54</t>
  </si>
  <si>
    <t>바닥단열재시공  압출발포폴리스티렌단열재, 0.02, 900*1800*50mm  M2     ( 호표 33 )</t>
  </si>
  <si>
    <t>압출발포폴리스티렌단열재</t>
  </si>
  <si>
    <t>43DA34D652C5A9AD3A9A5E87A0FA0D27C4049</t>
  </si>
  <si>
    <t>44B73D26419C19577BF6F9812877143DA34D652C5A9AD3A9A5E87A0FA0D27C4049</t>
  </si>
  <si>
    <t>단열재 콘크리트타설 부착(벽 및 바닥)</t>
  </si>
  <si>
    <t>호표 172</t>
  </si>
  <si>
    <t>44F832A6F7E8E9E97D221E8766F0A</t>
  </si>
  <si>
    <t>44B73D26419C19577BF6F9812877144F832A6F7E8E9E97D221E8766F0A</t>
  </si>
  <si>
    <t>스텐난간대설치  H=1000 , D25.4-1.5t@200 + D50.8-1.5t  m     ( 호표 34 )</t>
  </si>
  <si>
    <t>스테인리스핸드레일&lt;일위대가 조합용&gt;</t>
  </si>
  <si>
    <t>D50.8*1.5t</t>
  </si>
  <si>
    <t>호표 173</t>
  </si>
  <si>
    <t>44F835E661B6A9579DFAEA88DB3A9</t>
  </si>
  <si>
    <t>44F835E661B6A9579DFAEA889D8DB44F835E661B6A9579DFAEA88DB3A9</t>
  </si>
  <si>
    <t>D25.4*1.5t</t>
  </si>
  <si>
    <t>호표 174</t>
  </si>
  <si>
    <t>44F835E661B6A9579DFAEB890CA90</t>
  </si>
  <si>
    <t>44F835E661B6A9579DFAEA889D8DB44F835E661B6A9579DFAEB890CA90</t>
  </si>
  <si>
    <t>스테인리스 CAP</t>
  </si>
  <si>
    <t>D60*1.2t</t>
  </si>
  <si>
    <t>호표 175</t>
  </si>
  <si>
    <t>44F83726EE4F197B006A2C88D2742</t>
  </si>
  <si>
    <t>44F835E661B6A9579DFAEA889D8DB44F83726EE4F197B006A2C88D2742</t>
  </si>
  <si>
    <t>경량철골천장틀 설치  M-BAR(H-1M미만,기존스라브용)  M2     ( 호표 35 )</t>
  </si>
  <si>
    <t>인서트(Insert) 설치(콘크리트)</t>
  </si>
  <si>
    <t>스트롱앵커, M10, 9.5mm</t>
  </si>
  <si>
    <t>호표 178</t>
  </si>
  <si>
    <t>44F837264E26B9E1A9A9E08C7EC72</t>
  </si>
  <si>
    <t>44F837264E6C492336132A85A572A44F837264E26B9E1A9A9E08C7EC72</t>
  </si>
  <si>
    <t>경량철골천장틀</t>
  </si>
  <si>
    <t>경량철골천장틀, 달대볼트, 상6*1000mm</t>
  </si>
  <si>
    <t>43DA34D652E0890569A1628450FAA9FA48D2C</t>
  </si>
  <si>
    <t>44F837264E6C492336132A85A572A43DA34D652E0890569A1628450FAA9FA48D2C</t>
  </si>
  <si>
    <t>경량철골천장틀, 캐링찬넬, 38*12*1.2mm</t>
  </si>
  <si>
    <t>43DA34D652E0890569A1628450FAA9FA48E32</t>
  </si>
  <si>
    <t>44F837264E6C492336132A85A572A43DA34D652E0890569A1628450FAA9FA48E32</t>
  </si>
  <si>
    <t>경량철골천장틀, 마이너찬넬, 19*10*1.2mm</t>
  </si>
  <si>
    <t>43DA34D652E0890569A1628450FAA9FA48E33</t>
  </si>
  <si>
    <t>44F837264E6C492336132A85A572A43DA34D652E0890569A1628450FAA9FA48E33</t>
  </si>
  <si>
    <t>경량철골천장틀, 행가및핀, 110*23*18*2.3mm</t>
  </si>
  <si>
    <t>조</t>
  </si>
  <si>
    <t>43DA34D652E0890569A1628450FAA9FA48E30</t>
  </si>
  <si>
    <t>44F837264E6C492336132A85A572A43DA34D652E0890569A1628450FAA9FA48E30</t>
  </si>
  <si>
    <t>경량철골천장틀, 찬넬크립, 37*30*10*1.2mm</t>
  </si>
  <si>
    <t>43DA34D652E0890569A1628450FAA9FA48E31</t>
  </si>
  <si>
    <t>44F837264E6C492336132A85A572A43DA34D652E0890569A1628450FAA9FA48E31</t>
  </si>
  <si>
    <t>경량철골천장틀, 캐링조인트, 90*40*13*0.5mm</t>
  </si>
  <si>
    <t>43DA34D652E0890569A1628450FAA9FA48E36</t>
  </si>
  <si>
    <t>44F837264E6C492336132A85A572A43DA34D652E0890569A1628450FAA9FA48E36</t>
  </si>
  <si>
    <t>경량철골천장틀, M-BAR더블, 50*19*0.5mm</t>
  </si>
  <si>
    <t>43DA34D652E0890569A1628450FAA9FA48A53</t>
  </si>
  <si>
    <t>44F837264E6C492336132A85A572A43DA34D652E0890569A1628450FAA9FA48A53</t>
  </si>
  <si>
    <t>경량철골천장틀, BAR크립, 더블</t>
  </si>
  <si>
    <t>43DA34D652E0890569A1628450FAA9FA48E37</t>
  </si>
  <si>
    <t>44F837264E6C492336132A85A572A43DA34D652E0890569A1628450FAA9FA48E37</t>
  </si>
  <si>
    <t>경량철골천장틀, BAR조인트, 더블</t>
  </si>
  <si>
    <t>43DA34D652E0890569A1628450FAA9FA48E35</t>
  </si>
  <si>
    <t>44F837264E6C492336132A85A572A43DA34D652E0890569A1628450FAA9FA48E35</t>
  </si>
  <si>
    <t>경량천장철골틀 설치</t>
  </si>
  <si>
    <t>BAR 간격 300mm</t>
  </si>
  <si>
    <t>호표 179</t>
  </si>
  <si>
    <t>44F837264E3719CC0EFC3389B337D</t>
  </si>
  <si>
    <t>44F837264E6C492336132A85A572A44F837264E3719CC0EFC3389B337D</t>
  </si>
  <si>
    <t>천장 히든점검구 설치  AL 백색, 450*450mm  개소     ( 호표 36 )</t>
  </si>
  <si>
    <t>AL히든점검구</t>
  </si>
  <si>
    <t>450*450 ADS450</t>
  </si>
  <si>
    <t>43DA34D652F2E90357040A8BEE745586FB274</t>
  </si>
  <si>
    <t>44F837264E4189B6FE8408866F31543DA34D652F2E90357040A8BEE745586FB274</t>
  </si>
  <si>
    <t>잡재료</t>
  </si>
  <si>
    <t>주재료비의 3%</t>
  </si>
  <si>
    <t>44F837264E4189B6FE8408866F31545E032A6180659D6E902668D8A0001</t>
  </si>
  <si>
    <t>내장공</t>
  </si>
  <si>
    <t>442235068D967936DE5FCE83AFA0FE33CCC0D</t>
  </si>
  <si>
    <t>44F837264E4189B6FE8408866F315442235068D967936DE5FCE83AFA0FE33CCC0D</t>
  </si>
  <si>
    <t>44F837264E4189B6FE8408866F315442235068D967936DE5FCE83AFA0FE33CCFC3</t>
  </si>
  <si>
    <t>45E032A6180659D6E902668D8A3002</t>
  </si>
  <si>
    <t>44F837264E4189B6FE8408866F31545E032A6180659D6E902668D8A3002</t>
  </si>
  <si>
    <t>흑경몰딩설치  칼라1.5T(HL)=10+15+25  M     ( 호표 37 )</t>
  </si>
  <si>
    <t>스텐레스후레임(칼라스텐/헤어라인)</t>
  </si>
  <si>
    <t>스텐1.5T(HL)</t>
  </si>
  <si>
    <t>호표 181</t>
  </si>
  <si>
    <t>44F831467F7F79DC4338FE8E63FAE</t>
  </si>
  <si>
    <t>44F831467F7F79DC4338E98D4D10544F831467F7F79DC4338FE8E63FAE</t>
  </si>
  <si>
    <t>스텐레스스틸몰딩20*260  칼라1.5T(HL)=20+20+260+20+20  M     ( 호표 38 )</t>
  </si>
  <si>
    <t>44F831467F7F79DC4338E98D4D10444F831467F7F79DC4338FE8E63FAE</t>
  </si>
  <si>
    <t>스텐레스스틸몰딩15*15  칼라1.5T(HL)=15+15+15+15+15  M     ( 호표 39 )</t>
  </si>
  <si>
    <t>44F831467F7F79DC4338E98D4D10744F831467F7F79DC4338FE8E63FAE</t>
  </si>
  <si>
    <t>스텐레스스틸몰딩20*120  칼라1.5T(HL)=20+120+20+120  M     ( 호표 40 )</t>
  </si>
  <si>
    <t>44F831467F7F79DC4338E98D4D10644F831467F7F79DC4338FE8E63FAE</t>
  </si>
  <si>
    <t>천정간접등박스설치(W420)  갈바철판1.6T,20+15+70+100+110+50+30+30  M     ( 호표 41 )</t>
  </si>
  <si>
    <t>갈바철판후레임제작,설치</t>
  </si>
  <si>
    <t>1.6t</t>
  </si>
  <si>
    <t>호표 182</t>
  </si>
  <si>
    <t>44F831467F7F490825EE4F826DD16</t>
  </si>
  <si>
    <t>44F832A6831379FAEB73CD830AEF644F831467F7F490825EE4F826DD16</t>
  </si>
  <si>
    <t>44F832A6831379FAEB73CD830AEF644F834F68942599AAEE5A6843DC17</t>
  </si>
  <si>
    <t>계단재료분리대(20+50+15+94+20,-W181)  T1.6도장용융아연도강판(우레탐폼사춤)  M     ( 호표 42 )</t>
  </si>
  <si>
    <t>도장용융아연도강판 제작/설치</t>
  </si>
  <si>
    <t>도장용융아연도강판, 폴리에스터(양면), 1.6mm</t>
  </si>
  <si>
    <t>호표 184</t>
  </si>
  <si>
    <t>44F835E661D169042A082A83639A9</t>
  </si>
  <si>
    <t>44F832A6CAA1396B80072685527BF44F835E661D169042A082A83639A9</t>
  </si>
  <si>
    <t>44F832A6CAA1396B80072685527BF44F831463002A95B0F15FD8062B61</t>
  </si>
  <si>
    <t>AL 히든몰딩 설치  10MM 1PL용  M     ( 호표 43 )</t>
  </si>
  <si>
    <t>AL히든몰딩</t>
  </si>
  <si>
    <t>10MM용 M101</t>
  </si>
  <si>
    <t>43DA34D652F2E90357040A8BEE745586FB275</t>
  </si>
  <si>
    <t>44F832A62A53593AAD422B8914BDA43DA34D652F2E90357040A8BEE745586FB275</t>
  </si>
  <si>
    <t>재료비의 5%</t>
  </si>
  <si>
    <t>44F832A62A53593AAD422B8914BDA45E032A6180659D6E902668D8A0001</t>
  </si>
  <si>
    <t>몰딩 설치</t>
  </si>
  <si>
    <t>호표 185</t>
  </si>
  <si>
    <t>44F832A62A7E3954736853829172C</t>
  </si>
  <si>
    <t>44F832A62A53593AAD422B8914BDA44F832A62A7E3954736853829172C</t>
  </si>
  <si>
    <t>창호안전난간대 설치  스텐레스 Φ38.1 2단  M     ( 호표 44 )</t>
  </si>
  <si>
    <t>기계구조용스테인리스강관</t>
  </si>
  <si>
    <t>기계구조용스테인리스강관, ∮38.0*1.5mm</t>
  </si>
  <si>
    <t>43AE3F0676D5F91284FE32862787D8782A178</t>
  </si>
  <si>
    <t>44B73896D594B9E1FC889185CFFF143AE3F0676D5F91284FE32862787D8782A178</t>
  </si>
  <si>
    <t>스테인리스강판</t>
  </si>
  <si>
    <t>스테인리스강판, STS304, 0.8mm</t>
  </si>
  <si>
    <t>43DA34D6528E29118316418E41F81A8B72E04</t>
  </si>
  <si>
    <t>44B73896D594B9E1FC889185CFFF143DA34D6528E29118316418E41F81A8B72E04</t>
  </si>
  <si>
    <t>용접식난간 설치</t>
  </si>
  <si>
    <t>현장제작 설치, 경량철물(스테인리스)</t>
  </si>
  <si>
    <t>호표 186</t>
  </si>
  <si>
    <t>44F83726EE4F197B0217E18EBB115</t>
  </si>
  <si>
    <t>44B73896D594B9E1FC889185CFFF144F83726EE4F197B0217E18EBB115</t>
  </si>
  <si>
    <t>44B73896D594B9E1FC889185CFFF143F5308635CB69891DD30585975CCB4979650</t>
  </si>
  <si>
    <t>44B73896D594B9E1FC889185CFFF144F83726EE4F197B006A2C88D2742</t>
  </si>
  <si>
    <t>세트앵커(스텐레스)</t>
  </si>
  <si>
    <t>세트앵커, M10*L75mm</t>
  </si>
  <si>
    <t>43DA35F6A0283934FAE6D682E6CEB9E359A1F</t>
  </si>
  <si>
    <t>44B73896D594B9E1FC889185CFFF143DA35F6A0283934FAE6D682E6CEB9E359A1F</t>
  </si>
  <si>
    <t>모르타르 바름  바닥, 45mm  M2     ( 호표 45 )</t>
  </si>
  <si>
    <t>모르타르 배합(배합품 포함)</t>
  </si>
  <si>
    <t>배합용적비 1:3, 시멘트 별도</t>
  </si>
  <si>
    <t>호표 187</t>
  </si>
  <si>
    <t>44F83A6601F0A9B8B64E908BF6F87</t>
  </si>
  <si>
    <t>44F83A6601F09992B7B10B8FECAE944F83A6601F0A9B8B64E908BF6F87</t>
  </si>
  <si>
    <t>바탕 고르기</t>
  </si>
  <si>
    <t>바닥, 24mm 이하 기준, 62m2/일당</t>
  </si>
  <si>
    <t>호표 188</t>
  </si>
  <si>
    <t>44F83056F9F9D9A3E2C6D381F18A7</t>
  </si>
  <si>
    <t>44F83A6601F09992B7B10B8FECAE944F83056F9F9D9A3E2C6D381F18A7</t>
  </si>
  <si>
    <t>창틀주위 보수  W200,보수몰탈  M     ( 호표 46 )</t>
  </si>
  <si>
    <t>모르타르 바름(폭30CM이하)</t>
  </si>
  <si>
    <t>내벽, 18mm, 3.6m 이하</t>
  </si>
  <si>
    <t>호표 189</t>
  </si>
  <si>
    <t>44F83A6601F0B95D73CAF388755BE</t>
  </si>
  <si>
    <t>44F83A6697A2693F1C1E5A8A5FAF844F83A6601F0B95D73CAF388755BE</t>
  </si>
  <si>
    <t>44F83A6697A2693F1C1E5A8A5FAF844B633B614603998E69BE082E4927</t>
  </si>
  <si>
    <t>ACD01[EGI인테리어방음문]  1.800 x 2.100 = 3.780,견적  EA     ( 호표 47 )</t>
  </si>
  <si>
    <t>인테리어방음문</t>
  </si>
  <si>
    <t>1800*2100*150</t>
  </si>
  <si>
    <t>43DA35F697CD498DFF7E628ADF8F63B9AD66B</t>
  </si>
  <si>
    <t>44F8314642BAF9CB8B1F76857850643DA35F697CD498DFF7E628ADF8F63B9AD66B</t>
  </si>
  <si>
    <t>내부천정수성페인트칠(친환경,유광)  로울러칠2회(GB면-줄퍼티)  M2     ( 호표 48 )</t>
  </si>
  <si>
    <t>석고보드면 바탕만들기 재료비</t>
  </si>
  <si>
    <t>줄퍼티, 친환경(20년 품셈 기준)</t>
  </si>
  <si>
    <t>호표 191</t>
  </si>
  <si>
    <t>44F833861AA4992663997D8C59B49</t>
  </si>
  <si>
    <t>44F8339613621919AEBF8786C871D44F833861AA4992663997D8C59B49</t>
  </si>
  <si>
    <t>석고보드면 바탕만들기</t>
  </si>
  <si>
    <t>줄퍼티 천장 친환경, 노무비</t>
  </si>
  <si>
    <t>호표 192</t>
  </si>
  <si>
    <t>44F833861AA4992663997D8C3E972</t>
  </si>
  <si>
    <t>44F8339613621919AEBF8786C871D44F833861AA4992663997D8C3E972</t>
  </si>
  <si>
    <t>프라이머 바름(벤자민무어페인트전용)</t>
  </si>
  <si>
    <t>슈퍼하이드</t>
  </si>
  <si>
    <t>호표 193</t>
  </si>
  <si>
    <t>44F835E61992F9EC559C4486A4890</t>
  </si>
  <si>
    <t>44F8339613621919AEBF8786C871D44F835E61992F9EC559C4486A4890</t>
  </si>
  <si>
    <t>수성페인트(롤러칠) - 친환경페인트 재료비</t>
  </si>
  <si>
    <t>내부, 2회, 친환경페인트,유광</t>
  </si>
  <si>
    <t>호표 194</t>
  </si>
  <si>
    <t>44F8339613621919ACF2198DAAA66</t>
  </si>
  <si>
    <t>44F8339613621919AEBF8786C871D44F8339613621919ACF2198DAAA66</t>
  </si>
  <si>
    <t>수성페인트 롤러칠</t>
  </si>
  <si>
    <t>천장 2회 노무비</t>
  </si>
  <si>
    <t>호표 195</t>
  </si>
  <si>
    <t>44F8339613621919AEBC32844356A</t>
  </si>
  <si>
    <t>44F8339613621919AEBF8786C871D44F8339613621919AEBC32844356A</t>
  </si>
  <si>
    <t>걸레받이페인트칠 -H70  G.B.면(줄퍼티),친환경  M     ( 호표 49 )</t>
  </si>
  <si>
    <t>걸레받이페인트칠</t>
  </si>
  <si>
    <t>호표 196</t>
  </si>
  <si>
    <t>44F83396136249E84467A885A1A6C</t>
  </si>
  <si>
    <t>44F83396136249E84467A885A194144F83396136249E84467A885A1A6C</t>
  </si>
  <si>
    <t>걸레받이페인트칠-H70(바탕4.8mm합판사공포함)  합판면(줄퍼티),친환경  M     ( 호표 50 )</t>
  </si>
  <si>
    <t>일반 4.8mm</t>
  </si>
  <si>
    <t>호표 200</t>
  </si>
  <si>
    <t>44B73D263752B9227CE0B189E93E8</t>
  </si>
  <si>
    <t>44F83396136249E84467A885A193444B73D263752B9227CE0B189E93E8</t>
  </si>
  <si>
    <t>44F83396136249E84467A885A193444F83396136249E84467A885A1A6C</t>
  </si>
  <si>
    <t>기포콘크리트철거(인력)  소형브레이커(전기식), 무근, 3.5m3/일당  M3     ( 호표 51 )</t>
  </si>
  <si>
    <t>착암공</t>
  </si>
  <si>
    <t>442235068D967936DE5FCE83AFA0FE33CCE3F</t>
  </si>
  <si>
    <t>44F93C16AF08D92AB806D98C6F888442235068D967936DE5FCE83AFA0FE33CCE3F</t>
  </si>
  <si>
    <t>44F93C16AF08D92AB806D98C6F888442235068D967936DE5FCE83AFA0FE33CCFC3</t>
  </si>
  <si>
    <t>소형브레이커(전기식)</t>
  </si>
  <si>
    <t>1.5kw</t>
  </si>
  <si>
    <t>HR</t>
  </si>
  <si>
    <t>호표 202</t>
  </si>
  <si>
    <t>43E43AB6780AB9BED00128873410C05E6F6EF0D</t>
  </si>
  <si>
    <t>44F93C16AF08D92AB806D98C6F88843E43AB6780AB9BED00128873410C05E6F6EF0D</t>
  </si>
  <si>
    <t>인력품의 1%</t>
  </si>
  <si>
    <t>44F93C16AF08D92AB806D98C6F88845E032A6180659D6E902668D8A0001</t>
  </si>
  <si>
    <t>천정빔박스철거  200*200*3000  EA     ( 호표 52 )</t>
  </si>
  <si>
    <t>철골재 철거(인력)</t>
  </si>
  <si>
    <t>아세틸렌(산소포함) 사용, 1.4ton/일당</t>
  </si>
  <si>
    <t>호표 203</t>
  </si>
  <si>
    <t>44F93C16AF73D97EA5C8668813593</t>
  </si>
  <si>
    <t>44F93C16AF73D97EA420178E2E80344F93C16AF73D97EA5C8668813593</t>
  </si>
  <si>
    <t>흡음텍스 해체    M2     ( 호표 53 )</t>
  </si>
  <si>
    <t>44F93C16AFB949F27E4B418E3CA30442235068D967936DE5FCE83AFA0FE33CCC0D</t>
  </si>
  <si>
    <t>44F93C16AFB949F27E4B418E3CA30442235068D967936DE5FCE83AFA0FE33CCFC3</t>
  </si>
  <si>
    <t>경량천장철골틀 해체    M2     ( 호표 54 )</t>
  </si>
  <si>
    <t>44F93C16AFB949F27E4ABA811AC94442235068D967936DE5FCE83AFA0FE33CCC0D</t>
  </si>
  <si>
    <t>44F93C16AFB949F27E4ABA811AC94442235068D967936DE5FCE83AFA0FE33CCFC3</t>
  </si>
  <si>
    <t>44F93C16AFB949F27E4ABA811AC9445E032A6180659D6E902668D8A0001</t>
  </si>
  <si>
    <t>인테리어벽면철거  벽틀포함  M2     ( 호표 55 )</t>
  </si>
  <si>
    <t>일면벽체구조틀철거</t>
  </si>
  <si>
    <t>설치폼40%적용</t>
  </si>
  <si>
    <t>호표 204</t>
  </si>
  <si>
    <t>44F93C16AFB949F27F6F90853A25E</t>
  </si>
  <si>
    <t>44F93C16AFB949F27F6F90853A25D44F93C16AFB949F27F6F90853A25E</t>
  </si>
  <si>
    <t>합판 또는 판재류철거</t>
  </si>
  <si>
    <t>벽체,1PLY</t>
  </si>
  <si>
    <t>호표 205</t>
  </si>
  <si>
    <t>44F93C16AFB949F27F6F90853A361</t>
  </si>
  <si>
    <t>44F93C16AFB949F27F6F90853A25D44F93C16AFB949F27F6F90853A361</t>
  </si>
  <si>
    <t>벽체,2PLY</t>
  </si>
  <si>
    <t>호표 206</t>
  </si>
  <si>
    <t>44F93C16AFB949F27F6F90853A36D</t>
  </si>
  <si>
    <t>44F93C16AFB949F27F6F90853A25D44F93C16AFB949F27F6F90853A36D</t>
  </si>
  <si>
    <t>커튼철거  재사용안함  M2     ( 호표 56 )</t>
  </si>
  <si>
    <t>44B73D26E1A429E807E8D38D8E9A4442235068D967936DE5FCE83AFA0FE33CCFC3</t>
  </si>
  <si>
    <t>안전난간대 철거  스텐  M     ( 호표 57 )</t>
  </si>
  <si>
    <t>44B73D26E1A429E807E8D38D8E886442235068D967936DE5FCE83AFA0FE33CCFC3</t>
  </si>
  <si>
    <t>스텐난간대 철거  H=1000  M     ( 호표 58 )</t>
  </si>
  <si>
    <t>KG</t>
  </si>
  <si>
    <t>호표 207</t>
  </si>
  <si>
    <t>44F93C16AF73D97EA5C8668813592</t>
  </si>
  <si>
    <t>44B73D26E1A429E807E8D38D8E88444F93C16AF73D97EA5C8668813592</t>
  </si>
  <si>
    <t>창호주위컷팅    M     ( 호표 59 )</t>
  </si>
  <si>
    <t>커터기날</t>
  </si>
  <si>
    <t>다이아몬드</t>
  </si>
  <si>
    <t>43DA35F697DFE963D04DC18C9D9850E2863F2</t>
  </si>
  <si>
    <t>44B633B614DB09D9C911F48A248BD43DA35F697DFE963D04DC18C9D9850E2863F2</t>
  </si>
  <si>
    <t>특별인부</t>
  </si>
  <si>
    <t>442235068D967936DE5FCE83AFA0FE33CCFC2</t>
  </si>
  <si>
    <t>44B633B614DB09D9C911F48A248BD442235068D967936DE5FCE83AFA0FE33CCFC2</t>
  </si>
  <si>
    <t>인력품의5%</t>
  </si>
  <si>
    <t>44B633B614DB09D9C911F48A248BD45E032A6180659D6E902668D8A0001</t>
  </si>
  <si>
    <t>창호철거(인력)  목재미서기창  M2     ( 호표 60 )</t>
  </si>
  <si>
    <t>44B633B614603998E69BE082820A5442235068D967936DE5FCE83AFA0FE33CCFC3</t>
  </si>
  <si>
    <t>창호철거(인력)  철제창호  M2     ( 호표 61 )</t>
  </si>
  <si>
    <t>창호공</t>
  </si>
  <si>
    <t>442235068D967936DE5FCE83AFA0FE33CCD10</t>
  </si>
  <si>
    <t>44B633B614603998E69BE082827D3442235068D967936DE5FCE83AFA0FE33CCD10</t>
  </si>
  <si>
    <t>바닥철거  마루틀&amp;마루널  M2     ( 호표 62 )</t>
  </si>
  <si>
    <t>44B633B614603998E69BE082F5019442235068D967936DE5FCE83AFA0FE33CCD17</t>
  </si>
  <si>
    <t>44B633B614603998E69BE082F5019442235068D967936DE5FCE83AFA0FE33CCFC3</t>
  </si>
  <si>
    <t>바닥철거  몰탈(T50)  M2     ( 호표 63 )</t>
  </si>
  <si>
    <t>44B633B614603998E69BE082E4927442235068D967936DE5FCE83AFA0FE33CCFC3</t>
  </si>
  <si>
    <t>PVC계바닥재 해체  타일형  M2     ( 호표 64 )</t>
  </si>
  <si>
    <t>44B633B614603998E69BE0821F616442235068D967936DE5FCE83AFA0FE33CCFC3</t>
  </si>
  <si>
    <t>후로링블럭철거  바닥(바탕제외)  M2     ( 호표 65 )</t>
  </si>
  <si>
    <t>44B633B614603998E69BE38FC5F4C442235068D967936DE5FCE83AFA0FE33CCFC3</t>
  </si>
  <si>
    <t>AL몰딩 철거    M     ( 호표 66 )</t>
  </si>
  <si>
    <t>44B633B614603998E7B9AF889BB15442235068D967936DE5FCE83AFA0FE33CCFC3</t>
  </si>
  <si>
    <t>걸레받이,허리몰딩철거  H-100  M     ( 호표 67 )</t>
  </si>
  <si>
    <t>44B633B614603998E7B9AF889BB17442235068D967936DE5FCE83AFA0FE33CCFC3</t>
  </si>
  <si>
    <t>창호목재후레임철거  20*200(라왕목)  M     ( 호표 68 )</t>
  </si>
  <si>
    <t>44B633B614603998E7B9AF889BB11442235068D967936DE5FCE83AFA0FE33CCFC3</t>
  </si>
  <si>
    <t>고무논슬립철거    M     ( 호표 69 )</t>
  </si>
  <si>
    <t>44B633B6146029F17DA96C83A3A3C442235068D967936DE5FCE83AFA0FE33CCFC3</t>
  </si>
  <si>
    <t>바닥단열재철거  T45  M2     ( 호표 70 )</t>
  </si>
  <si>
    <t>44B633B6146029F17DA96F88E3BE7442235068D967936DE5FCE83AFA0FE33CCFC3</t>
  </si>
  <si>
    <t>고정식의자 철거  재사용안합피  EA     ( 호표 71 )</t>
  </si>
  <si>
    <t>44B633B6146029F17DA96F88E3F42442235068D967936DE5FCE83AFA0FE33CCFC2</t>
  </si>
  <si>
    <t>44B633B6146029F17DA96F88E3F42442235068D967936DE5FCE83AFA0FE33CCFC3</t>
  </si>
  <si>
    <t>공구손료및잡자재비</t>
  </si>
  <si>
    <t>인력품의 5%</t>
  </si>
  <si>
    <t>44B633B6146029F17DA96F88E3F4245E032A6180659D6E902668D8A0001</t>
  </si>
  <si>
    <t>벽,띠장설치(미송)  30*30, @450*600  M2     ( 호표 72 )</t>
  </si>
  <si>
    <t>44F834F6B66D59574D990E8D16BC143DA34D6528E393C0E650D834715ACB8E3DC1</t>
  </si>
  <si>
    <t>44F834F6B66D59574D990E8D16BC143DA35F6A028393581B4DA84F24C3539F1CAD</t>
  </si>
  <si>
    <t>44F834F6B66D59574D990E8D16BC144F834F6B66D49B0C55D3A8BC983B</t>
  </si>
  <si>
    <t>벽,띠장설치(미송)  30*30*D435 @450*600,이중격자  M2     ( 호표 73 )</t>
  </si>
  <si>
    <t>44F834F6B66D59574D990E8D16E9143DA34D6528E393C0E650D834715ACB8E3DC1</t>
  </si>
  <si>
    <t>44F834F6B66D59574D990E8D16E9144F834F6B66D49B0C55D3A8BC983B</t>
  </si>
  <si>
    <t>벽,띠장설치(미송)  30*30*D380 @450*600,이중격자  M2     ( 호표 74 )</t>
  </si>
  <si>
    <t>44F834F6B66D59574D990E8D16E9043DA34D6528E393C0E650D834715ACB8E3DC1</t>
  </si>
  <si>
    <t>44F834F6B66D59574D990E8D16E9044F834F6B66D49B0C55D3A8BC983B</t>
  </si>
  <si>
    <t>목재창대설치  라왕20*220/방염필름마감  M     ( 호표 75 )</t>
  </si>
  <si>
    <t>44F832A6835909203C431980A4E7543DA34D6528E393C073B2082D7A3F8FC4622B</t>
  </si>
  <si>
    <t>44F832A6835909203C431980A4E7544F832A6AF8D89175A9C428A40290</t>
  </si>
  <si>
    <t>44F832A6835909203C431980A4E7544F832A68348B9FF0CF403871AC12</t>
  </si>
  <si>
    <t>목재창대설치  라왕20*240/방염필름마감  M     ( 호표 76 )</t>
  </si>
  <si>
    <t>44F832A6835909203C431980A4E7A43DA34D6528E393C073B2082D7A3F8FC4622B</t>
  </si>
  <si>
    <t>44F832A6835909203C431980A4E7A44F832A6AF8D89175A9C428A40290</t>
  </si>
  <si>
    <t>44F832A6835909203C431980A4E7A44F832A68348B9FF0CF403871AC12</t>
  </si>
  <si>
    <t>브론즈 칼라유리(강화)  5.0mm,백페인트글라스  M2     ( 호표 77 )</t>
  </si>
  <si>
    <t>44F83146C642195CD4064C8F49C4644F831365A50098096EF0F8EEF2D6FDC19CCC</t>
  </si>
  <si>
    <t>천정-무석면 택스보수  300*600*6mm,아미택스  M2     ( 호표 78 )</t>
  </si>
  <si>
    <t>불연천장재</t>
  </si>
  <si>
    <t>불연천장재, 무석면텍스, 6*300*600mm</t>
  </si>
  <si>
    <t>43DA34D652E0890569A78B8C8A9089D576149</t>
  </si>
  <si>
    <t>44F832A68313492BCF83558A880BD43DA34D652E0890569A78B8C8A9089D576149</t>
  </si>
  <si>
    <t>44F832A68313492BCF83558A880BD45E032A6180659D6E902668D8A0001</t>
  </si>
  <si>
    <t>흡음텍스 설치</t>
  </si>
  <si>
    <t>호표 208</t>
  </si>
  <si>
    <t>44F832A68313492BCF83558A880BE</t>
  </si>
  <si>
    <t>44F832A68313492BCF83558A880BD44F832A68313492BCF83558A880BE</t>
  </si>
  <si>
    <t>인력품의 20%</t>
  </si>
  <si>
    <t>44F832A68313492BCF83558A880BD45E032A6180659D6E902668D8A3002</t>
  </si>
  <si>
    <t>천장,석고판 1겹 설치  9.5MM*900*1800  M2     ( 호표 79 )</t>
  </si>
  <si>
    <t>44F832A6832DC9783FC78887528CE43DA34D652E08906709EC384F1C5FE5366750</t>
  </si>
  <si>
    <t>천장, 1겹 붙임</t>
  </si>
  <si>
    <t>호표 169</t>
  </si>
  <si>
    <t>44F832A6832DC9783FC7888752B80</t>
  </si>
  <si>
    <t>44F832A6832DC9783FC78887528CE44F832A6832DC9783FC7888752B80</t>
  </si>
  <si>
    <t>DRY WALL(C-STUD65),DW1  석고보드9.5T,2겹,양면  M2     ( 호표 80 )</t>
  </si>
  <si>
    <t>METAL C-RUNNER</t>
  </si>
  <si>
    <t>㉿ 0.8T, 67*40</t>
  </si>
  <si>
    <t>43DA34D652E0890569A1628450FAA9FA5ACFE</t>
  </si>
  <si>
    <t>44F832A6600679FF4ED0028E48A8143DA34D652E0890569A1628450FAA9FA5ACFE</t>
  </si>
  <si>
    <t>METAL C-STUD</t>
  </si>
  <si>
    <t>㉿ 0.8T, 65*45</t>
  </si>
  <si>
    <t>43DA34D652E0890569A1628450FAA9FA5AEAE</t>
  </si>
  <si>
    <t>44F832A6600679FF4ED0028E48A8143DA34D652E0890569A1628450FAA9FA5AEAE</t>
  </si>
  <si>
    <t>STUD-SPACER</t>
  </si>
  <si>
    <t>43DA34D652E0890569A1628450FAA9FA5D4EC</t>
  </si>
  <si>
    <t>44F832A6600679FF4ED0028E48A8143DA34D652E0890569A1628450FAA9FA5D4EC</t>
  </si>
  <si>
    <t>CORNER BEAD</t>
  </si>
  <si>
    <t>40*40*0.5t</t>
  </si>
  <si>
    <t>43DA34D652E0890569A1628450FAA9FA5AFB0</t>
  </si>
  <si>
    <t>44F832A6600679FF4ED0028E48A8143DA34D652E0890569A1628450FAA9FA5AFB0</t>
  </si>
  <si>
    <t>힐티앙카</t>
  </si>
  <si>
    <t>NK-27</t>
  </si>
  <si>
    <t>43DA35F6A028393580ACC28F5A32A1D8F2B4D</t>
  </si>
  <si>
    <t>44F832A6600679FF4ED0028E48A8143DA35F6A028393580ACC28F5A32A1D8F2B4D</t>
  </si>
  <si>
    <t>Metal Screw</t>
  </si>
  <si>
    <t>#8, ∮4.2*13mm</t>
  </si>
  <si>
    <t>43DA35F6A028393580ACC28F5A32A1BD97041</t>
  </si>
  <si>
    <t>44F832A6600679FF4ED0028E48A8143DA35F6A028393580ACC28F5A32A1BD97041</t>
  </si>
  <si>
    <t>집섬스크류</t>
  </si>
  <si>
    <t>#7, 4.0*31.8mm</t>
  </si>
  <si>
    <t>43DA35F6A028393580ACC28F5A32A1A32C7C7</t>
  </si>
  <si>
    <t>44F832A6600679FF4ED0028E48A8143DA35F6A028393580ACC28F5A32A1A32C7C7</t>
  </si>
  <si>
    <t>#7, 4.0*44.5mm</t>
  </si>
  <si>
    <t>43DA35F6A028393580ACC28F5A32A1A32C7C5</t>
  </si>
  <si>
    <t>44F832A6600679FF4ED0028E48A8143DA35F6A028393580ACC28F5A32A1A32C7C5</t>
  </si>
  <si>
    <t>조인트테이프</t>
  </si>
  <si>
    <t>7.5cm, 일반</t>
  </si>
  <si>
    <t>43DA34D652AAF9876F437B8EC6D7332FD1E29</t>
  </si>
  <si>
    <t>44F832A6600679FF4ED0028E48A8143DA34D652AAF9876F437B8EC6D7332FD1E29</t>
  </si>
  <si>
    <t>퍼티</t>
  </si>
  <si>
    <t>퍼티, 친환경, 내부</t>
  </si>
  <si>
    <t>43DA35F697DFD95A316795893DBF0844123DA</t>
  </si>
  <si>
    <t>44F832A6600679FF4ED0028E48A8143DA35F697DFD95A316795893DBF0844123DA</t>
  </si>
  <si>
    <t>경량벽체철골틀 설치</t>
  </si>
  <si>
    <t>호표 209</t>
  </si>
  <si>
    <t>44F83726235D69F92EE8768CF1960</t>
  </si>
  <si>
    <t>44F832A6600679FF4ED0028E48A8144F83726235D69F92EE8768CF1960</t>
  </si>
  <si>
    <t>44F832A6600679FF4ED0028E48A8143DA34D652E08906709EC384F1C5FE5366750</t>
  </si>
  <si>
    <t>벽, 2겹 붙임</t>
  </si>
  <si>
    <t>호표 210</t>
  </si>
  <si>
    <t>44F832A6832DC97BF454928084850</t>
  </si>
  <si>
    <t>44F832A6600679FF4ED0028E48A8144F832A6832DC97BF454928084850</t>
  </si>
  <si>
    <t>DRY WALL(C-STUD65-2겹),DW3  석고보드9.5T,2겹,양면  M2     ( 호표 81 )</t>
  </si>
  <si>
    <t>44F832A6600679FF4ED0028E48A8243DA34D652E0890569A1628450FAA9FA5ACFE</t>
  </si>
  <si>
    <t>44F832A6600679FF4ED0028E48A8243DA34D652E0890569A1628450FAA9FA5AEAE</t>
  </si>
  <si>
    <t>44F832A6600679FF4ED0028E48A8243DA34D652E0890569A1628450FAA9FA5D4EC</t>
  </si>
  <si>
    <t>44F832A6600679FF4ED0028E48A8243DA34D652E0890569A1628450FAA9FA5AFB0</t>
  </si>
  <si>
    <t>44F832A6600679FF4ED0028E48A8243DA35F6A028393580ACC28F5A32A1D8F2B4D</t>
  </si>
  <si>
    <t>44F832A6600679FF4ED0028E48A8243DA35F6A028393580ACC28F5A32A1BD97041</t>
  </si>
  <si>
    <t>44F832A6600679FF4ED0028E48A8243DA35F6A028393580ACC28F5A32A1A32C7C7</t>
  </si>
  <si>
    <t>44F832A6600679FF4ED0028E48A8243DA35F6A028393580ACC28F5A32A1A32C7C5</t>
  </si>
  <si>
    <t>44F832A6600679FF4ED0028E48A8243DA34D652AAF9876F437B8EC6D7332FD1E29</t>
  </si>
  <si>
    <t>44F832A6600679FF4ED0028E48A8243DA35F697DFD95A316795893DBF0844123DA</t>
  </si>
  <si>
    <t>44F832A6600679FF4ED0028E48A8244F83726235D69F92EE8768CF1960</t>
  </si>
  <si>
    <t>44F832A6600679FF4ED0028E48A8243DA34D652E08906709EC384F1C5FE5366750</t>
  </si>
  <si>
    <t>44F832A6600679FF4ED0028E48A8244F832A6832DC97BF454928084850</t>
  </si>
  <si>
    <t>DRY WALL(C-STUD/150)  석고보드9.5t 2겹 양면  M2     ( 호표 82 )</t>
  </si>
  <si>
    <t>44F832A6600679FF4ED0028E48D5844F832A6832DC97BF454928084850</t>
  </si>
  <si>
    <t>44F832A6600679FF4ED0028E48D5843DA34D652E08906709EC384F1C5FE5366750</t>
  </si>
  <si>
    <t>C-STUD</t>
  </si>
  <si>
    <t>150*45*0.8t</t>
  </si>
  <si>
    <t>43DA34D652E0890569A1628450FAA9FA5AFB5</t>
  </si>
  <si>
    <t>44F832A6600679FF4ED0028E48D5843DA34D652E0890569A1628450FAA9FA5AFB5</t>
  </si>
  <si>
    <t>C-RUNNER</t>
  </si>
  <si>
    <t>152*40*0.8T</t>
  </si>
  <si>
    <t>43F535064899798CF0AEE18C4A2CA3F77CC88</t>
  </si>
  <si>
    <t>44F832A6600679FF4ED0028E48D5843F535064899798CF0AEE18C4A2CA3F77CC88</t>
  </si>
  <si>
    <t>44F832A6600679FF4ED0028E48D5843DA34D652E0890569A1628450FAA9FA5D4EC</t>
  </si>
  <si>
    <t>44F832A6600679FF4ED0028E48D5843DA34D652E0890569A1628450FAA9FA5AFB0</t>
  </si>
  <si>
    <t>44F832A6600679FF4ED0028E48D5843DA35F6A028393580ACC28F5A32A1D8F2B4D</t>
  </si>
  <si>
    <t>44F832A6600679FF4ED0028E48D5843DA35F6A028393580ACC28F5A32A1BD97041</t>
  </si>
  <si>
    <t>44F832A6600679FF4ED0028E48D5843DA35F6A028393580ACC28F5A32A1A32C7C7</t>
  </si>
  <si>
    <t>44F832A6600679FF4ED0028E48D5843DA35F6A028393580ACC28F5A32A1A32C7C5</t>
  </si>
  <si>
    <t>44F832A6600679FF4ED0028E48D5843DA34D652AAF9876F437B8EC6D7332FD1E29</t>
  </si>
  <si>
    <t>44F832A6600679FF4ED0028E48D5843DA35F697DFD95A316795893DBF0844123DA</t>
  </si>
  <si>
    <t>44F832A6600679FF4ED0028E48D5844F83726235D69F92EE8768CF1960</t>
  </si>
  <si>
    <t>벽,템바보드 설치(직각형)  15t,20*20*2400,직각  M2     ( 호표 83 )</t>
  </si>
  <si>
    <t>템바보드(방염필름마감)</t>
  </si>
  <si>
    <t>20*20*2400*15T(직각)</t>
  </si>
  <si>
    <t>43DA34D652E08904429940861AFC09E4B2289</t>
  </si>
  <si>
    <t>44F832A6600679FF4DC90682A0AFC43DA34D652E08904429940861AFC09E4B2289</t>
  </si>
  <si>
    <t>44F832A6600679FF4DC90682A0AFC44F832A68348B9FE6509CC8A5D872</t>
  </si>
  <si>
    <t>템바보드마구리몰딩  25*15  M     ( 호표 84 )</t>
  </si>
  <si>
    <t>템바보드 상하부마감재</t>
  </si>
  <si>
    <t>43F530863573794AE0E0D5850834F4DD1DF42</t>
  </si>
  <si>
    <t>44F832A6600679FF4DC90682A0B8443F530863573794AE0E0D5850834F4DD1DF42</t>
  </si>
  <si>
    <t>중밀도섬유판, H=75~120mm 기준</t>
  </si>
  <si>
    <t>호표 211</t>
  </si>
  <si>
    <t>44F832A6AF8D89175A9C428A40291</t>
  </si>
  <si>
    <t>44F832A6600679FF4DC90682A0B8444F832A6AF8D89175A9C428A40291</t>
  </si>
  <si>
    <t>템바보드수직마감몰딩  10*70  M     ( 호표 85 )</t>
  </si>
  <si>
    <t>테두리몰딩설치(W=70)</t>
  </si>
  <si>
    <t>12MM MDF/방염필름마감</t>
  </si>
  <si>
    <t>호표 212</t>
  </si>
  <si>
    <t>44F832A6835909203C431980A4F4D</t>
  </si>
  <si>
    <t>44F832A6600679FF4DC90682A0B8344F832A6835909203C431980A4F4D</t>
  </si>
  <si>
    <t>템바보드수직마감몰딩  10*110  M     ( 호표 86 )</t>
  </si>
  <si>
    <t>테두리몰딩설치(W=110)</t>
  </si>
  <si>
    <t>호표 214</t>
  </si>
  <si>
    <t>44F832A6835909203C431980A4F4C</t>
  </si>
  <si>
    <t>44F832A6600679FF4DC90682A0B8044F832A6835909203C431980A4F4C</t>
  </si>
  <si>
    <t>창호주위코킹  창호주위  M     ( 호표 87 )</t>
  </si>
  <si>
    <t>실링재</t>
  </si>
  <si>
    <t>실링재, 실리콘, 비초산, 유리용, 창호주위</t>
  </si>
  <si>
    <t>L</t>
  </si>
  <si>
    <t>43DA35F697CD4982D41B0882AD5F7D9EA2F94</t>
  </si>
  <si>
    <t>44F835E661A4199DAA0E8F861E49C43DA35F697CD4982D41B0882AD5F7D9EA2F94</t>
  </si>
  <si>
    <t>수밀코킹</t>
  </si>
  <si>
    <t>재료비 별도</t>
  </si>
  <si>
    <t>호표 215</t>
  </si>
  <si>
    <t>44F835E6619BC9FAEF6E3384A325A</t>
  </si>
  <si>
    <t>44F835E661A4199DAA0E8F861E49C44F835E6619BC9FAEF6E3384A325A</t>
  </si>
  <si>
    <t>스텐레스스틸프레임30*690  칼라1.5T(HL)=120+30+690+30+120,내부보강  M     ( 호표 88 )</t>
  </si>
  <si>
    <t>스텐1.5T(HL).1.4MM보강</t>
  </si>
  <si>
    <t>호표 216</t>
  </si>
  <si>
    <t>44F831467F7F79DC4338FE8E63CDA</t>
  </si>
  <si>
    <t>44F831467F7F79DC4338E98D4D10944F831467F7F79DC4338FE8E63CDA</t>
  </si>
  <si>
    <t>천정간접등박스설치(W420),원형  갈바철판1.6T,20+15+70+100+110+50+30+30  M     ( 호표 89 )</t>
  </si>
  <si>
    <t>갈바철판후레임제작,설치(원형)</t>
  </si>
  <si>
    <t>호표 218</t>
  </si>
  <si>
    <t>44F831467F7F490825EE4F826DD15</t>
  </si>
  <si>
    <t>44F832A6831379FAEB73CD830AEF744F831467F7F490825EE4F826DD15</t>
  </si>
  <si>
    <t>44F832A6831379FAEB73CD830AEF744F834F68942599AAEE5A6843DC17</t>
  </si>
  <si>
    <t>스테인리스재료분리대  바닥, W20*H25*1.5t  M     ( 호표 90 )</t>
  </si>
  <si>
    <t>스테인리스강판, STS304, 1.5mm</t>
  </si>
  <si>
    <t>43DA34D6528E29118316418E41F81A8B72980</t>
  </si>
  <si>
    <t>44F832A6CAA1396B80072685525F143DA34D6528E29118316418E41F81A8B72980</t>
  </si>
  <si>
    <t>일반구조용압연강판</t>
  </si>
  <si>
    <t>일반구조용압연강판, 2.3mm</t>
  </si>
  <si>
    <t>43DA34D6528E291183176888E7DBF54F3BAA3</t>
  </si>
  <si>
    <t>44F832A6CAA1396B80072685525F143DA34D6528E291183176888E7DBF54F3BAA3</t>
  </si>
  <si>
    <t>일반구조용압연강판, 1.6mm</t>
  </si>
  <si>
    <t>43DA34D6528E291183176888E7DBF54F3BAA4</t>
  </si>
  <si>
    <t>44F832A6CAA1396B80072685525F143DA34D6528E291183176888E7DBF54F3BAA4</t>
  </si>
  <si>
    <t>잡철물 제작 및 설치</t>
  </si>
  <si>
    <t>현장제작 설치, 경량철재</t>
  </si>
  <si>
    <t>호표 177</t>
  </si>
  <si>
    <t>44F837260052E9EBB706F182A6C1D</t>
  </si>
  <si>
    <t>44F832A6CAA1396B80072685525F144F837260052E9EBB706F182A6C1D</t>
  </si>
  <si>
    <t>현장제작 설치, 일반철재</t>
  </si>
  <si>
    <t>호표 183</t>
  </si>
  <si>
    <t>44F837260052E9EBB704C4836C464</t>
  </si>
  <si>
    <t>44F832A6CAA1396B80072685525F144F837260052E9EBB704C4836C464</t>
  </si>
  <si>
    <t>44F832A6CAA1396B80072685525F143F5308635CB69891DD30585975CCB4979650</t>
  </si>
  <si>
    <t>44F832A6CAA1396B80072685525F143F5308635CB69891DD30585975CCB4979775</t>
  </si>
  <si>
    <t>바닥 자동수평몰탈  T15MM  M2     ( 호표 91 )</t>
  </si>
  <si>
    <t>유니폭시 하도100</t>
  </si>
  <si>
    <t>콘크리트, 시멘트 하도(일반)</t>
  </si>
  <si>
    <t>43DA35F697CD4980278AFC8C6E5BA0D7C1B8F</t>
  </si>
  <si>
    <t>44F83A6601CB791F32E44E8A29C2143DA35F697CD4980278AFC8C6E5BA0D7C1B8F</t>
  </si>
  <si>
    <t>모르타르</t>
  </si>
  <si>
    <t>모르타르, 자동수평모르타르, 산업용(회색)</t>
  </si>
  <si>
    <t>43DA34D6529869CC6EB303881CA0777ACEE25</t>
  </si>
  <si>
    <t>44F83A6601CB791F32E44E8A29C2143DA34D6529869CC6EB303881CA0777ACEE25</t>
  </si>
  <si>
    <t>44F83A6601CB791F32E44E8A29C21442235068D967936DE5FCE83AFA0FE33CCFC3</t>
  </si>
  <si>
    <t>미장공</t>
  </si>
  <si>
    <t>442235068D967936DE5FCE83AFA0FE33CCD13</t>
  </si>
  <si>
    <t>44F83A6601CB791F32E44E8A29C21442235068D967936DE5FCE83AFA0FE33CCD13</t>
  </si>
  <si>
    <t>44F83A6601CB791F32E44E8A29C2145E032A6180659D6E902668D8A0001</t>
  </si>
  <si>
    <t>창문틀주위우레탄폼충진    M     ( 호표 92 )</t>
  </si>
  <si>
    <t>우레탄폼</t>
  </si>
  <si>
    <t>750ML/CAN=4000</t>
  </si>
  <si>
    <t>43DA34D652E08904429EC482D2E0613080576</t>
  </si>
  <si>
    <t>44F831463002A95B0F15FD8062B6143DA34D652E08904429EC482D2E0613080576</t>
  </si>
  <si>
    <t>44F831463002A95B0F15FD8062B6144F831463002A95B0F15FD805057E</t>
  </si>
  <si>
    <t>SSD/01[칼라스텐레스 고정창 및 여닫이문]  1.200 X 2.650 = 3.180(부속철물 ,유리 포함)  EA     ( 호표 93 )</t>
  </si>
  <si>
    <t>칼라스텐후레임(HL)/내부보강</t>
  </si>
  <si>
    <t>150*45+1.5T/0.30M2</t>
  </si>
  <si>
    <t>호표 220</t>
  </si>
  <si>
    <t>449239665D33B9AA71A3FD8C96404</t>
  </si>
  <si>
    <t>45D23DB6092D69D38BD88E8908093449239665D33B9AA71A3FD8C96404</t>
  </si>
  <si>
    <t>유리문</t>
  </si>
  <si>
    <t>유리문, 12*1200*2300mm, 브론즈</t>
  </si>
  <si>
    <t>시공비포함</t>
  </si>
  <si>
    <t>43DA34D652F2E9035F421C8362E46765A8E74</t>
  </si>
  <si>
    <t>45D23DB6092D69D38BD88E890809343DA34D652F2E9035F421C8362E46765A8E74</t>
  </si>
  <si>
    <t>강화유리</t>
  </si>
  <si>
    <t>강화유리, 브론즈, 12mm,</t>
  </si>
  <si>
    <t>43DA34D652F2E90192D0D186B0FC0A4AC0C72</t>
  </si>
  <si>
    <t>45D23DB6092D69D38BD88E890809343DA34D652F2E90192D0D186B0FC0A4AC0C72</t>
  </si>
  <si>
    <t>창호유리설치 / 판유리</t>
  </si>
  <si>
    <t>유리두께 12mm 이하</t>
  </si>
  <si>
    <t>호표 221</t>
  </si>
  <si>
    <t>44F8314627C2C95A16754C8EA566D</t>
  </si>
  <si>
    <t>45D23DB6092D69D38BD88E890809344F8314627C2C95A16754C8EA566D</t>
  </si>
  <si>
    <t>유리주위 코킹</t>
  </si>
  <si>
    <t>5*5, 실리콘</t>
  </si>
  <si>
    <t>호표 222</t>
  </si>
  <si>
    <t>44F835E661B6B97D830EFC86B185D</t>
  </si>
  <si>
    <t>45D23DB6092D69D38BD88E890809344F835E661B6B97D830EFC86B185D</t>
  </si>
  <si>
    <t>강화유리문손잡이</t>
  </si>
  <si>
    <t>스텐손잡이(고급형)</t>
  </si>
  <si>
    <t>43DA34D652F2E9035F421C8362E4676561A9D</t>
  </si>
  <si>
    <t>45D23DB6092D69D38BD88E890809343DA34D652F2E9035F421C8362E4676561A9D</t>
  </si>
  <si>
    <t>플로어힌지</t>
  </si>
  <si>
    <t>플로어힌지, KS3호, 105kg, 강화유리문(K-8300)</t>
  </si>
  <si>
    <t>43DA35F6A028393126459484ACF61473C9A98</t>
  </si>
  <si>
    <t>45D23DB6092D69D38BD88E890809343DA35F6A028393126459484ACF61473C9A98</t>
  </si>
  <si>
    <t>플로어힌지 설치</t>
  </si>
  <si>
    <t>호표 223</t>
  </si>
  <si>
    <t>44F83146306B29BED8584F8D5BA13</t>
  </si>
  <si>
    <t>45D23DB6092D69D38BD88E890809344F83146306B29BED8584F8D5BA13</t>
  </si>
  <si>
    <t>가네모네힌지/BLACK</t>
  </si>
  <si>
    <t>도어상부</t>
  </si>
  <si>
    <t>https://smartstore.naver.com/skyhard/products/7081</t>
  </si>
  <si>
    <t>43DA35F6A028393126459484ACF6255568BD5</t>
  </si>
  <si>
    <t>45D23DB6092D69D38BD88E890809343DA35F6A028393126459484ACF6255568BD5</t>
  </si>
  <si>
    <t>도어하부</t>
  </si>
  <si>
    <t>43DA35F6A028393126459484ACF6255568BD4</t>
  </si>
  <si>
    <t>45D23DB6092D69D38BD88E890809343DA35F6A028393126459484ACF6255568BD4</t>
  </si>
  <si>
    <t>가네모네힌지 설치</t>
  </si>
  <si>
    <t>SET</t>
  </si>
  <si>
    <t>호표 224</t>
  </si>
  <si>
    <t>44F8314630758902277EF584299DB</t>
  </si>
  <si>
    <t>45D23DB6092D69D38BD88E890809344F8314630758902277EF584299DB</t>
  </si>
  <si>
    <t>내부수성페인트칠(친환경,유광)  로울러칠2회(GB면-줄퍼티)  M2     ( 호표 94 )</t>
  </si>
  <si>
    <t>44F8339613621918810C1F8262A6344F833861AA4992663997D8C59B49</t>
  </si>
  <si>
    <t>줄퍼티 친환경 노무비</t>
  </si>
  <si>
    <t>호표 227</t>
  </si>
  <si>
    <t>44F833861AA4992663997D8C015D5</t>
  </si>
  <si>
    <t>44F8339613621918810C1F8262A6344F833861AA4992663997D8C015D5</t>
  </si>
  <si>
    <t>44F8339613621918810C1F8262A6344F835E61992F9EC559C4486A4890</t>
  </si>
  <si>
    <t>44F8339613621918810C1F8262A6344F8339613621919ACF2198DAAA66</t>
  </si>
  <si>
    <t>2회 노무비</t>
  </si>
  <si>
    <t>호표 228</t>
  </si>
  <si>
    <t>44F8339613621919A93E948C8B575</t>
  </si>
  <si>
    <t>44F8339613621918810C1F8262A6344F8339613621919A93E948C8B575</t>
  </si>
  <si>
    <t>천정 텍스 해체    M2     ( 호표 95 )</t>
  </si>
  <si>
    <t>44F93C16AFB949F27E4B418E3C929442235068D967936DE5FCE83AFA0FE33CCC0D</t>
  </si>
  <si>
    <t>44F93C16AFB949F27E4B418E3C929442235068D967936DE5FCE83AFA0FE33CCFC3</t>
  </si>
  <si>
    <t>후로링바닥컷팅    M     ( 호표 96 )</t>
  </si>
  <si>
    <t>브레이드</t>
  </si>
  <si>
    <t>D320-400,T:3.2</t>
  </si>
  <si>
    <t>43C9386627D269083D0D5B8BF812DEE65602A</t>
  </si>
  <si>
    <t>44B633B614DB09D9C911F48A2494643C9386627D269083D0D5B8BF812DEE65602A</t>
  </si>
  <si>
    <t>커터(콘크리트 및 아스팔트용)</t>
  </si>
  <si>
    <t>320∼400mm</t>
  </si>
  <si>
    <t>천원</t>
  </si>
  <si>
    <t>43E43AB6780AA992454577822F9FFC737A43A</t>
  </si>
  <si>
    <t>44B633B614DB09D9C911F48A2494643E43AB6780AA992454577822F9FFC737A43A</t>
  </si>
  <si>
    <t>44B633B614DB09D9C911F48A24946442235068D967936DE5FCE83AFA0FE33CCFC2</t>
  </si>
  <si>
    <t>44B633B614DB09D9C911F48A24946442235068D967936DE5FCE83AFA0FE33CCFC3</t>
  </si>
  <si>
    <t>기구손료</t>
  </si>
  <si>
    <t>44B633B614DB09D9C911F48A2494645E032A6180659D6E902668D8A0001</t>
  </si>
  <si>
    <t>창호철거(인력)  목재미서기문  M2     ( 호표 97 )</t>
  </si>
  <si>
    <t>44B633B614603998E69BE082820A4442235068D967936DE5FCE83AFA0FE33CCFC3</t>
  </si>
  <si>
    <t>신발장철거(420*480*1780)  재사용안합  EA     ( 호표 98 )</t>
  </si>
  <si>
    <t>44B633B6146029F17DA96F88E3F4344F93C16AFB949F27F6F90853A36D</t>
  </si>
  <si>
    <t>건식벽철거  T100  M2     ( 호표 99 )</t>
  </si>
  <si>
    <t>44B633B61472999B5DE5AB8100B6A442235068D967936DE5FCE83AFA0FE33CCD17</t>
  </si>
  <si>
    <t>44B633B61472999B5DE5AB8100B6A442235068D967936DE5FCE83AFA0FE33CCFC3</t>
  </si>
  <si>
    <t>집기철거  보통인부(가구파쇠)  인     ( 호표 100 )</t>
  </si>
  <si>
    <t>44F83CA6B7FF09A0816FBF893975A442235068D967936DE5FCE83AFA0FE33CCFC3</t>
  </si>
  <si>
    <t>목재창대설치  라왕20*280/방염필름마감  M     ( 호표 101 )</t>
  </si>
  <si>
    <t>44F832A6835909203C431980A4E7B43DA34D6528E393C073B2082D7A3F8FC4622B</t>
  </si>
  <si>
    <t>44F832A6835909203C431980A4E7B44F832A6AF8D89175A9C428A40290</t>
  </si>
  <si>
    <t>44F832A6835909203C431980A4E7B44F832A68348B9FF0CF403871AC12</t>
  </si>
  <si>
    <t>창호주위 발포우레탄 충전    M     ( 호표 102 )</t>
  </si>
  <si>
    <t>44F831463002A95B0F15FD805057E442235068D967936DE5FCE83AFA0FE33CCD13</t>
  </si>
  <si>
    <t>44F831463002A95B0F15FD805057E442235068D967936DE5FCE83AFA0FE33CCFC3</t>
  </si>
  <si>
    <t>PD/01 여닫이문(155MM BAR),람마형  1.000 X 2.650 = 2.650(부속철물포함)  EA     ( 호표 103 )</t>
  </si>
  <si>
    <t>ABS 여닫이 문틀(람마형)</t>
  </si>
  <si>
    <t>155MM,편개</t>
  </si>
  <si>
    <t>43DA34D652F2E9035EBD79877916FB5E4BDBC</t>
  </si>
  <si>
    <t>44F8314642BAF9CB8B6E21883287743DA34D652F2E9035EBD79877916FB5E4BDBC</t>
  </si>
  <si>
    <t>합성수지문(여닫이문)</t>
  </si>
  <si>
    <t>ABS 도어</t>
  </si>
  <si>
    <t>43DA34D652F2E900828D6286E7E8F62E74365</t>
  </si>
  <si>
    <t>44F8314642BAF9CB8B6E21883287743DA34D652F2E900828D6286E7E8F62E74365</t>
  </si>
  <si>
    <t>도어핸들</t>
  </si>
  <si>
    <t>레버형, 스테인리스</t>
  </si>
  <si>
    <t>43DA35F6A028393DD72FB28C981B17111FBD1</t>
  </si>
  <si>
    <t>44F8314642BAF9CB8B6E21883287743DA35F6A028393DD72FB28C981B17111FBD1</t>
  </si>
  <si>
    <t>도어록 설치 / 일반도어록 목재창호</t>
  </si>
  <si>
    <t>호표 229</t>
  </si>
  <si>
    <t>44F83146305AF9296009448906B60</t>
  </si>
  <si>
    <t>44F8314642BAF9CB8B6E21883287744F83146305AF9296009448906B60</t>
  </si>
  <si>
    <t>합성수지창호 설치 / 미서기 단창</t>
  </si>
  <si>
    <t>창호면적 m2, 1.0 ~ 3.0 미만</t>
  </si>
  <si>
    <t>호표 230</t>
  </si>
  <si>
    <t>44F831467F9A4991E2B68587A94C7</t>
  </si>
  <si>
    <t>44F8314642BAF9CB8B6E21883287744F831467F9A4991E2B68587A94C7</t>
  </si>
  <si>
    <t>도어힌지</t>
  </si>
  <si>
    <t>이지정첩</t>
  </si>
  <si>
    <t>43DA35F6A028393126459484ACF67ADB456EE</t>
  </si>
  <si>
    <t>44F8314642BAF9CB8B6E21883287743DA35F6A028393126459484ACF67ADB456EE</t>
  </si>
  <si>
    <t>강화유리, 칼라, 5mm, 그린</t>
  </si>
  <si>
    <t>43DA34D652F2E90192D0D186B0FC0A4AC0D37</t>
  </si>
  <si>
    <t>44F8314642BAF9CB8B6E21883287743DA34D652F2E90192D0D186B0FC0A4AC0D37</t>
  </si>
  <si>
    <t>유리두께 5mm 이하</t>
  </si>
  <si>
    <t>호표 231</t>
  </si>
  <si>
    <t>44F8314627C2C95A16754C8EA50C5</t>
  </si>
  <si>
    <t>44F8314642BAF9CB8B6E21883287744F8314627C2C95A16754C8EA50C5</t>
  </si>
  <si>
    <t>블라인더 철거  재사용안함  M2     ( 호표 104 )</t>
  </si>
  <si>
    <t>44B73D26E1A429E807E8D38D8E9AA442235068D967936DE5FCE83AFA0FE33CCFC3</t>
  </si>
  <si>
    <t>창호철거(인력)  목문 여닫이문  M2     ( 호표 105 )</t>
  </si>
  <si>
    <t>44B633B614603998E69BE08282149442235068D967936DE5FCE83AFA0FE33CCFC3</t>
  </si>
  <si>
    <t>천정,MDF 1겹설치  중밀도섬유판,9*1220*2440mm  M2     ( 호표 106 )</t>
  </si>
  <si>
    <t>44F832A6831379FAEB73CD831B33B43F530863573794AE0E0D5852B524F7EB38BB</t>
  </si>
  <si>
    <t>44F832A6831379FAEB73CD831B33B44F832A68348B9FD5E17748353C9A</t>
  </si>
  <si>
    <t>밴딩합판 붙이기  4.0mm*2겹  M2     ( 호표 107 )</t>
  </si>
  <si>
    <t>오징어합판</t>
  </si>
  <si>
    <t>4*1220*2440mm</t>
  </si>
  <si>
    <t>43F530863573794AE094558749EBC63A22759</t>
  </si>
  <si>
    <t>44B73D263752B9227CE0B189E975E43F530863573794AE094558749EBC63A22759</t>
  </si>
  <si>
    <t>44B73D263752B9227CE0B189E975E44F832A68348B9FD5E17758DB417F</t>
  </si>
  <si>
    <t>인테리어필름 붙임(방염,우드)  천정(노임할증20%)  M2     ( 호표 108 )</t>
  </si>
  <si>
    <t>44F832A68348B9FF0CF403871AC1044B73BD636BF29094882628BDC179</t>
  </si>
  <si>
    <t>주재료비의 20%</t>
  </si>
  <si>
    <t>44F832A68348B9FF0CF403871AC1045E032A6180659D6E902668D8A0001</t>
  </si>
  <si>
    <t>DRY WALL(C-STUD65)/그라스울충진,밀도24kg/㎥  석고보드9.5T,2겹,양면+GW50t  M2     ( 호표 109 )</t>
  </si>
  <si>
    <t>44F832A6600679FF4ED0028E48A8C43DA34D652E0890569A1628450FAA9FA5ACFE</t>
  </si>
  <si>
    <t>44F832A6600679FF4ED0028E48A8C43DA34D652E0890569A1628450FAA9FA5AEAE</t>
  </si>
  <si>
    <t>44F832A6600679FF4ED0028E48A8C43DA34D652E0890569A1628450FAA9FA5D4EC</t>
  </si>
  <si>
    <t>44F832A6600679FF4ED0028E48A8C43DA34D652E0890569A1628450FAA9FA5AFB0</t>
  </si>
  <si>
    <t>44F832A6600679FF4ED0028E48A8C43DA35F6A028393580ACC28F5A32A1D8F2B4D</t>
  </si>
  <si>
    <t>44F832A6600679FF4ED0028E48A8C43DA35F6A028393580ACC28F5A32A1BD97041</t>
  </si>
  <si>
    <t>44F832A6600679FF4ED0028E48A8C43DA35F6A028393580ACC28F5A32A1A32C7C7</t>
  </si>
  <si>
    <t>44F832A6600679FF4ED0028E48A8C43DA35F6A028393580ACC28F5A32A1A32C7C5</t>
  </si>
  <si>
    <t>섬유단열재</t>
  </si>
  <si>
    <t>섬유단열재, 유리솜, 밀도24kg/㎥, 50mm, 유리면매트</t>
  </si>
  <si>
    <t>43DA34D652C5A9AD3BAE0485132F06B347270</t>
  </si>
  <si>
    <t>44F832A6600679FF4ED0028E48A8C43DA34D652C5A9AD3BAE0485132F06B347270</t>
  </si>
  <si>
    <t>보온핀</t>
  </si>
  <si>
    <t>접착</t>
  </si>
  <si>
    <t>43DA35F6A028393580ACC28F5A32A1A3B24D1</t>
  </si>
  <si>
    <t>44F832A6600679FF4ED0028E48A8C43DA35F6A028393580ACC28F5A32A1A3B24D1</t>
  </si>
  <si>
    <t>44F832A6600679FF4ED0028E48A8C43DA34D652AAF9876F437B8EC6D7332FD1E29</t>
  </si>
  <si>
    <t>44F832A6600679FF4ED0028E48A8C43DA35F697DFD95A316795893DBF0844123DA</t>
  </si>
  <si>
    <t>44F832A6600679FF4ED0028E48A8C44F83726235D69F92EE8768CF1960</t>
  </si>
  <si>
    <t>44F832A6600679FF4ED0028E48A8C43DA34D652E08906709EC384F1C5FE5366750</t>
  </si>
  <si>
    <t>44F832A6600679FF4ED0028E48A8C44F832A6832DC97BF454928084850</t>
  </si>
  <si>
    <t>접착식전신비정형거울설치  간접조명내장형  EA     ( 호표 110 )</t>
  </si>
  <si>
    <t>접착식비장형거울(조명)</t>
  </si>
  <si>
    <t>436732B67C56092C453E8D8B9F7733797850B</t>
  </si>
  <si>
    <t>44B633B6146029F17DA96C83A3875436732B67C56092C453E8D8B9F7733797850B</t>
  </si>
  <si>
    <t>44B633B6146029F17DA96C83A3875442235068D967936DE5FCE83AFA0FE33CCFC2</t>
  </si>
  <si>
    <t>스텐레스스틸프레임30*910  칼라1.5T(HL)=120+30+910+30+120,내부보강  M     ( 호표 111 )</t>
  </si>
  <si>
    <t>44F831467F7F79DC4338E98D4D22744F831467F7F79DC4338FE8E63CDA</t>
  </si>
  <si>
    <t>SSW/01[칼라스텐레스 고정창]  도면참고(부속철물,유리 포함)  EA     ( 호표 112 )</t>
  </si>
  <si>
    <t>45D23DB6092D69D38BD88E8908091449239665D33B9AA71A3FD8C96404</t>
  </si>
  <si>
    <t>원형할증</t>
  </si>
  <si>
    <t>45D23DB6092D69D38BD88E890809145E032A6180659D6E902668D8A0001</t>
  </si>
  <si>
    <t>강화유리, 브론즈, 8mm,</t>
  </si>
  <si>
    <t>43DA34D652F2E90192D0D186B0FC0A4AC0C70</t>
  </si>
  <si>
    <t>45D23DB6092D69D38BD88E890809143DA34D652F2E90192D0D186B0FC0A4AC0C70</t>
  </si>
  <si>
    <t>유리두께 9mm 이하</t>
  </si>
  <si>
    <t>호표 232</t>
  </si>
  <si>
    <t>44F8314627C2C95A16754C8EA51EC</t>
  </si>
  <si>
    <t>45D23DB6092D69D38BD88E890809144F8314627C2C95A16754C8EA51EC</t>
  </si>
  <si>
    <t>45D23DB6092D69D38BD88E890809144F835E661B6B97D830EFC86B185D</t>
  </si>
  <si>
    <t>SSD/02[칼라스텐레스  여닫이문]  1.200 X 2.400 = 2.880(부속철물,유리 포함)  EA     ( 호표 113 )</t>
  </si>
  <si>
    <t>45D23DB6092D69D38BD88E8908090449239665D33B9AA71A3FD8C96404</t>
  </si>
  <si>
    <t>45D23DB6092D69D38BD88E890809043DA34D652F2E9035F421C8362E46765A8E74</t>
  </si>
  <si>
    <t>45D23DB6092D69D38BD88E890809043DA34D652F2E9035F421C8362E4676561A9D</t>
  </si>
  <si>
    <t>45D23DB6092D69D38BD88E890809043DA35F6A028393126459484ACF61473C9A98</t>
  </si>
  <si>
    <t>45D23DB6092D69D38BD88E890809044F83146306B29BED8584F8D5BA13</t>
  </si>
  <si>
    <t>45D23DB6092D69D38BD88E890809043DA35F6A028393126459484ACF6255568BD5</t>
  </si>
  <si>
    <t>45D23DB6092D69D38BD88E890809043DA35F6A028393126459484ACF6255568BD4</t>
  </si>
  <si>
    <t>45D23DB6092D69D38BD88E890809044F8314630758902277EF584299DB</t>
  </si>
  <si>
    <t>창호철거(인력)  스텐레스문  M2     ( 호표 114 )</t>
  </si>
  <si>
    <t>44B633B614603998E69BE08282980442235068D967936DE5FCE83AFA0FE33CCD10</t>
  </si>
  <si>
    <t>구조물"A"제작설치  3978*1000*2600(도면참고)  EA     ( 호표 115 )</t>
  </si>
  <si>
    <t>가구벽체틀설치</t>
  </si>
  <si>
    <t>45*45 미송각재 @300</t>
  </si>
  <si>
    <t>호표 233</t>
  </si>
  <si>
    <t>44B73D26372549F2D1E5C2868B1F4</t>
  </si>
  <si>
    <t>449234E63E78E9EAD5217D843B77844B73D26372549F2D1E5C2868B1F4</t>
  </si>
  <si>
    <t>인테리어가구설치/합판(굴절합판)</t>
  </si>
  <si>
    <t>4MM 굴절합판-4겹</t>
  </si>
  <si>
    <t>호표 234</t>
  </si>
  <si>
    <t>44B73D263752B92155D78E8D4958A</t>
  </si>
  <si>
    <t>449234E63E78E9EAD5217D843B77844B73D263752B92155D78E8D4958A</t>
  </si>
  <si>
    <t>인테리어가구설치/자작합판</t>
  </si>
  <si>
    <t>4mm*1220*2440</t>
  </si>
  <si>
    <t>호표 235</t>
  </si>
  <si>
    <t>44B73D263752B92155D78E8D2EE5C</t>
  </si>
  <si>
    <t>449234E63E78E9EAD5217D843B77844B73D263752B92155D78E8D2EE5C</t>
  </si>
  <si>
    <t>바니쉬칠/수용성</t>
  </si>
  <si>
    <t>목재면3회,바탕처리포함,연마포함</t>
  </si>
  <si>
    <t>호표 236</t>
  </si>
  <si>
    <t>44F8339648BC59AE0A891B8B6634A</t>
  </si>
  <si>
    <t>449234E63E78E9EAD5217D843B77844F8339648BC59AE0A891B8B6634A</t>
  </si>
  <si>
    <t>가구스텐걸레받이(H70)</t>
  </si>
  <si>
    <t>블랙1.5T(HL)</t>
  </si>
  <si>
    <t>호표 237</t>
  </si>
  <si>
    <t>44F831467F7F79DC4338E98D4D100</t>
  </si>
  <si>
    <t>449234E63E78E9EAD5217D843B77844F831467F7F79DC4338E98D4D100</t>
  </si>
  <si>
    <t>소    계</t>
  </si>
  <si>
    <t>■원형구조물■</t>
  </si>
  <si>
    <t>45413526D2B049F4C95C8283304</t>
  </si>
  <si>
    <t>449234E63E78E9EAD5217D843B77845413526D2B049F4C95C8283304</t>
  </si>
  <si>
    <t>50*50*t2.3mm, 3.338kg/m,규격철물</t>
  </si>
  <si>
    <t>호표 238</t>
  </si>
  <si>
    <t>44F834F68942599AAEE5A6843DC14</t>
  </si>
  <si>
    <t>449234E63E78E9EAD5217D843B77844F834F68942599AAEE5A6843DC14</t>
  </si>
  <si>
    <t>인테리어가구설치/합판</t>
  </si>
  <si>
    <t>9.0mm-2겹</t>
  </si>
  <si>
    <t>호표 239</t>
  </si>
  <si>
    <t>44B73D263752B92155D78E8D49A0F</t>
  </si>
  <si>
    <t>449234E63E78E9EAD5217D843B77844B73D263752B92155D78E8D49A0F</t>
  </si>
  <si>
    <t>방염페브릭천 마감</t>
  </si>
  <si>
    <t>고탄성스펀지50mm+페브릭천(방염)</t>
  </si>
  <si>
    <t>호표 240</t>
  </si>
  <si>
    <t>44B73D26B46E19BBEFAC558CEECD3</t>
  </si>
  <si>
    <t>449234E63E78E9EAD5217D843B77844B73D26B46E19BBEFAC558CEECD3</t>
  </si>
  <si>
    <t>■쇼파구조물■-4개소</t>
  </si>
  <si>
    <t>■테이블구조물■-2개소</t>
  </si>
  <si>
    <t>목재창대설치  라왕20*100/방염필름마감  M     ( 호표 116 )</t>
  </si>
  <si>
    <t>44F832A6835909203C431980A4E7843DA34D6528E393C073B2082D7A3F8FC4622B</t>
  </si>
  <si>
    <t>44F832A6835909203C431980A4E7844F832A6AF8D89175A9C428A40290</t>
  </si>
  <si>
    <t>44F832A6835909203C431980A4E7844F832A68348B9FF0CF403871AC12</t>
  </si>
  <si>
    <t>스텐레스스틸프레임30*170  칼라1.5T(HL)=20+30+170+30+20  M     ( 호표 117 )</t>
  </si>
  <si>
    <t>44F831467F7F79DC4338E98D4D10844F831467F7F79DC4338FE8E63CDA</t>
  </si>
  <si>
    <t>내부수성페인트칠(친환경,유광)ㅡ롤러칠2회  con'c·mortar면, 친환경.(재도장)  M2     ( 호표 118 )</t>
  </si>
  <si>
    <t>재도장 시 바탕처리(con'c·mortar면)</t>
  </si>
  <si>
    <t>230m2/일</t>
  </si>
  <si>
    <t>호표 246</t>
  </si>
  <si>
    <t>44F833861AA4992661EAF8861F9E5</t>
  </si>
  <si>
    <t>44F8339613621918810C1F8262DA344F833861AA4992661EAF8861F9E5</t>
  </si>
  <si>
    <t>44F8339613621918810C1F8262DA344F835E61992F9EC559C4486A4890</t>
  </si>
  <si>
    <t>44F8339613621918810C1F8262DA344F8339613621919ACF2198DAAA66</t>
  </si>
  <si>
    <t>44F8339613621918810C1F8262DA344F8339613621919A93E948C8B575</t>
  </si>
  <si>
    <t>걸레받이페인트칠(재도장)-H70  con'c·mortar면, 친환경.바탕포함  M     ( 호표 119 )</t>
  </si>
  <si>
    <t>걸레받이페인트칠(재도장)</t>
  </si>
  <si>
    <t>호표 247</t>
  </si>
  <si>
    <t>44F83396136249E84467A885A1944</t>
  </si>
  <si>
    <t>44F83396136249E84467A885A194744F83396136249E84467A885A1944</t>
  </si>
  <si>
    <t>걸레받이페인트칠(재도장)-H70  G.B.면(줄퍼티),친환경  M     ( 호표 120 )</t>
  </si>
  <si>
    <t>호표 248</t>
  </si>
  <si>
    <t>44F83396136249E84467A885A1A6D</t>
  </si>
  <si>
    <t>44F83396136249E84467A885A194644F83396136249E84467A885A1A6D</t>
  </si>
  <si>
    <t>구조물철거  2500*2500*500  EA     ( 호표 121 )</t>
  </si>
  <si>
    <t>44B633B614603998E7B88683EF27D44F93C16AFB949F27F6F90853A36D</t>
  </si>
  <si>
    <t>벽,세라믹 모자이크 타일(본드접착)  세라믹모자이크타일  M2     ( 호표 122 )</t>
  </si>
  <si>
    <t>43BF3446B46FA9258F7BC78FAC9E202372908</t>
  </si>
  <si>
    <t>44F83056F9A1A98247195E897EB2943BF3446B46FA9258F7BC78FAC9E202372908</t>
  </si>
  <si>
    <t>타일 붙임 / 접착 붙이기 - 모자이크(유니트형)</t>
  </si>
  <si>
    <t>벽, 타일 0.04∼0.10m2 이하, 20.0m2/일당</t>
  </si>
  <si>
    <t>호표 249</t>
  </si>
  <si>
    <t>44F83056F9F9F96F4B516F85435AE</t>
  </si>
  <si>
    <t>44F83056F9A1A98247195E897EB2944F83056F9F9F96F4B516F85435AE</t>
  </si>
  <si>
    <t>타일본드</t>
  </si>
  <si>
    <t>건식본드, 20kg/can</t>
  </si>
  <si>
    <t>43DA35F697DFD95A3166F28843BD8C750CA9C</t>
  </si>
  <si>
    <t>44F83056F9A1A98247195E897EB2943DA35F697DFD95A3166F28843BD8C750CA9C</t>
  </si>
  <si>
    <t>줄눈 모르타르(배합품 포함)</t>
  </si>
  <si>
    <t>배합용적비 1:1(백시멘트), 모래 별도</t>
  </si>
  <si>
    <t>호표 250</t>
  </si>
  <si>
    <t>44F83056F9F9C9993EB6DB8C03BD0</t>
  </si>
  <si>
    <t>44F83056F9A1A98247195E897EB2944F83056F9F9C9993EB6DB8C03BD0</t>
  </si>
  <si>
    <t>타일줄눈 설치 / 벽면</t>
  </si>
  <si>
    <t>타일규격 m2, 0.04 ~ 0.10 이하</t>
  </si>
  <si>
    <t>호표 251</t>
  </si>
  <si>
    <t>44F83056F9F94945709B358DE9D2F</t>
  </si>
  <si>
    <t>44F83056F9A1A98247195E897EB2944F83056F9F94945709B358DE9D2F</t>
  </si>
  <si>
    <t>마루바탕 설치  9MM*1220*2440-2겹  M2     ( 호표 123 )</t>
  </si>
  <si>
    <t>44F834F68931C9FB00F75B863C7BD43F530863573794AE0E2878A9840B1CEDF736</t>
  </si>
  <si>
    <t>44F834F68931C9FB00F75B863C7BD44F834F68931C9FB00F75A85BCDE9</t>
  </si>
  <si>
    <t>마루하지틀설치  50*50*2.0T 아연도@305*900,방진고무패드  M2     ( 호표 124 )</t>
  </si>
  <si>
    <t>44F834F6894269A180842A84EE6C644F834F68942599AAEE5A6843DC17</t>
  </si>
  <si>
    <t>44F834F6894269A180842A84EE6C643DA35F697CD498DFF7E628ADF8F63B9AD66A</t>
  </si>
  <si>
    <t>각재벽체틀 설치  50*50, @450*600  M2     ( 호표 125 )</t>
  </si>
  <si>
    <t>44F834F6B66D697E59107A80A5CE243DA34D6528E393C0E650D834715ACB8E3DC1</t>
  </si>
  <si>
    <t>44F834F6B66D697E59107A80A5CE244F834F6B66D49B0C55D3A8BC983B</t>
  </si>
  <si>
    <t>벽-석고판 설치(나사고정)  석고-2겹,9.5MM*900*1800  M2     ( 호표 126 )</t>
  </si>
  <si>
    <t>44F832A6832DC97BF4549085BF44143DA34D652E08906709EC384F1C5FE5366750</t>
  </si>
  <si>
    <t>44F832A6832DC97BF4549085BF44144F832A6832DC97BF454928084850</t>
  </si>
  <si>
    <t>전기온돌판넬 설치(15t)  훈기나는전기온돌판넬, 조절기 포함  M2     ( 호표 127 )</t>
  </si>
  <si>
    <t>조립식온돌판넬</t>
  </si>
  <si>
    <t>1700*850*15</t>
  </si>
  <si>
    <t>매</t>
  </si>
  <si>
    <t>43DA34D652C5A9AECB1C3B81F30BC50C39FD4</t>
  </si>
  <si>
    <t>44F832A6F7DEA9320CDFBE84C25A443DA34D652C5A9AECB1C3B81F30BC50C39FD4</t>
  </si>
  <si>
    <t>850*850*15</t>
  </si>
  <si>
    <t>43DA34D652C5A9AECB1C3B81F30BC50C39FD6</t>
  </si>
  <si>
    <t>44F832A6F7DEA9320CDFBE84C25A443DA34D652C5A9AECB1C3B81F30BC50C39FD6</t>
  </si>
  <si>
    <t>1700*425*15</t>
  </si>
  <si>
    <t>43DA34D652C5A9AECB1C3B81F30BC50C39FD5</t>
  </si>
  <si>
    <t>44F832A6F7DEA9320CDFBE84C25A443DA34D652C5A9AECB1C3B81F30BC50C39FD5</t>
  </si>
  <si>
    <t>850*425*15</t>
  </si>
  <si>
    <t>43DA34D652C5A9AECB1C3B81F30BC50C39FD7</t>
  </si>
  <si>
    <t>44F832A6F7DEA9320CDFBE84C25A443DA34D652C5A9AECB1C3B81F30BC50C39FD7</t>
  </si>
  <si>
    <t>보조블럭</t>
  </si>
  <si>
    <t>425*212.5*15</t>
  </si>
  <si>
    <t>43DA34D652C5A9AECB1C3B81F30BC50C39FD8</t>
  </si>
  <si>
    <t>44F832A6F7DEA9320CDFBE84C25A443DA34D652C5A9AECB1C3B81F30BC50C39FD8</t>
  </si>
  <si>
    <t>온돌마감재</t>
  </si>
  <si>
    <t>1700*850</t>
  </si>
  <si>
    <t>43DA34D652C5A9AECB1C3B81F30BC50C39FD9</t>
  </si>
  <si>
    <t>44F832A6F7DEA9320CDFBE84C25A443DA34D652C5A9AECB1C3B81F30BC50C39FD9</t>
  </si>
  <si>
    <t>통신용개별온도조절기</t>
  </si>
  <si>
    <t>4KW</t>
  </si>
  <si>
    <t>43DA34D652C5A9AECB1C3B81F30BC50C39C1D</t>
  </si>
  <si>
    <t>44F832A6F7DEA9320CDFBE84C25A443DA34D652C5A9AECB1C3B81F30BC50C39C1D</t>
  </si>
  <si>
    <t>온돌바닥단열재</t>
  </si>
  <si>
    <t>t2mm*1m</t>
  </si>
  <si>
    <t>43DA34D652C5A9AECB1C3B81F30BC50C39C1C</t>
  </si>
  <si>
    <t>44F832A6F7DEA9320CDFBE84C25A443DA34D652C5A9AECB1C3B81F30BC50C39C1C</t>
  </si>
  <si>
    <t>주재료비의 4%</t>
  </si>
  <si>
    <t>44F832A6F7DEA9320CDFBE84C25A445E032A6180659D6E902668D8A0001</t>
  </si>
  <si>
    <t>44F832A6F7DEA9320CDFBE84C25A4442235068D967936DE5FCE83AFA0FE33CCFC2</t>
  </si>
  <si>
    <t>44F832A6F7DEA9320CDFBE84C25A4442235068D967936DE5FCE83AFA0FE33CCFC3</t>
  </si>
  <si>
    <t>거울설치  5mm,700*800  EA     ( 호표 128 )</t>
  </si>
  <si>
    <t>5mm</t>
  </si>
  <si>
    <t>호표 252</t>
  </si>
  <si>
    <t>44B73D2641AE69B36732FE8EC3D5F</t>
  </si>
  <si>
    <t>44B73D2641AE69B36732FE8EC3A8944B73D2641AE69B36732FE8EC3D5F</t>
  </si>
  <si>
    <t>마루측판설치(H=80)  칼라스텐레스1.5T  M2     ( 호표 129 )</t>
  </si>
  <si>
    <t>칼라스텐레스후레임제작,설치</t>
  </si>
  <si>
    <t>스텐레스강판1.5t,HL</t>
  </si>
  <si>
    <t>호표 226</t>
  </si>
  <si>
    <t>44F831467F7F592FCF8F5C8661BA2</t>
  </si>
  <si>
    <t>44F834F6894269A181AB378EB944044F831467F7F592FCF8F5C8661BA2</t>
  </si>
  <si>
    <t>SSD/03[칼라스텐레스 고정창 및 여닫이문]  2.050 x 2.100 = 4.305(부속철물 ,유리 포함)  EA     ( 호표 130 )</t>
  </si>
  <si>
    <t>45D23DB6092D69D38BD88E8908366449239665D33B9AA71A3FD8C96404</t>
  </si>
  <si>
    <t>150*45+1.5T/0.39M2</t>
  </si>
  <si>
    <t>호표 253</t>
  </si>
  <si>
    <t>449239665D33B9AA71A3FD8C96407</t>
  </si>
  <si>
    <t>45D23DB6092D69D38BD88E8908366449239665D33B9AA71A3FD8C96407</t>
  </si>
  <si>
    <t>45D23DB6092D69D38BD88E890836643DA34D652F2E9035F421C8362E46765A8E74</t>
  </si>
  <si>
    <t>45D23DB6092D69D38BD88E890836643DA34D652F2E90192D0D186B0FC0A4AC0C70</t>
  </si>
  <si>
    <t>45D23DB6092D69D38BD88E890836644F8314627C2C95A16754C8EA51EC</t>
  </si>
  <si>
    <t>45D23DB6092D69D38BD88E890836644F835E661B6B97D830EFC86B185D</t>
  </si>
  <si>
    <t>45D23DB6092D69D38BD88E890836643DA34D652F2E9035F421C8362E4676561A9D</t>
  </si>
  <si>
    <t>45D23DB6092D69D38BD88E890836643DA35F6A028393126459484ACF61473C9A98</t>
  </si>
  <si>
    <t>45D23DB6092D69D38BD88E890836644F83146306B29BED8584F8D5BA13</t>
  </si>
  <si>
    <t>45D23DB6092D69D38BD88E890836643DA35F6A028393126459484ACF6255568BD5</t>
  </si>
  <si>
    <t>45D23DB6092D69D38BD88E890836643DA35F6A028393126459484ACF6255568BD4</t>
  </si>
  <si>
    <t>45D23DB6092D69D38BD88E890836644F8314630758902277EF584299DB</t>
  </si>
  <si>
    <t>SSW/02[칼라스텐레스 고정창]  2.050 x 2.100 = 4.305(부속철물,유리 포함)  EA     ( 호표 131 )</t>
  </si>
  <si>
    <t>45D23DB6092D69D38BD88E8908096449239665D33B9AA71A3FD8C96404</t>
  </si>
  <si>
    <t>45D23DB6092D69D38BD88E890809643DA34D652F2E90192D0D186B0FC0A4AC0C70</t>
  </si>
  <si>
    <t>45D23DB6092D69D38BD88E890809644F8314627C2C95A16754C8EA51EC</t>
  </si>
  <si>
    <t>45D23DB6092D69D38BD88E890809644F835E661B6B97D830EFC86B185D</t>
  </si>
  <si>
    <t>PD/02 [ABS여닫이문 타공도어]]  0.900 X 2.100 = 1.890 (부속철물포함,유리포함)  EA     ( 호표 132 )</t>
  </si>
  <si>
    <t>ABS 여닫이 문틀</t>
  </si>
  <si>
    <t>155MM</t>
  </si>
  <si>
    <t>43DA34D652F2E9035EBD79877916FB5E4BC4B</t>
  </si>
  <si>
    <t>45D23DB6092D69D38BD88D88AA0D643DA34D652F2E9035EBD79877916FB5E4BC4B</t>
  </si>
  <si>
    <t>합성수지문(여닫이문) 타공도어</t>
  </si>
  <si>
    <t>43DA34D652F2E900828D6286E7E8F62E741BB</t>
  </si>
  <si>
    <t>45D23DB6092D69D38BD88D88AA0D643DA34D652F2E900828D6286E7E8F62E741BB</t>
  </si>
  <si>
    <t>45D23DB6092D69D38BD88D88AA0D644F831467F9A4991E2B68587A94C7</t>
  </si>
  <si>
    <t>45D23DB6092D69D38BD88D88AA0D643DA35F6A028393126459484ACF67ADB456EE</t>
  </si>
  <si>
    <t>45D23DB6092D69D38BD88D88AA0D643DA35F6A028393DD72FB28C981B17111FBD1</t>
  </si>
  <si>
    <t>45D23DB6092D69D38BD88D88AA0D644F83146305AF9296009448906B60</t>
  </si>
  <si>
    <t>강화유리, 투명, 5mm</t>
  </si>
  <si>
    <t>43DA34D652F2E90192D0D186B0FC0A4AC0D3D</t>
  </si>
  <si>
    <t>45D23DB6092D69D38BD88D88AA0D643DA34D652F2E90192D0D186B0FC0A4AC0D3D</t>
  </si>
  <si>
    <t>45D23DB6092D69D38BD88D88AA0D644F8314627C2C95A16754C8EA50C5</t>
  </si>
  <si>
    <t>45D23DB6092D69D38BD88D88AA0D644F835E661B6B97D830EFC86B185D</t>
  </si>
  <si>
    <t>창호철거(인력)  플라스틱 여닫이문  M2     ( 호표 133 )</t>
  </si>
  <si>
    <t>44B633B614603998E69BE08282148442235068D967936DE5FCE83AFA0FE33CCFC3</t>
  </si>
  <si>
    <t>기존싱크대철거  900*600*900  EA     ( 호표 134 )</t>
  </si>
  <si>
    <t>44B633B614603998E7B88683EF27F44F93C16AFB949F27F6F90853A36D</t>
  </si>
  <si>
    <t>구조물"B"제작설치  2100*1000*1000(도면참고)  EA     ( 호표 135 )</t>
  </si>
  <si>
    <t>449234E63E78E9EAD6C8AA8D946B844F834F68942599AAEE5A6843DC14</t>
  </si>
  <si>
    <t>449234E63E78E9EAD6C8AA8D946B844B73D263752B92155D78E8D4958A</t>
  </si>
  <si>
    <t>449234E63E78E9EAD6C8AA8D946B844B73D263752B92155D78E8D2EE5C</t>
  </si>
  <si>
    <t>449234E63E78E9EAD6C8AA8D946B844F8339648BC59AE0A891B8B6634A</t>
  </si>
  <si>
    <t>449234E63E78E9EAD6C8AA8D946B844B73D26B46E19BBEFAC558CEECD3</t>
  </si>
  <si>
    <t>449234E63E78E9EAD6C8AA8D946B844F831467F7F79DC4338E98D4D100</t>
  </si>
  <si>
    <t>■쇼파구조물■-2개소</t>
  </si>
  <si>
    <t>449234E63E78E9EAD6C8AA8D946B845413526D2B049F4C95C8283304</t>
  </si>
  <si>
    <t>449234E63E78E9EAD6C8AA8D946B844B73D263752B92155D78E8D49A0F</t>
  </si>
  <si>
    <t>■테이블구조물■-1개소</t>
  </si>
  <si>
    <t>데스크A형 구조물설치  300*1100*2500,1200(아연도각관50*20*2.0T,인조대리석,필름마감)  EA     ( 호표 136 )</t>
  </si>
  <si>
    <t>아연도각관</t>
  </si>
  <si>
    <t>50*50*t2.0mm, 2.934kg/m</t>
  </si>
  <si>
    <t>43AE3F0676D5F91284F05385EB534759B92E7</t>
  </si>
  <si>
    <t>44B73316D71FF96344A45D8DD04FB43AE3F0676D5F91284F05385EB534759B92E7</t>
  </si>
  <si>
    <t>44B73316D71FF96344A45D8DD04FB44F837260052E9EBB704C4836C464</t>
  </si>
  <si>
    <t>44B73316D71FF96344A45D8DD04FB43F5308635CB69891DD30585975CCB4979775</t>
  </si>
  <si>
    <t>구조물</t>
  </si>
  <si>
    <t>44B73316D71FF96344A45D8DD04FB45413526D2B049F4C95C8283304</t>
  </si>
  <si>
    <t>인조대리석 상판설치</t>
  </si>
  <si>
    <t>T12MM</t>
  </si>
  <si>
    <t>호표 254</t>
  </si>
  <si>
    <t>44B73D26374069C2533A3684A9DE5</t>
  </si>
  <si>
    <t>44B73316D71FF96344A45D8DD04FB44B73D26374069C2533A3684A9DE5</t>
  </si>
  <si>
    <t>호표 255</t>
  </si>
  <si>
    <t>44B73D263752B92155D78E8D49A7A</t>
  </si>
  <si>
    <t>44B73316D71FF96344A45D8DD04FB44B73D263752B92155D78E8D49A7A</t>
  </si>
  <si>
    <t>인테리어가구설치/MDF</t>
  </si>
  <si>
    <t>9.0MM-2겹</t>
  </si>
  <si>
    <t>호표 256</t>
  </si>
  <si>
    <t>44B73D263752B92155D78E8D49F88</t>
  </si>
  <si>
    <t>44B73316D71FF96344A45D8DD04FB44B73D263752B92155D78E8D49F88</t>
  </si>
  <si>
    <t>가구인테리어필름마감</t>
  </si>
  <si>
    <t>방염 ,우드</t>
  </si>
  <si>
    <t>호표 257</t>
  </si>
  <si>
    <t>44B73D263752B9204F8CA087048AA</t>
  </si>
  <si>
    <t>44B73316D71FF96344A45D8DD04FB44B73D263752B9204F8CA087048AA</t>
  </si>
  <si>
    <t>싱크대B형 구조물설치  1200*600*900 인조대리석PB.PET.온수기포함(30L)  EA     ( 호표 137 )</t>
  </si>
  <si>
    <t>44B73316D71FF96344A45D8DD04FE44B73D26374069C2533A3684A9DE5</t>
  </si>
  <si>
    <t>가구 3MM LPM 합판</t>
  </si>
  <si>
    <t>3.0mm*1겹</t>
  </si>
  <si>
    <t>호표 259</t>
  </si>
  <si>
    <t>44B73D26374069C2533A358A6E75A</t>
  </si>
  <si>
    <t>44B73316D71FF96344A45D8DD04FE44B73D26374069C2533A358A6E75A</t>
  </si>
  <si>
    <t>인테리어가구설치/PB.LPM</t>
  </si>
  <si>
    <t>15.0mm</t>
  </si>
  <si>
    <t>호표 260</t>
  </si>
  <si>
    <t>44B73D26374069C2533A3489EEFB8</t>
  </si>
  <si>
    <t>44B73316D71FF96344A45D8DD04FE44B73D26374069C2533A3489EEFB8</t>
  </si>
  <si>
    <t>하이그로시합판&lt;가구용&gt;PET</t>
  </si>
  <si>
    <t>18.0mm</t>
  </si>
  <si>
    <t>호표 261</t>
  </si>
  <si>
    <t>44B73D26374069C2533A338F38A3F</t>
  </si>
  <si>
    <t>44B73316D71FF96344A45D8DD04FE44B73D26374069C2533A338F38A3F</t>
  </si>
  <si>
    <t>가구 서랍레일</t>
  </si>
  <si>
    <t>유압식</t>
  </si>
  <si>
    <t>43BF3446B46FA9258F7BB28EC545330AA81F3</t>
  </si>
  <si>
    <t>44B73316D71FF96344A45D8DD04FE43BF3446B46FA9258F7BB28EC545330AA81F3</t>
  </si>
  <si>
    <t>싱크정첩</t>
  </si>
  <si>
    <t>반유압</t>
  </si>
  <si>
    <t>43BF3446B46FA9258F7BB28EC545330AA81E8</t>
  </si>
  <si>
    <t>44B73316D71FF96344A45D8DD04FE43BF3446B46FA9258F7BB28EC545330AA81E8</t>
  </si>
  <si>
    <t>높이조절용</t>
  </si>
  <si>
    <t>30*30플라스틱 레벨링 지지대</t>
  </si>
  <si>
    <t>ea</t>
  </si>
  <si>
    <t>43BF3446B46FA9258F7BB28EC545330AAF230</t>
  </si>
  <si>
    <t>44B73316D71FF96344A45D8DD04FE43BF3446B46FA9258F7BB28EC545330AAF230</t>
  </si>
  <si>
    <t>싱크볼설치(사각)</t>
  </si>
  <si>
    <t>L=480</t>
  </si>
  <si>
    <t>호표 262</t>
  </si>
  <si>
    <t>44B73D26374069C2533A328D5DD3C</t>
  </si>
  <si>
    <t>44B73316D71FF96344A45D8DD04FE44B73D26374069C2533A328D5DD3C</t>
  </si>
  <si>
    <t>싱크수전설치</t>
  </si>
  <si>
    <t>호표 263</t>
  </si>
  <si>
    <t>44B73D26374069C2533A318CFF25A</t>
  </si>
  <si>
    <t>44B73316D71FF96344A45D8DD04FE44B73D26374069C2533A318CFF25A</t>
  </si>
  <si>
    <t>전기온수기설치</t>
  </si>
  <si>
    <t>30리터저장식스텐바닥형</t>
  </si>
  <si>
    <t>호표 264</t>
  </si>
  <si>
    <t>44B73D26374069C2533A30825F5C0</t>
  </si>
  <si>
    <t>44B73316D71FF96344A45D8DD04FE44B73D26374069C2533A30825F5C0</t>
  </si>
  <si>
    <t>폐기물상차비  건설폐재류  톤     ( 호표 138 )</t>
  </si>
  <si>
    <t>건설폐재류 상차비</t>
  </si>
  <si>
    <t>44B032B628365984B32557817D6BBE9194925</t>
  </si>
  <si>
    <t>44B633B614603998E7B885810BB8F44B032B628365984B32557817D6BBE9194925</t>
  </si>
  <si>
    <t>폐기물상차비  혼합폐기물  톤     ( 호표 139 )</t>
  </si>
  <si>
    <t>혼합건설폐기물</t>
  </si>
  <si>
    <t>44F83CA6B7C2792D7A3B158C6569F</t>
  </si>
  <si>
    <t>44B633B614603998E7B885810BAE644F83CA6B7C2792D7A3B158C6569F</t>
  </si>
  <si>
    <t>폐기물소운반  인력  M3     ( 호표 140 )</t>
  </si>
  <si>
    <t>44B633B614603998E7B885812696A442235068D967936DE5FCE83AFA0FE33CCFC3</t>
  </si>
  <si>
    <t>폐기물처리수수료  건설폐재류  TON     ( 호표 141 )</t>
  </si>
  <si>
    <t>가연성이 제거된 재활용이 가능한 혼합물</t>
  </si>
  <si>
    <t>44B032B628365984B32557817D7408DE1A2C7</t>
  </si>
  <si>
    <t>44B7331688F3196C861B3786FE20744B032B628365984B32557817D7408DE1A2C7</t>
  </si>
  <si>
    <t>폐기물처리수수료  혼합건설폐기물(불연성폐기물),폐자기,도기류및기와,유리등  TON     ( 호표 142 )</t>
  </si>
  <si>
    <t>불연성 건설폐기물에 가연성 5% 이하 혼합</t>
  </si>
  <si>
    <t>44B032B628365984B32557817D7408DE62526</t>
  </si>
  <si>
    <t>44B7331688F3196C861B3786FE20044B032B628365984B32557817D7408DE62526</t>
  </si>
  <si>
    <t>폐기물처리수수료  혼합건설폐기물(소각 60%이하)  TON     ( 호표 143 )</t>
  </si>
  <si>
    <t>폐기물처리비</t>
  </si>
  <si>
    <t>매립대상폐기물</t>
  </si>
  <si>
    <t>환경부고시</t>
  </si>
  <si>
    <t>44F83CA6B7C2792D7A3B158C54FAB</t>
  </si>
  <si>
    <t>44B7331688F3196C861B3786FE20644F83CA6B7C2792D7A3B158C54FAB</t>
  </si>
  <si>
    <t>소각대상폐기물</t>
  </si>
  <si>
    <t>44F83CA6B7C2792D7A3B158C54CD6</t>
  </si>
  <si>
    <t>44B7331688F3196C861B3786FE20644F83CA6B7C2792D7A3B158C54CD6</t>
  </si>
  <si>
    <t>벽, 띠장설치(미송)  30*30, @450*900  M2     ( 호표 144 )</t>
  </si>
  <si>
    <t>44B73BD60983E92F5452D681C55B043DA34D6528E393C0E650D834715ACB8E3DC1</t>
  </si>
  <si>
    <t>44B73BD60983E92F5452D681C55B043DA35F6A028393581B4DA84F24C3539F1CAD</t>
  </si>
  <si>
    <t>44B73BD60983E92F5452D681C55B044F834F6B66D49B0C55D3A8BC983B</t>
  </si>
  <si>
    <t>벽체틀 설치  자재 별도  M2     ( 호표 145 )</t>
  </si>
  <si>
    <t>44F834F6B66D49B0C55D3A8BC983B442235068D967936DE5FCE83AFA0FE33CCD17</t>
  </si>
  <si>
    <t>44F834F6B66D49B0C55D3A8BC983B442235068D967936DE5FCE83AFA0FE33CCFC3</t>
  </si>
  <si>
    <t>44F834F6B66D49B0C55D3A8BC983B45E032A6180659D6E902668D8A0001</t>
  </si>
  <si>
    <t>콘테이너형 가설건축물 설치 및 해체  3.0*6.0m  개소     ( 호표 146 )</t>
  </si>
  <si>
    <t>호표 146</t>
  </si>
  <si>
    <t>비계공</t>
  </si>
  <si>
    <t>442235068D967936DE5FCE83AFA0FE33CCFC7</t>
  </si>
  <si>
    <t>44F83CA6D28D19BBA1376484A12D5442235068D967936DE5FCE83AFA0FE33CCFC7</t>
  </si>
  <si>
    <t>44F83CA6D28D19BBA1376484A12D5442235068D967936DE5FCE83AFA0FE33CCFC2</t>
  </si>
  <si>
    <t>크레인(타이어)</t>
  </si>
  <si>
    <t>10ton</t>
  </si>
  <si>
    <t>43E43AB6780AC942D0CBD18B6752D98FBF55544</t>
  </si>
  <si>
    <t>44F83CA6D28D19BBA1376484A12D543E43AB6780AC942D0CBD18B6752D98FBF55544</t>
  </si>
  <si>
    <t>44F83CA6D28D19BBA1376484A12D545E032A6180659D6E902668D8A0001</t>
  </si>
  <si>
    <t>크레인(타이어)  10ton  HR     ( 호표 147 )</t>
  </si>
  <si>
    <t>호표 147</t>
  </si>
  <si>
    <t>43E43AB6780AC942D0CBD18B6752D98FBF555</t>
  </si>
  <si>
    <t>43E43AB6780AC942D0CBD18B6752D98FBF5554443E43AB6780AC942D0CBD18B6752D98FBF555</t>
  </si>
  <si>
    <t>경유</t>
  </si>
  <si>
    <t>경유, 저유황</t>
  </si>
  <si>
    <t>43F53476C10F79BBB2800B849AB363F56E6CC</t>
  </si>
  <si>
    <t>43E43AB6780AC942D0CBD18B6752D98FBF5554443F53476C10F79BBB2800B849AB363F56E6CC</t>
  </si>
  <si>
    <t>주연료비의 39%</t>
  </si>
  <si>
    <t>43E43AB6780AC942D0CBD18B6752D98FBF5554445E032A6180659D6E902668D8A0001</t>
  </si>
  <si>
    <t>건설기계운전사</t>
  </si>
  <si>
    <t>442235068D967936DE5FCE83AFA0FE33CCB6E</t>
  </si>
  <si>
    <t>43E43AB6780AC942D0CBD18B6752D98FBF55544442235068D967936DE5FCE83AFA0FE33CCB6E</t>
  </si>
  <si>
    <t>강관 조립말비계(이동식)설치 및 해체  높이 2m, 노무비  대     ( 호표 148 )</t>
  </si>
  <si>
    <t>44F83CA6E32979D4CB4ACE83A8A49442235068D967936DE5FCE83AFA0FE33CCFC7</t>
  </si>
  <si>
    <t>44F83CA6E32979D4CB4ACE83A8A49442235068D967936DE5FCE83AFA0FE33CCFC3</t>
  </si>
  <si>
    <t>합판거푸집 - 자재비  3회  M2     ( 호표 149 )</t>
  </si>
  <si>
    <t>44F83976AE93A9DE89C2C785551AF43F530863573794AE0E2878A9840B1CEDF350</t>
  </si>
  <si>
    <t>각재, 외송</t>
  </si>
  <si>
    <t>43DA34D6528E393C0E650D834715ACB8E3DC0</t>
  </si>
  <si>
    <t>44F83976AE93A9DE89C2C785551AF43DA34D6528E393C0E650D834715ACB8E3DC0</t>
  </si>
  <si>
    <t>적용비율</t>
  </si>
  <si>
    <t>주재료비의 44.3%</t>
  </si>
  <si>
    <t>44F83976AE93A9DE89C2C785551AF45E032A6180659D6E902668D8A0001</t>
  </si>
  <si>
    <t>소모자재(박리재 등)</t>
  </si>
  <si>
    <t>주재료비의 8%</t>
  </si>
  <si>
    <t>44F83976AE93A9DE89C2C785551AF45E032A6180659D6E902668D8A3002</t>
  </si>
  <si>
    <t>합판거푸집 - 인력투입  복잡, 수직고 7m까지  M2     ( 호표 150 )</t>
  </si>
  <si>
    <t>형틀목공</t>
  </si>
  <si>
    <t>442235068D967936DE5FCE83AFA0FE33CCFC6</t>
  </si>
  <si>
    <t>44F83976AE93A9DE89C2C7855550A442235068D967936DE5FCE83AFA0FE33CCFC6</t>
  </si>
  <si>
    <t>44F83976AE93A9DE89C2C7855550A442235068D967936DE5FCE83AFA0FE33CCFC3</t>
  </si>
  <si>
    <t>44F83976AE93A9DE89C2C7855550A45E032A6180659D6E902668D8A0001</t>
  </si>
  <si>
    <t>마루바탕 설치  합판 깔기 기준  M2     ( 호표 151 )</t>
  </si>
  <si>
    <t>44F834F68931C9FB00F75A85BCDE9442235068D967936DE5FCE83AFA0FE33CCD17</t>
  </si>
  <si>
    <t>44F834F68931C9FB00F75A85BCDE9442235068D967936DE5FCE83AFA0FE33CCFC3</t>
  </si>
  <si>
    <t>인력품의 4%</t>
  </si>
  <si>
    <t>44F834F68931C9FB00F75A85BCDE945E032A6180659D6E902668D8A0001</t>
  </si>
  <si>
    <t>아연도각파이프제작설치  50*50*t2.0mm, 2.934kg/m,규격철물  M     ( 호표 152 )</t>
  </si>
  <si>
    <t>44F834F68942599AAEE5A6843DC1743AE3F0676D5F91284F05385EB534759B92E7</t>
  </si>
  <si>
    <t>44F834F68942599AAEE5A6843DC1745E032A6180659D6E902668D8A0001</t>
  </si>
  <si>
    <t>44F834F68942599AAEE5A6843DC1743F5308635CB69891DD30585975CCB4979775</t>
  </si>
  <si>
    <t>규격철물 설치, 일반철재</t>
  </si>
  <si>
    <t>호표 153</t>
  </si>
  <si>
    <t>44F837260052E9EBB4B0868F5BDE3</t>
  </si>
  <si>
    <t>44F834F68942599AAEE5A6843DC1744F837260052E9EBB4B0868F5BDE3</t>
  </si>
  <si>
    <t>잡철물 제작 및 설치  규격철물 설치, 일반철재  kg     ( 호표 153 )</t>
  </si>
  <si>
    <t>철공</t>
  </si>
  <si>
    <t>442235068D967936DE5FCE83AFA0FE33CCFC8</t>
  </si>
  <si>
    <t>44F837260052E9EBB4B0868F5BDE3442235068D967936DE5FCE83AFA0FE33CCFC8</t>
  </si>
  <si>
    <t>용접공</t>
  </si>
  <si>
    <t>442235068D967936DE5FCE83AFA0FE33CCE38</t>
  </si>
  <si>
    <t>44F837260052E9EBB4B0868F5BDE3442235068D967936DE5FCE83AFA0FE33CCE38</t>
  </si>
  <si>
    <t>44F837260052E9EBB4B0868F5BDE3442235068D967936DE5FCE83AFA0FE33CCFC2</t>
  </si>
  <si>
    <t>44F837260052E9EBB4B0868F5BDE3442235068D967936DE5FCE83AFA0FE33CCFC3</t>
  </si>
  <si>
    <t>44F837260052E9EBB4B0868F5BDE345E032A6180659D6E902668D8A0001</t>
  </si>
  <si>
    <t>44F837260052E9EBB4B0868F5BDE345E032A6180659D6E902668D8A3002</t>
  </si>
  <si>
    <t>벽체합판 설치  합판 별도  M2     ( 호표 154 )</t>
  </si>
  <si>
    <t>44F832A68348B9FD5E17758DB417F442235068D967936DE5FCE83AFA0FE33CCD17</t>
  </si>
  <si>
    <t>44F832A68348B9FD5E17758DB417F442235068D967936DE5FCE83AFA0FE33CCFC3</t>
  </si>
  <si>
    <t>44F832A68348B9FD5E17758DB417F45E032A6180659D6E902668D8A0001</t>
  </si>
  <si>
    <t>벽,MDF 2겹설치  중밀도섬유판, 9.0*1220*2440mm  M2     ( 호표 155 )</t>
  </si>
  <si>
    <t>44F832A6831379FAEB73CD831B21143F530863573794AE0E0D5852B524F7EB38BB</t>
  </si>
  <si>
    <t>44F832A6831379FAEB73CD831B21144F832A68348B9FD5E17758DB417F</t>
  </si>
  <si>
    <t>인테리어필름  방염,현장설치도  M2     ( 호표 156 )</t>
  </si>
  <si>
    <t>방염,우드</t>
  </si>
  <si>
    <t>43DA34D652E0890670921388D126862E913B2</t>
  </si>
  <si>
    <t>44B73BD636BF29094882628BDC17943DA34D652E0890670921388D126862E913B2</t>
  </si>
  <si>
    <t>걸레받이 설치  중밀도섬유판, H=120~300mm 기준  M     ( 호표 157 )</t>
  </si>
  <si>
    <t>44F832A6AF8D89175A9C428A40290442235068D967936DE5FCE83AFA0FE33CCC0D</t>
  </si>
  <si>
    <t>44F832A6AF8D89175A9C428A40290442235068D967936DE5FCE83AFA0FE33CCFC3</t>
  </si>
  <si>
    <t>44F832A6AF8D89175A9C428A4029045E032A6180659D6E902668D8A0001</t>
  </si>
  <si>
    <t>인테리어필름 붙임(방염,우드)  W=300 이하  M2     ( 호표 158 )</t>
  </si>
  <si>
    <t>43DA34D652E0890670921388D126862E91183</t>
  </si>
  <si>
    <t>44F832A68348B9FF0CF403871AC1243DA34D652E0890670921388D126862E91183</t>
  </si>
  <si>
    <t>44F832A68348B9FF0CF403871AC12442235068D967936DE5FCE83AFA0FE33CCC0D</t>
  </si>
  <si>
    <t>44F832A68348B9FF0CF403871AC12442235068D967936DE5FCE83AFA0FE33CCFC3</t>
  </si>
  <si>
    <t>천정, 합판붙임  합판 별도  M2     ( 호표 159 )</t>
  </si>
  <si>
    <t>44F832A68348B9FD5E17748353C9A43DA35F6A028393581B4DA84F24C3539F1CAD</t>
  </si>
  <si>
    <t>44F832A68348B9FD5E17748353C9A442235068D967936DE5FCE83AFA0FE33CCD17</t>
  </si>
  <si>
    <t>44F832A68348B9FD5E17748353C9A442235068D967936DE5FCE83AFA0FE33CCFC3</t>
  </si>
  <si>
    <t>44F832A68348B9FD5E17748353C9A45E032A6180659D6E902668D8A0001</t>
  </si>
  <si>
    <t>수장합판 설치  접착붙임(합판 별도)  M2     ( 호표 160 )</t>
  </si>
  <si>
    <t>44F832A68348B9FE6509CC8A5D872442235068D967936DE5FCE83AFA0FE33CCD17</t>
  </si>
  <si>
    <t>44F832A68348B9FE6509CC8A5D872442235068D967936DE5FCE83AFA0FE33CCFC3</t>
  </si>
  <si>
    <t>44F832A68348B9FE6509CC8A5D87245E032A6180659D6E902668D8A0001</t>
  </si>
  <si>
    <t>초산비닐계접착제</t>
  </si>
  <si>
    <t>초산비닐계접착제, 일반목공용</t>
  </si>
  <si>
    <t>43DA35F697DFD95A31633E81E7BE28E6B8412</t>
  </si>
  <si>
    <t>44F832A68348B9FE6509CC8A5D87243DA35F697DFD95A31633E81E7BE28E6B8412</t>
  </si>
  <si>
    <t>마루널 설치  마루널 t22*w60mm 기준  M2     ( 호표 161 )</t>
  </si>
  <si>
    <t>44F834F689420919BC6B7683B280A442235068D967936DE5FCE83AFA0FE33CCD17</t>
  </si>
  <si>
    <t>44F834F689420919BC6B7683B280A442235068D967936DE5FCE83AFA0FE33CCFC3</t>
  </si>
  <si>
    <t>44F834F689420919BC6B7683B280A45E032A6180659D6E902668D8A0001</t>
  </si>
  <si>
    <t>마루귀틀 설치    M     ( 호표 162 )</t>
  </si>
  <si>
    <t>44F832A60FE89967D7AC6F8499319442235068D967936DE5FCE83AFA0FE33CCC0D</t>
  </si>
  <si>
    <t>44F832A60FE89967D7AC6F8499319442235068D967936DE5FCE83AFA0FE33CCFC3</t>
  </si>
  <si>
    <t>44F832A60FE89967D7AC6F849931945E032A6180659D6E902668D8A0001</t>
  </si>
  <si>
    <t>방염락카칠  목재면4회,바탕처리포함  M2     ( 호표 163 )</t>
  </si>
  <si>
    <t>수성방염락카</t>
  </si>
  <si>
    <t>유광</t>
  </si>
  <si>
    <t>43DA35F697CD4982D41C128D2DC935C437709</t>
  </si>
  <si>
    <t>44B73C36F8B0395E35659283A18F743DA35F697CD4982D41C128D2DC935C437709</t>
  </si>
  <si>
    <t>락카샌딩실러</t>
  </si>
  <si>
    <t>KSM6040-5종,목재용샌딩실러</t>
  </si>
  <si>
    <t>43DA35F697CD4982D41C128D2DC935C4268C2</t>
  </si>
  <si>
    <t>44B73C36F8B0395E35659283A18F743DA35F697CD4982D41C128D2DC935C4268C2</t>
  </si>
  <si>
    <t>시너</t>
  </si>
  <si>
    <t>시너, KSM6060-3종, 니트로셀룰로스래커</t>
  </si>
  <si>
    <t>43DA35F697CD498DFF7E628ADF8F63B93ACC9</t>
  </si>
  <si>
    <t>44B73C36F8B0395E35659283A18F743DA35F697CD498DFF7E628ADF8F63B93ACC9</t>
  </si>
  <si>
    <t>연마지</t>
  </si>
  <si>
    <t>연마지, #120~180, 230*280mm</t>
  </si>
  <si>
    <t>43DA35F6A0DAA9BD27E9768B24E27AFE077E4</t>
  </si>
  <si>
    <t>44B73C36F8B0395E35659283A18F743DA35F6A0DAA9BD27E9768B24E27AFE077E4</t>
  </si>
  <si>
    <t>퍼티, #319퍼티, 회색</t>
  </si>
  <si>
    <t>43DA35F697DFD95A316795893DBF084401806</t>
  </si>
  <si>
    <t>44B73C36F8B0395E35659283A18F743DA35F697DFD95A316795893DBF084401806</t>
  </si>
  <si>
    <t>도장공</t>
  </si>
  <si>
    <t>442235068D967936DE5FCE83AFA0FE33CCD1D</t>
  </si>
  <si>
    <t>44B73C36F8B0395E35659283A18F7442235068D967936DE5FCE83AFA0FE33CCD1D</t>
  </si>
  <si>
    <t>44B73C36F8B0395E35659283A18F745E032A6180659D6E902668D8A0001</t>
  </si>
  <si>
    <t>PVC계 바닥재 설치 - 타일형  주재료 제외  M2     ( 호표 164 )</t>
  </si>
  <si>
    <t>44F832A6AFCB599773C40581853A9442235068D967936DE5FCE83AFA0FE33CCC0D</t>
  </si>
  <si>
    <t>44F832A6AFCB599773C40581853A9442235068D967936DE5FCE83AFA0FE33CCFC3</t>
  </si>
  <si>
    <t>초산비닐계접착제, 비닐타일용</t>
  </si>
  <si>
    <t>43DA35F697DFD95A31633E81E7BE28E6B8522</t>
  </si>
  <si>
    <t>44F832A6AFCB599773C40581853A943DA35F697DFD95A31633E81E7BE28E6B8522</t>
  </si>
  <si>
    <t>비닐타일 왁스칠하기    M2     ( 호표 165 )</t>
  </si>
  <si>
    <t>광택제</t>
  </si>
  <si>
    <t>광택제, 유성왁스</t>
  </si>
  <si>
    <t>43AE38D66AF22961E0E7618FA952B7F2027F4</t>
  </si>
  <si>
    <t>44B73D26142AC9A302CD218C600FC43AE38D66AF22961E0E7618FA952B7F2027F4</t>
  </si>
  <si>
    <t>44B73D26142AC9A302CD218C600FC442235068D967936DE5FCE83AFA0FE33CCFC3</t>
  </si>
  <si>
    <t>44B73D26142AC9A302CD218C600FC45E032A6180659D6E902668D8A0001</t>
  </si>
  <si>
    <t>석고판 설치(나사고정) - 바탕용  벽, 1겹 붙임  M2     ( 호표 166 )</t>
  </si>
  <si>
    <t>44F832A6832DC97BF454928084B24442235068D967936DE5FCE83AFA0FE33CCC0D</t>
  </si>
  <si>
    <t>44F832A6832DC97BF454928084B24442235068D967936DE5FCE83AFA0FE33CCFC3</t>
  </si>
  <si>
    <t>44F832A6832DC97BF454928084B2445E032A6180659D6E902668D8A0001</t>
  </si>
  <si>
    <t>석고판 설치(나사고정) - 바탕용  천장, 2겹 붙임  M2     ( 호표 167 )</t>
  </si>
  <si>
    <t>44F832A6832DC9783FC78887528CC442235068D967936DE5FCE83AFA0FE33CCC0D</t>
  </si>
  <si>
    <t>44F832A6832DC9783FC78887528CC442235068D967936DE5FCE83AFA0FE33CCFC3</t>
  </si>
  <si>
    <t>44F832A6832DC9783FC78887528CC45E032A6180659D6E902668D8A0001</t>
  </si>
  <si>
    <t>단열재 공간넣기  50mm 이하  M2     ( 호표 168 )</t>
  </si>
  <si>
    <t>44F832A6F7E8E9E97D221D85062AF442235068D967936DE5FCE83AFA0FE33CCC0D</t>
  </si>
  <si>
    <t>44F832A6F7E8E9E97D221D85062AF442235068D967936DE5FCE83AFA0FE33CCFC3</t>
  </si>
  <si>
    <t>석고판 설치(나사고정) - 바탕용  천장, 1겹 붙임  M2     ( 호표 169 )</t>
  </si>
  <si>
    <t>44F832A6832DC9783FC7888752B80442235068D967936DE5FCE83AFA0FE33CCC0D</t>
  </si>
  <si>
    <t>44F832A6832DC9783FC7888752B80442235068D967936DE5FCE83AFA0FE33CCFC3</t>
  </si>
  <si>
    <t>44F832A6832DC9783FC7888752B8045E032A6180659D6E902668D8A0001</t>
  </si>
  <si>
    <t>천장,석고판 1겹 설치  12.5MM*900*1800  M2     ( 호표 170 )</t>
  </si>
  <si>
    <t>석고보드, 평보드, 12.5*900*1800mm(㎡)</t>
  </si>
  <si>
    <t>43DA34D652E08906709EC384F1C5FE53666B7</t>
  </si>
  <si>
    <t>44F832A6832DC9783FC78887528C943DA34D652E08906709EC384F1C5FE53666B7</t>
  </si>
  <si>
    <t>44F832A6832DC9783FC78887528C944F832A6832DC9783FC7888752B80</t>
  </si>
  <si>
    <t>천장,유공흡음테파보드 1겹 설치  12.5MM*1200*2400(원형타공)  M2     ( 호표 171 )</t>
  </si>
  <si>
    <t>유공흡음테파보드사운드윈</t>
  </si>
  <si>
    <t>12.5T 1200*2400</t>
  </si>
  <si>
    <t>43DA34D652E08906709EC08FA306A439F10F4</t>
  </si>
  <si>
    <t>44F832A6832DC9783FC7888752E5443DA34D652E08906709EC08FA306A439F10F4</t>
  </si>
  <si>
    <t>44F832A6832DC9783FC7888752E5444F832A6832DC9783FC7888752B80</t>
  </si>
  <si>
    <t>단열재 콘크리트타설 부착(벽 및 바닥)  50mm 이하  M2     ( 호표 172 )</t>
  </si>
  <si>
    <t>44F832A6F7E8E9E97D221E8766F0A442235068D967936DE5FCE83AFA0FE33CCC0D</t>
  </si>
  <si>
    <t>44F832A6F7E8E9E97D221E8766F0A442235068D967936DE5FCE83AFA0FE33CCFC3</t>
  </si>
  <si>
    <t>44F832A6F7E8E9E97D221E8766F0A45E032A6180659D6E902668D8A0001</t>
  </si>
  <si>
    <t>스테인리스핸드레일&lt;일위대가 조합용&gt;  D50.8*1.5t  m     ( 호표 173 )</t>
  </si>
  <si>
    <t>기계구조용스테인리스강관, ∮50.8*1.5mm</t>
  </si>
  <si>
    <t>43AE3F0676D5F91284FE32862787D8782A207</t>
  </si>
  <si>
    <t>44F835E661B6A9579DFAEA88DB3A943AE3F0676D5F91284FE32862787D8782A207</t>
  </si>
  <si>
    <t>규격철물 설치, 경량철물(스테인리스)</t>
  </si>
  <si>
    <t>호표 176</t>
  </si>
  <si>
    <t>44F83726EE4F197B0217E18EAA876</t>
  </si>
  <si>
    <t>44F835E661B6A9579DFAEA88DB3A944F83726EE4F197B0217E18EAA876</t>
  </si>
  <si>
    <t>44F835E661B6A9579DFAEA88DB3A943F5308635CB69891DD30585975CCB4979650</t>
  </si>
  <si>
    <t>스테인리스핸드레일&lt;일위대가 조합용&gt;  D25.4*1.5t  m     ( 호표 174 )</t>
  </si>
  <si>
    <t>기계구조용스테인리스강관, ∮25.4*1.5mm</t>
  </si>
  <si>
    <t>43AE3F0676D5F91284FE32862787D878D4236</t>
  </si>
  <si>
    <t>44F835E661B6A9579DFAEB890CA9043AE3F0676D5F91284FE32862787D878D4236</t>
  </si>
  <si>
    <t>44F835E661B6A9579DFAEB890CA9044F83726EE4F197B0217E18EAA876</t>
  </si>
  <si>
    <t>44F835E661B6A9579DFAEB890CA9043F5308635CB69891DD30585975CCB4979650</t>
  </si>
  <si>
    <t>스테인리스 CAP  D60*1.2t  개     ( 호표 175 )</t>
  </si>
  <si>
    <t>스테인리스강판, STS304, 1.2mm</t>
  </si>
  <si>
    <t>43DA34D6528E29118316418E41F81A8B72981</t>
  </si>
  <si>
    <t>44F83726EE4F197B006A2C88D274243DA34D6528E29118316418E41F81A8B72981</t>
  </si>
  <si>
    <t>44F83726EE4F197B006A2C88D274244F837260052E9EBB706F182A6C1D</t>
  </si>
  <si>
    <t>44F83726EE4F197B006A2C88D274243F5308635CB69891DD30585975CCB4979650</t>
  </si>
  <si>
    <t>용접식난간 설치  규격철물 설치, 경량철물(스테인리스)  kg     ( 호표 176 )</t>
  </si>
  <si>
    <t>44F83726EE4F197B0217E18EAA876442235068D967936DE5FCE83AFA0FE33CCE38</t>
  </si>
  <si>
    <t>44F83726EE4F197B0217E18EAA876442235068D967936DE5FCE83AFA0FE33CCFC8</t>
  </si>
  <si>
    <t>44F83726EE4F197B0217E18EAA876442235068D967936DE5FCE83AFA0FE33CCFC3</t>
  </si>
  <si>
    <t>44F83726EE4F197B0217E18EAA87645E032A6180659D6E902668D8A0001</t>
  </si>
  <si>
    <t>44F83726EE4F197B0217E18EAA87645E032A6180659D6E902668D8A3002</t>
  </si>
  <si>
    <t>잡철물 제작 및 설치  현장제작 설치, 경량철재  kg     ( 호표 177 )</t>
  </si>
  <si>
    <t>44F837260052E9EBB706F182A6C1D442235068D967936DE5FCE83AFA0FE33CCFC8</t>
  </si>
  <si>
    <t>44F837260052E9EBB706F182A6C1D442235068D967936DE5FCE83AFA0FE33CCE38</t>
  </si>
  <si>
    <t>44F837260052E9EBB706F182A6C1D442235068D967936DE5FCE83AFA0FE33CCFC2</t>
  </si>
  <si>
    <t>44F837260052E9EBB706F182A6C1D442235068D967936DE5FCE83AFA0FE33CCFC3</t>
  </si>
  <si>
    <t>44F837260052E9EBB706F182A6C1D45E032A6180659D6E902668D8A0001</t>
  </si>
  <si>
    <t>44F837260052E9EBB706F182A6C1D45E032A6180659D6E902668D8A3002</t>
  </si>
  <si>
    <t>인서트(Insert) 설치(콘크리트)  스트롱앵커, M10, 9.5mm  개     ( 호표 178 )</t>
  </si>
  <si>
    <t>스트롱앵커</t>
  </si>
  <si>
    <t>43DA35F6A0283934FAE6D682E6CEB9E359B27</t>
  </si>
  <si>
    <t>44F837264E26B9E1A9A9E08C7EC7243DA35F6A0283934FAE6D682E6CEB9E359B27</t>
  </si>
  <si>
    <t>인서트(Insert) 설치</t>
  </si>
  <si>
    <t>설치대상 - 콘크리트</t>
  </si>
  <si>
    <t>호표 180</t>
  </si>
  <si>
    <t>44F837264E26B9E1A9A9E08C41BA8</t>
  </si>
  <si>
    <t>44F837264E26B9E1A9A9E08C7EC7244F837264E26B9E1A9A9E08C41BA8</t>
  </si>
  <si>
    <t>경량천장철골틀 설치  BAR 간격 300mm  M2     ( 호표 179 )</t>
  </si>
  <si>
    <t>44F837264E3719CC0EFC3389B337D442235068D967936DE5FCE83AFA0FE33CCC0D</t>
  </si>
  <si>
    <t>44F837264E3719CC0EFC3389B337D442235068D967936DE5FCE83AFA0FE33CCFC3</t>
  </si>
  <si>
    <t>인력품의 6%</t>
  </si>
  <si>
    <t>44F837264E3719CC0EFC3389B337D45E032A6180659D6E902668D8A0001</t>
  </si>
  <si>
    <t>인서트(Insert) 설치  설치대상 - 콘크리트  개     ( 호표 180 )</t>
  </si>
  <si>
    <t>44F837264E26B9E1A9A9E08C41BA8442235068D967936DE5FCE83AFA0FE33CCC0D</t>
  </si>
  <si>
    <t>44F837264E26B9E1A9A9E08C41BA845E032A6180659D6E902668D8A0001</t>
  </si>
  <si>
    <t>스텐레스후레임(칼라스텐/헤어라인)  스텐1.5T(HL)  M2     ( 호표 181 )</t>
  </si>
  <si>
    <t>칼라스테인리스판(STS 304) (HL)</t>
  </si>
  <si>
    <t>칼라스테인리판, 1.5mm</t>
  </si>
  <si>
    <t>43DA34D6528E3938AC88818853B66D42213F7</t>
  </si>
  <si>
    <t>44F831467F7F79DC4338FE8E63FAE43DA34D6528E3938AC88818853B66D42213F7</t>
  </si>
  <si>
    <t>44F831467F7F79DC4338FE8E63FAE44F837260052E9EBB706F182A6C1D</t>
  </si>
  <si>
    <t>44F831467F7F79DC4338FE8E63FAE43F5308635CB69891DD30585975CCB4979650</t>
  </si>
  <si>
    <t>갈바철판후레임제작,설치  1.6t  M2     ( 호표 182 )</t>
  </si>
  <si>
    <t>합금화용융아연도금강판</t>
  </si>
  <si>
    <t>합금화용융아연도금강판, 갈바륨, 1.60mm</t>
  </si>
  <si>
    <t>43DA34D6528E291183176888E7DBF5B3FA7E3</t>
  </si>
  <si>
    <t>44F831467F7F490825EE4F826DD1643DA34D6528E291183176888E7DBF5B3FA7E3</t>
  </si>
  <si>
    <t>44F831467F7F490825EE4F826DD1644F837260052E9EBB704C4836C464</t>
  </si>
  <si>
    <t>44F831467F7F490825EE4F826DD1643F5308635CB69891DD30585975CCB4979775</t>
  </si>
  <si>
    <t>잡철물 제작 및 설치  현장제작 설치, 일반철재  kg     ( 호표 183 )</t>
  </si>
  <si>
    <t>44F837260052E9EBB704C4836C464442235068D967936DE5FCE83AFA0FE33CCFC8</t>
  </si>
  <si>
    <t>44F837260052E9EBB704C4836C464442235068D967936DE5FCE83AFA0FE33CCE38</t>
  </si>
  <si>
    <t>44F837260052E9EBB704C4836C464442235068D967936DE5FCE83AFA0FE33CCFC2</t>
  </si>
  <si>
    <t>44F837260052E9EBB704C4836C464442235068D967936DE5FCE83AFA0FE33CCFC3</t>
  </si>
  <si>
    <t>44F837260052E9EBB704C4836C46445E032A6180659D6E902668D8A0001</t>
  </si>
  <si>
    <t>44F837260052E9EBB704C4836C46445E032A6180659D6E902668D8A3002</t>
  </si>
  <si>
    <t>도장용융아연도강판 제작/설치  도장용융아연도강판, 폴리에스터(양면), 1.6mm  M2     ( 호표 184 )</t>
  </si>
  <si>
    <t>도장용융아연도강판</t>
  </si>
  <si>
    <t>도장용융아연도강판, 폴리에스터(양면), 1.60mm</t>
  </si>
  <si>
    <t>43DA34D6528E291183176888E7DBF54F9CC6A</t>
  </si>
  <si>
    <t>44F835E661D169042A082A83639A943DA34D6528E291183176888E7DBF54F9CC6A</t>
  </si>
  <si>
    <t>44F835E661D169042A082A83639A944F837260052E9EBB704C4836C464</t>
  </si>
  <si>
    <t>44F835E661D169042A082A83639A943F5308635CB69891DD30585975CCB4979775</t>
  </si>
  <si>
    <t>몰딩 설치    M     ( 호표 185 )</t>
  </si>
  <si>
    <t>44F832A62A7E3954736853829172C442235068D967936DE5FCE83AFA0FE33CCC0D</t>
  </si>
  <si>
    <t>44F832A62A7E3954736853829172C45E032A6180659D6E902668D8A0001</t>
  </si>
  <si>
    <t>용접식난간 설치  현장제작 설치, 경량철물(스테인리스)  kg     ( 호표 186 )</t>
  </si>
  <si>
    <t>44F83726EE4F197B0217E18EBB115442235068D967936DE5FCE83AFA0FE33CCE38</t>
  </si>
  <si>
    <t>44F83726EE4F197B0217E18EBB115442235068D967936DE5FCE83AFA0FE33CCFC8</t>
  </si>
  <si>
    <t>44F83726EE4F197B0217E18EBB115442235068D967936DE5FCE83AFA0FE33CCFC3</t>
  </si>
  <si>
    <t>44F83726EE4F197B0217E18EBB11545E032A6180659D6E902668D8A0001</t>
  </si>
  <si>
    <t>44F83726EE4F197B0217E18EBB11545E032A6180659D6E902668D8A3002</t>
  </si>
  <si>
    <t>모르타르 배합(배합품 포함)  배합용적비 1:3, 시멘트 별도  M3     ( 호표 187 )</t>
  </si>
  <si>
    <t>시멘트(별도)</t>
  </si>
  <si>
    <t>별도</t>
  </si>
  <si>
    <t>43DA34D6529869CF227F93836243DFE1E4C76</t>
  </si>
  <si>
    <t>44F83A6601F0A9B8B64E908BF6F8743DA34D6529869CF227F93836243DFE1E4C76</t>
  </si>
  <si>
    <t>모래</t>
  </si>
  <si>
    <t>모래, 부산, 도착도</t>
  </si>
  <si>
    <t>43F53086354609109388348BF7B54810237AC</t>
  </si>
  <si>
    <t>44F83A6601F0A9B8B64E908BF6F8743F53086354609109388348BF7B54810237AC</t>
  </si>
  <si>
    <t>44F83A6601F0A9B8B64E908BF6F87442235068D967936DE5FCE83AFA0FE33CCFC3</t>
  </si>
  <si>
    <t>바탕 고르기  바닥, 24mm 이하 기준, 62m2/일당  M2     ( 호표 188 )</t>
  </si>
  <si>
    <t>44F83056F9F9D9A3E2C6D381F18A7442235068D967936DE5FCE83AFA0FE33CCD13</t>
  </si>
  <si>
    <t>44F83056F9F9D9A3E2C6D381F18A7442235068D967936DE5FCE83AFA0FE33CCFC3</t>
  </si>
  <si>
    <t>44F83056F9F9D9A3E2C6D381F18A745E032A6180659D6E902668D8A0001</t>
  </si>
  <si>
    <t>모르타르 바름(폭30CM이하)  내벽, 18mm, 3.6m 이하  M2     ( 호표 189 )</t>
  </si>
  <si>
    <t>44F83A6601F0B95D73CAF388755BE44F83A6601F0A9B8B64E908BF6F87</t>
  </si>
  <si>
    <t>모르타르 바름(폭 30cm 이하 또는 원주면)</t>
  </si>
  <si>
    <t>3.6m 이하, 2회, 24.07m2/일당</t>
  </si>
  <si>
    <t>호표 190</t>
  </si>
  <si>
    <t>44F83A6601F0B95F209FC884BE07F</t>
  </si>
  <si>
    <t>44F83A6601F0B95D73CAF388755BE44F83A6601F0B95F209FC884BE07F</t>
  </si>
  <si>
    <t>모르타르 바름(폭 30cm 이하 또는 원주면)  3.6m 이하, 2회, 24.07m2/일당  M2     ( 호표 190 )</t>
  </si>
  <si>
    <t>44F83A6601F0B95F209FC884BE07F442235068D967936DE5FCE83AFA0FE33CCD13</t>
  </si>
  <si>
    <t>44F83A6601F0B95F209FC884BE07F442235068D967936DE5FCE83AFA0FE33CCFC3</t>
  </si>
  <si>
    <t>44F83A6601F0B95F209FC884BE07F45E032A6180659D6E902668D8A0001</t>
  </si>
  <si>
    <t>석고보드면 바탕만들기 재료비  줄퍼티, 친환경(20년 품셈 기준)  M2     ( 호표 191 )</t>
  </si>
  <si>
    <t>휠러</t>
  </si>
  <si>
    <t>43DA35F697DFD95A316795893DBF08443EE58</t>
  </si>
  <si>
    <t>44F833861AA4992663997D8C59B4943DA35F697DFD95A316795893DBF08443EE58</t>
  </si>
  <si>
    <t>44F833861AA4992663997D8C59B4943DA35F697DFD95A316795893DBF0844123DA</t>
  </si>
  <si>
    <t>석고보드면 바탕만들기  줄퍼티 천장 친환경, 노무비  M2     ( 호표 192 )</t>
  </si>
  <si>
    <t>44F833861AA4992663997D8C3E972442235068D967936DE5FCE83AFA0FE33CCD1D</t>
  </si>
  <si>
    <t>44F833861AA4992663997D8C3E972442235068D967936DE5FCE83AFA0FE33CCFC3</t>
  </si>
  <si>
    <t>공구손료 및 잡재료비</t>
  </si>
  <si>
    <t>44F833861AA4992663997D8C3E97245E032A6180659D6E902668D8A0001</t>
  </si>
  <si>
    <t>44F833861AA4992663997D8C3E97245E032A6180659D6E902668D8A3002</t>
  </si>
  <si>
    <t>프라이머 바름(벤자민무어페인트전용)  슈퍼하이드  M2     ( 호표 193 )</t>
  </si>
  <si>
    <t>벤자민무어전용 프라이머</t>
  </si>
  <si>
    <t>43DA35F697CD498DFF7E628ADF8F63B928143</t>
  </si>
  <si>
    <t>44F835E61992F9EC559C4486A489043DA35F697CD498DFF7E628ADF8F63B928143</t>
  </si>
  <si>
    <t>44F835E61992F9EC559C4486A4890442235068D967936DE5FCE83AFA0FE33CCFC3</t>
  </si>
  <si>
    <t>44F835E61992F9EC559C4486A4890442235068D967936DE5FCE83AFA0FE33CCD1D</t>
  </si>
  <si>
    <t>44F835E61992F9EC559C4486A489045E032A6180659D6E902668D8A0001</t>
  </si>
  <si>
    <t>수성페인트(롤러칠) - 친환경페인트 재료비  내부, 2회, 친환경페인트,유광  M2     ( 호표 194 )</t>
  </si>
  <si>
    <t>친환경수성페인트</t>
  </si>
  <si>
    <t>㉿6010,유광</t>
  </si>
  <si>
    <t>43DA35F697CD49802789D4816FB0BA9A4D1D5</t>
  </si>
  <si>
    <t>44F8339613621919ACF2198DAAA6643DA35F697CD49802789D4816FB0BA9A4D1D5</t>
  </si>
  <si>
    <t>주재료비의 6%</t>
  </si>
  <si>
    <t>44F8339613621919ACF2198DAAA6645E032A6180659D6E902668D8A0001</t>
  </si>
  <si>
    <t>수성페인트 롤러칠  천장 2회 노무비  M2     ( 호표 195 )</t>
  </si>
  <si>
    <t>44F8339613621919AEBC32844356A442235068D967936DE5FCE83AFA0FE33CCD1D</t>
  </si>
  <si>
    <t>44F8339613621919AEBC32844356A442235068D967936DE5FCE83AFA0FE33CCFC3</t>
  </si>
  <si>
    <t>44F8339613621919AEBC32844356A45E032A6180659D6E902668D8A0001</t>
  </si>
  <si>
    <t>44F8339613621919AEBC32844356A45E032A6180659D6E902668D8A3002</t>
  </si>
  <si>
    <t>걸레받이페인트칠  G.B.면(줄퍼티),친환경  M2     ( 호표 196 )</t>
  </si>
  <si>
    <t>44F83396136249E84467A885A1A6C44F833861AA4992663997D8C59B49</t>
  </si>
  <si>
    <t>줄퍼티 노무비</t>
  </si>
  <si>
    <t>호표 197</t>
  </si>
  <si>
    <t>44F833861AA4992663997C83BB140</t>
  </si>
  <si>
    <t>44F83396136249E84467A885A1A6C44F833861AA4992663997C83BB140</t>
  </si>
  <si>
    <t>걸레받이용 페인트칠 재료비(20년 품셈기준)</t>
  </si>
  <si>
    <t>붓칠, 2회</t>
  </si>
  <si>
    <t>호표 198</t>
  </si>
  <si>
    <t>44F83396013F599252756E8AABE86</t>
  </si>
  <si>
    <t>44F83396136249E84467A885A1A6C44F83396013F599252756E8AABE86</t>
  </si>
  <si>
    <t>걸레받이용 페인트칠</t>
  </si>
  <si>
    <t>붓칠 2회 노무비</t>
  </si>
  <si>
    <t>호표 199</t>
  </si>
  <si>
    <t>44F83396013F599252756F8B191B8</t>
  </si>
  <si>
    <t>44F83396136249E84467A885A1A6C44F83396013F599252756F8B191B8</t>
  </si>
  <si>
    <t>석고보드면 바탕만들기  줄퍼티 노무비  M2     ( 호표 197 )</t>
  </si>
  <si>
    <t>44F833861AA4992663997C83BB140442235068D967936DE5FCE83AFA0FE33CCD1D</t>
  </si>
  <si>
    <t>44F833861AA4992663997C83BB140442235068D967936DE5FCE83AFA0FE33CCFC3</t>
  </si>
  <si>
    <t>44F833861AA4992663997C83BB14045E032A6180659D6E902668D8A0001</t>
  </si>
  <si>
    <t>걸레받이용 페인트칠 재료비(20년 품셈기준)  붓칠, 2회  M2     ( 호표 198 )</t>
  </si>
  <si>
    <t>아크릴수지페인트</t>
  </si>
  <si>
    <t>아크릴수지페인트, KSM6020-2종2급, 흑색</t>
  </si>
  <si>
    <t>43DA35F697CD498027834F8874D567455BF34</t>
  </si>
  <si>
    <t>44F83396013F599252756E8AABE8643DA35F697CD498027834F8874D567455BF34</t>
  </si>
  <si>
    <t>시너, KSM6060, 1종</t>
  </si>
  <si>
    <t>43DA35F697CD498DFF7E628AE96195451DFFB</t>
  </si>
  <si>
    <t>44F83396013F599252756E8AABE8643DA35F697CD498DFF7E628AE96195451DFFB</t>
  </si>
  <si>
    <t>퍼티, 319퍼티, 백색</t>
  </si>
  <si>
    <t>1L=1.55kg</t>
  </si>
  <si>
    <t>43DA35F697DFD95A316795893DBF08442C97F</t>
  </si>
  <si>
    <t>44F83396013F599252756E8AABE8643DA35F697DFD95A316795893DBF08442C97F</t>
  </si>
  <si>
    <t>44F83396013F599252756E8AABE8643DA35F6A0DAA9BD27E9768B24E27AFE077E4</t>
  </si>
  <si>
    <t>걸레받이용 페인트칠  붓칠 2회 노무비  M2     ( 호표 199 )</t>
  </si>
  <si>
    <t>44F83396013F599252756F8B191B8442235068D967936DE5FCE83AFA0FE33CCD1D</t>
  </si>
  <si>
    <t>44F83396013F599252756F8B191B8442235068D967936DE5FCE83AFA0FE33CCFC3</t>
  </si>
  <si>
    <t>44F83396013F599252756F8B191B845E032A6180659D6E902668D8A0001</t>
  </si>
  <si>
    <t>벽, 합판붙임  일반 4.8mm  M2     ( 호표 200 )</t>
  </si>
  <si>
    <t>44B73D263752B9227CE0B189E93E843F530863573794AE0E2878A9840B1CEDF732</t>
  </si>
  <si>
    <t>44B73D263752B9227CE0B189E93E844F832A68348B9FD5E17758DB417F</t>
  </si>
  <si>
    <t>덤프트럭  8ton  HR     ( 호표 201 )</t>
  </si>
  <si>
    <t>43E43AB6780AE9771A73838D46A3923E44EB43E</t>
  </si>
  <si>
    <t>덤프트럭</t>
  </si>
  <si>
    <t>8ton</t>
  </si>
  <si>
    <t>호표 201</t>
  </si>
  <si>
    <t>A</t>
  </si>
  <si>
    <t>43E43AB6780AE9771A73838D46A3923E44EB4</t>
  </si>
  <si>
    <t>43E43AB6780AE9771A73838D46A3923E44EB43E43E43AB6780AE9771A73838D46A3923E44EB4</t>
  </si>
  <si>
    <t>43E43AB6780AE9771A73838D46A3923E44EB43E43F53476C10F79BBB2800B849AB363F56E6CC</t>
  </si>
  <si>
    <t>주연료비의 38%</t>
  </si>
  <si>
    <t>43E43AB6780AE9771A73838D46A3923E44EB43E45E032A6180659D6E902668D8A0001</t>
  </si>
  <si>
    <t>화물차운전사</t>
  </si>
  <si>
    <t>442235068D967936DE5FCE83AFA0FE33CCB6F</t>
  </si>
  <si>
    <t>43E43AB6780AE9771A73838D46A3923E44EB43E442235068D967936DE5FCE83AFA0FE33CCB6F</t>
  </si>
  <si>
    <t>소형브레이커(전기식)  1.5kw  HR     ( 호표 202 )</t>
  </si>
  <si>
    <t>43E43AB6780AB9BED00128873410C05E6F6EF</t>
  </si>
  <si>
    <t>43E43AB6780AB9BED00128873410C05E6F6EF0D43E43AB6780AB9BED00128873410C05E6F6EF</t>
  </si>
  <si>
    <t>철골재 철거(인력)  아세틸렌(산소포함) 사용, 1.4ton/일당  TON     ( 호표 203 )</t>
  </si>
  <si>
    <t>44F93C16AF73D97EA5C8668813593442235068D967936DE5FCE83AFA0FE33CCE38</t>
  </si>
  <si>
    <t>44F93C16AF73D97EA5C8668813593442235068D967936DE5FCE83AFA0FE33CCFC3</t>
  </si>
  <si>
    <t>산소가스</t>
  </si>
  <si>
    <t>산소가스, 6000L</t>
  </si>
  <si>
    <t>병</t>
  </si>
  <si>
    <t>대기압상태기준</t>
  </si>
  <si>
    <t>43F533567304C9634114AE8C5C0ADED36E66D</t>
  </si>
  <si>
    <t>44F93C16AF73D97EA5C866881359343F533567304C9634114AE8C5C0ADED36E66D</t>
  </si>
  <si>
    <t>아세틸렌가스</t>
  </si>
  <si>
    <t>아세틸렌가스, kg</t>
  </si>
  <si>
    <t>43F53476C119C97F7EB56A82E0B519A49DA23</t>
  </si>
  <si>
    <t>44F93C16AF73D97EA5C866881359343F53476C119C97F7EB56A82E0B519A49DA23</t>
  </si>
  <si>
    <t>일면벽체구조틀철거  설치폼40%적용  M2     ( 호표 204 )</t>
  </si>
  <si>
    <t>44F93C16AFB949F27F6F90853A25E44F834F6B66D49B0C55D3A8BC983B</t>
  </si>
  <si>
    <t>해체설치40%적용</t>
  </si>
  <si>
    <t>인력품의 60%</t>
  </si>
  <si>
    <t>44F93C16AFB949F27F6F90853A25E45E032A6180659D6E902668D8A0001</t>
  </si>
  <si>
    <t>합판 또는 판재류철거  벽체,1PLY  M2     ( 호표 205 )</t>
  </si>
  <si>
    <t>44F93C16AFB949F27F6F90853A361442235068D967936DE5FCE83AFA0FE33CCC0D</t>
  </si>
  <si>
    <t>44F93C16AFB949F27F6F90853A361442235068D967936DE5FCE83AFA0FE33CCFC3</t>
  </si>
  <si>
    <t>44F93C16AFB949F27F6F90853A36145E032A6180659D6E902668D8A0001</t>
  </si>
  <si>
    <t>합판 또는 판재류철거  벽체,2PLY  M2     ( 호표 206 )</t>
  </si>
  <si>
    <t>44F93C16AFB949F27F6F90853A36D442235068D967936DE5FCE83AFA0FE33CCC0D</t>
  </si>
  <si>
    <t>44F93C16AFB949F27F6F90853A36D442235068D967936DE5FCE83AFA0FE33CCFC3</t>
  </si>
  <si>
    <t>44F93C16AFB949F27F6F90853A36D45E032A6180659D6E902668D8A0001</t>
  </si>
  <si>
    <t>철골재 철거(인력)  아세틸렌(산소포함) 사용, 1.4ton/일당  KG     ( 호표 207 )</t>
  </si>
  <si>
    <t>44F93C16AF73D97EA5C866881359244F93C16AF73D97EA5C8668813593</t>
  </si>
  <si>
    <t>흡음텍스 설치    M2     ( 호표 208 )</t>
  </si>
  <si>
    <t>44F832A68313492BCF83558A880BE442235068D967936DE5FCE83AFA0FE33CCC0D</t>
  </si>
  <si>
    <t>44F832A68313492BCF83558A880BE442235068D967936DE5FCE83AFA0FE33CCFC3</t>
  </si>
  <si>
    <t>44F832A68313492BCF83558A880BE45E032A6180659D6E902668D8A0001</t>
  </si>
  <si>
    <t>경량벽체철골틀 설치    M2     ( 호표 209 )</t>
  </si>
  <si>
    <t>44F83726235D69F92EE8768CF1960442235068D967936DE5FCE83AFA0FE33CCC0D</t>
  </si>
  <si>
    <t>44F83726235D69F92EE8768CF1960442235068D967936DE5FCE83AFA0FE33CCFC3</t>
  </si>
  <si>
    <t>44F83726235D69F92EE8768CF196045E032A6180659D6E902668D8A0001</t>
  </si>
  <si>
    <t>석고판 설치(나사고정) - 바탕용  벽, 2겹 붙임  M2     ( 호표 210 )</t>
  </si>
  <si>
    <t>44F832A6832DC97BF454928084850442235068D967936DE5FCE83AFA0FE33CCC0D</t>
  </si>
  <si>
    <t>44F832A6832DC97BF454928084850442235068D967936DE5FCE83AFA0FE33CCFC3</t>
  </si>
  <si>
    <t>44F832A6832DC97BF45492808485045E032A6180659D6E902668D8A0001</t>
  </si>
  <si>
    <t>걸레받이 설치  중밀도섬유판, H=75~120mm 기준  M     ( 호표 211 )</t>
  </si>
  <si>
    <t>44F832A6AF8D89175A9C428A40291442235068D967936DE5FCE83AFA0FE33CCC0D</t>
  </si>
  <si>
    <t>44F832A6AF8D89175A9C428A40291442235068D967936DE5FCE83AFA0FE33CCFC3</t>
  </si>
  <si>
    <t>44F832A6AF8D89175A9C428A4029145E032A6180659D6E902668D8A0001</t>
  </si>
  <si>
    <t>테두리몰딩설치(W=70)  12MM MDF/방염필름마감  M     ( 호표 212 )</t>
  </si>
  <si>
    <t>중밀도섬유판,12*1220*2440mm</t>
  </si>
  <si>
    <t>호표 213</t>
  </si>
  <si>
    <t>44F832A6831379FAEB73CD831B216</t>
  </si>
  <si>
    <t>44F832A6835909203C431980A4F4D44F832A6831379FAEB73CD831B216</t>
  </si>
  <si>
    <t>시공할증</t>
  </si>
  <si>
    <t>44F832A6835909203C431980A4F4D45E032A6180659D6E902668D8A0001</t>
  </si>
  <si>
    <t>44F832A6835909203C431980A4F4D44F832A68348B9FF0CF403871AC12</t>
  </si>
  <si>
    <t>벽,MDF 1겹설치  중밀도섬유판,12*1220*2440mm  M2     ( 호표 213 )</t>
  </si>
  <si>
    <t>중밀도섬유판, 12*1220*2440mm</t>
  </si>
  <si>
    <t>43F530863573794AE0E0D5852B524F7EB38BA</t>
  </si>
  <si>
    <t>44F832A6831379FAEB73CD831B21643F530863573794AE0E0D5852B524F7EB38BA</t>
  </si>
  <si>
    <t>44F832A6831379FAEB73CD831B21644F832A68348B9FD5E17758DB417F</t>
  </si>
  <si>
    <t>테두리몰딩설치(W=110)  12MM MDF/방염필름마감  M     ( 호표 214 )</t>
  </si>
  <si>
    <t>44F832A6835909203C431980A4F4C44F832A6831379FAEB73CD831B216</t>
  </si>
  <si>
    <t>44F832A6835909203C431980A4F4C45E032A6180659D6E902668D8A0001</t>
  </si>
  <si>
    <t>44F832A6835909203C431980A4F4C44F832A68348B9FF0CF403871AC12</t>
  </si>
  <si>
    <t>수밀코킹  재료비 별도  M     ( 호표 215 )</t>
  </si>
  <si>
    <t>코킹공</t>
  </si>
  <si>
    <t>기타 직종</t>
  </si>
  <si>
    <t>442235068D967936DE5B5381207858753DAEA</t>
  </si>
  <si>
    <t>44F835E6619BC9FAEF6E3384A325A442235068D967936DE5B5381207858753DAEA</t>
  </si>
  <si>
    <t>스텐레스후레임(칼라스텐/헤어라인)  스텐1.5T(HL).1.4MM보강  M2     ( 호표 216 )</t>
  </si>
  <si>
    <t>후레임보강(강판보강)</t>
  </si>
  <si>
    <t>구조용압연강판1.4mm</t>
  </si>
  <si>
    <t>호표 217</t>
  </si>
  <si>
    <t>44F831467F7F79DC4338E782B37C3</t>
  </si>
  <si>
    <t>44F831467F7F79DC4338FE8E63CDA44F831467F7F79DC4338E782B37C3</t>
  </si>
  <si>
    <t>44F831467F7F79DC4338FE8E63CDA44F831467F7F79DC4338FE8E63FAE</t>
  </si>
  <si>
    <t>후레임보강(강판보강)  구조용압연강판1.4mm  M2     ( 호표 217 )</t>
  </si>
  <si>
    <t>일반구조용압연강판, 1.4mm</t>
  </si>
  <si>
    <t>43DA34D6528E291183176888E7DBF54F3BAA5</t>
  </si>
  <si>
    <t>44F831467F7F79DC4338E782B37C343DA34D6528E291183176888E7DBF54F3BAA5</t>
  </si>
  <si>
    <t>44F831467F7F79DC4338E782B37C344F837260052E9EBB704C4836C464</t>
  </si>
  <si>
    <t>44F831467F7F79DC4338E782B37C343F5308635CB69891DD30585975CCB4979775</t>
  </si>
  <si>
    <t>갈바철판후레임제작,설치(원형)  1.6t  M2     ( 호표 218 )</t>
  </si>
  <si>
    <t>44F831467F7F490825EE4F826DD1543DA34D6528E291183176888E7DBF5B3FA7E3</t>
  </si>
  <si>
    <t>현장제작 설치(복잡), 일반철재</t>
  </si>
  <si>
    <t>호표 219</t>
  </si>
  <si>
    <t>44F837260052E9EBB67B458C2EAB9</t>
  </si>
  <si>
    <t>44F831467F7F490825EE4F826DD1544F837260052E9EBB67B458C2EAB9</t>
  </si>
  <si>
    <t>44F831467F7F490825EE4F826DD1543F5308635CB69891DD30585975CCB4979775</t>
  </si>
  <si>
    <t>잡철물 제작 및 설치  현장제작 설치(복잡), 일반철재  kg     ( 호표 219 )</t>
  </si>
  <si>
    <t>44F837260052E9EBB67B458C2EAB9442235068D967936DE5FCE83AFA0FE33CCFC8</t>
  </si>
  <si>
    <t>44F837260052E9EBB67B458C2EAB9442235068D967936DE5FCE83AFA0FE33CCE38</t>
  </si>
  <si>
    <t>44F837260052E9EBB67B458C2EAB9442235068D967936DE5FCE83AFA0FE33CCFC2</t>
  </si>
  <si>
    <t>44F837260052E9EBB67B458C2EAB9442235068D967936DE5FCE83AFA0FE33CCFC3</t>
  </si>
  <si>
    <t>44F837260052E9EBB67B458C2EAB945E032A6180659D6E902668D8A0001</t>
  </si>
  <si>
    <t>44F837260052E9EBB67B458C2EAB945E032A6180659D6E902668D8A3002</t>
  </si>
  <si>
    <t>칼라스텐후레임(HL)/내부보강  150*45+1.5T/0.30M2  M     ( 호표 220 )</t>
  </si>
  <si>
    <t>칼라스텐레스후레임(헤어라인).내부보강</t>
  </si>
  <si>
    <t>스텐레스강판1.5t,HL,강판1.4mm</t>
  </si>
  <si>
    <t>호표 225</t>
  </si>
  <si>
    <t>44F831467F7F592FCF8F5C8646EED</t>
  </si>
  <si>
    <t>449239665D33B9AA71A3FD8C9640444F831467F7F592FCF8F5C8646EED</t>
  </si>
  <si>
    <t>창호유리설치 / 판유리  유리두께 12mm 이하  M2     ( 호표 221 )</t>
  </si>
  <si>
    <t>유리공</t>
  </si>
  <si>
    <t>442235068D967936DE5FCE83AFA0FE33CCD11</t>
  </si>
  <si>
    <t>44F8314627C2C95A16754C8EA566D442235068D967936DE5FCE83AFA0FE33CCD11</t>
  </si>
  <si>
    <t>44F8314627C2C95A16754C8EA566D442235068D967936DE5FCE83AFA0FE33CCFC3</t>
  </si>
  <si>
    <t>유리주위 코킹  5*5, 실리콘  M     ( 호표 222 )</t>
  </si>
  <si>
    <t>44F835E661B6B97D830EFC86B185D43DA35F697CD4982D41B0882AD5F7D9EA2F94</t>
  </si>
  <si>
    <t>플로어힌지 설치  재료비 별도  개소     ( 호표 223 )</t>
  </si>
  <si>
    <t>44F83146306B29BED8584F8D5BA13442235068D967936DE5FCE83AFA0FE33CCD10</t>
  </si>
  <si>
    <t>44F83146306B29BED8584F8D5BA13442235068D967936DE5FCE83AFA0FE33CCFC3</t>
  </si>
  <si>
    <t>44F83146306B29BED8584F8D5BA1345E032A6180659D6E902668D8A0001</t>
  </si>
  <si>
    <t>가네모네힌지 설치  재료비 별도  SET     ( 호표 224 )</t>
  </si>
  <si>
    <t>44F8314630758902277EF584299DB442235068D967936DE5FCE83AFA0FE33CCD10</t>
  </si>
  <si>
    <t>44F8314630758902277EF584299DB442235068D967936DE5FCE83AFA0FE33CCFC3</t>
  </si>
  <si>
    <t>44F8314630758902277EF584299DB45E032A6180659D6E902668D8A0001</t>
  </si>
  <si>
    <t>칼라스텐레스후레임(헤어라인).내부보강  스텐레스강판1.5t,HL,강판1.4mm  M2     ( 호표 225 )</t>
  </si>
  <si>
    <t>44F831467F7F592FCF8F5C8646EED44F831467F7F592FCF8F5C8661BA2</t>
  </si>
  <si>
    <t>44F831467F7F592FCF8F5C8646EED44F831467F7F79DC4338E782B37C3</t>
  </si>
  <si>
    <t>칼라스텐레스후레임제작,설치  스텐레스강판1.5t,HL  M2     ( 호표 226 )</t>
  </si>
  <si>
    <t>44F831467F7F592FCF8F5C8661BA243DA34D6528E3938AC88818853B66D42213F7</t>
  </si>
  <si>
    <t>44F831467F7F592FCF8F5C8661BA244F837260052E9EBB706F182A6C1D</t>
  </si>
  <si>
    <t>44F831467F7F592FCF8F5C8661BA243F5308635CB69891DD30585975CCB4979650</t>
  </si>
  <si>
    <t>석고보드면 바탕만들기  줄퍼티 친환경 노무비  M2     ( 호표 227 )</t>
  </si>
  <si>
    <t>44F833861AA4992663997D8C015D5442235068D967936DE5FCE83AFA0FE33CCD1D</t>
  </si>
  <si>
    <t>44F833861AA4992663997D8C015D5442235068D967936DE5FCE83AFA0FE33CCFC3</t>
  </si>
  <si>
    <t>44F833861AA4992663997D8C015D545E032A6180659D6E902668D8A0001</t>
  </si>
  <si>
    <t>수성페인트 롤러칠  2회 노무비  M2     ( 호표 228 )</t>
  </si>
  <si>
    <t>44F8339613621919A93E948C8B575442235068D967936DE5FCE83AFA0FE33CCD1D</t>
  </si>
  <si>
    <t>44F8339613621919A93E948C8B575442235068D967936DE5FCE83AFA0FE33CCFC3</t>
  </si>
  <si>
    <t>44F8339613621919A93E948C8B57545E032A6180659D6E902668D8A0001</t>
  </si>
  <si>
    <t>도어록 설치 / 일반도어록 목재창호  재료비 별도  개소     ( 호표 229 )</t>
  </si>
  <si>
    <t>44F83146305AF9296009448906B60442235068D967936DE5FCE83AFA0FE33CCD10</t>
  </si>
  <si>
    <t>44F83146305AF9296009448906B6045E032A6180659D6E902668D8A0001</t>
  </si>
  <si>
    <t>합성수지창호 설치 / 미서기 단창  창호면적 m2, 1.0 ~ 3.0 미만  개소     ( 호표 230 )</t>
  </si>
  <si>
    <t>44F831467F9A4991E2B68587A94C7442235068D967936DE5FCE83AFA0FE33CCD10</t>
  </si>
  <si>
    <t>44F831467F9A4991E2B68587A94C7442235068D967936DE5FCE83AFA0FE33CCFC3</t>
  </si>
  <si>
    <t>44F831467F9A4991E2B68587A94C745E032A6180659D6E902668D8A0001</t>
  </si>
  <si>
    <t>창호유리설치 / 판유리  유리두께 5mm 이하  M2     ( 호표 231 )</t>
  </si>
  <si>
    <t>44F8314627C2C95A16754C8EA50C5442235068D967936DE5FCE83AFA0FE33CCD11</t>
  </si>
  <si>
    <t>44F8314627C2C95A16754C8EA50C5442235068D967936DE5FCE83AFA0FE33CCFC3</t>
  </si>
  <si>
    <t>창호유리설치 / 판유리  유리두께 9mm 이하  M2     ( 호표 232 )</t>
  </si>
  <si>
    <t>44F8314627C2C95A16754C8EA51EC442235068D967936DE5FCE83AFA0FE33CCD11</t>
  </si>
  <si>
    <t>44F8314627C2C95A16754C8EA51EC442235068D967936DE5FCE83AFA0FE33CCFC3</t>
  </si>
  <si>
    <t>가구벽체틀설치  45*45 미송각재 @300  M2     ( 호표 233 )</t>
  </si>
  <si>
    <t>44B73D26372549F2D1E5C2868B1F443DA34D6528E393C0E650D834715ACB8E3DC1</t>
  </si>
  <si>
    <t>칸막이벽틀 설치</t>
  </si>
  <si>
    <t>주재료 별도</t>
  </si>
  <si>
    <t>호표 241</t>
  </si>
  <si>
    <t>44F834F6B67FB95A2600D088169C7</t>
  </si>
  <si>
    <t>44B73D26372549F2D1E5C2868B1F444F834F6B67FB95A2600D088169C7</t>
  </si>
  <si>
    <t>인테리어가구설치/합판(굴절합판)  4MM 굴절합판-4겹  M2     ( 호표 234 )</t>
  </si>
  <si>
    <t>44B73D263752B92155D78E8D4958A43F530863573794AE094558749EBC63A22759</t>
  </si>
  <si>
    <t>주재료비의 5%</t>
  </si>
  <si>
    <t>44B73D263752B92155D78E8D4958A45E032A6180659D6E902668D8A0001</t>
  </si>
  <si>
    <t>인테리어가구설치비</t>
  </si>
  <si>
    <t>호표 242</t>
  </si>
  <si>
    <t>44B73D263752B92155D78E8D1C960</t>
  </si>
  <si>
    <t>44B73D263752B92155D78E8D4958A44B73D263752B92155D78E8D1C960</t>
  </si>
  <si>
    <t>인테리어가구설치/자작합판  4mm*1220*2440  M2     ( 호표 235 )</t>
  </si>
  <si>
    <t>자작합판</t>
  </si>
  <si>
    <t>1220*2400*4T</t>
  </si>
  <si>
    <t>43F530863573794AE0E0A08AE18A7790A416C</t>
  </si>
  <si>
    <t>44B73D263752B92155D78E8D2EE5C43F530863573794AE0E0A08AE18A7790A416C</t>
  </si>
  <si>
    <t>44B73D263752B92155D78E8D2EE5C45E032A6180659D6E902668D8A0001</t>
  </si>
  <si>
    <t>44B73D263752B92155D78E8D2EE5C44B73D263752B92155D78E8D1C960</t>
  </si>
  <si>
    <t>바니쉬칠/수용성  목재면3회,바탕처리포함,연마포함  M2     ( 호표 236 )</t>
  </si>
  <si>
    <t>친환경바니시</t>
  </si>
  <si>
    <t>수용성바니시</t>
  </si>
  <si>
    <t>43DA35F697CD4982D418B78A2C7DF93EEE3E4</t>
  </si>
  <si>
    <t>44F8339648BC59AE0A891B8B6634A43DA35F697CD4982D418B78A2C7DF93EEE3E4</t>
  </si>
  <si>
    <t>44F8339648BC59AE0A891B8B6634A43DA35F697CD498DFF7E628AE96195451DFFB</t>
  </si>
  <si>
    <t>44F8339648BC59AE0A891B8B6634A43DA35F6A0DAA9BD27E9768B24E27AFE077E4</t>
  </si>
  <si>
    <t>44F8339648BC59AE0A891B8B6634A43DA35F697DFD95A316795893DBF08442C97F</t>
  </si>
  <si>
    <t>도장 후 퍼티 및 연마</t>
  </si>
  <si>
    <t>노무비</t>
  </si>
  <si>
    <t>호표 243</t>
  </si>
  <si>
    <t>44F833861AA49926639A018DB7B3F</t>
  </si>
  <si>
    <t>44F8339648BC59AE0A891B8B6634A44F833861AA49926639A018DB7B3F</t>
  </si>
  <si>
    <t>바니스칠</t>
  </si>
  <si>
    <t>목재면 1회 노무비</t>
  </si>
  <si>
    <t>호표 244</t>
  </si>
  <si>
    <t>44F83396F95649C781F4DD82D805B</t>
  </si>
  <si>
    <t>44F8339648BC59AE0A891B8B6634A44F83396F95649C781F4DD82D805B</t>
  </si>
  <si>
    <t>가구스텐걸레받이(H70)  블랙1.5T(HL)  M     ( 호표 237 )</t>
  </si>
  <si>
    <t>44F831467F7F79DC4338E98D4D10044F831467F7F79DC4338FE8E63FAE</t>
  </si>
  <si>
    <t>아연도각파이프제작설치  50*50*t2.3mm, 3.338kg/m,규격철물  M     ( 호표 238 )</t>
  </si>
  <si>
    <t>50*50*t2.3mm, 3.338kg/m</t>
  </si>
  <si>
    <t>43AE3F0676D5F91284F05385EB534759B92E6</t>
  </si>
  <si>
    <t>44F834F68942599AAEE5A6843DC1443AE3F0676D5F91284F05385EB534759B92E6</t>
  </si>
  <si>
    <t>44F834F68942599AAEE5A6843DC1445E032A6180659D6E902668D8A0001</t>
  </si>
  <si>
    <t>44F834F68942599AAEE5A6843DC1443F5308635CB69891DD30585975CCB4979775</t>
  </si>
  <si>
    <t>44F834F68942599AAEE5A6843DC1444F837260052E9EBB4B0868F5BDE3</t>
  </si>
  <si>
    <t>인테리어가구설치/합판  9.0mm-2겹  M2     ( 호표 239 )</t>
  </si>
  <si>
    <t>44B73D263752B92155D78E8D49A0F43F530863573794AE0E2878A9840B1CEDF736</t>
  </si>
  <si>
    <t>44B73D263752B92155D78E8D49A0F45E032A6180659D6E902668D8A0001</t>
  </si>
  <si>
    <t>44B73D263752B92155D78E8D49A0F44B73D263752B92155D78E8D1C960</t>
  </si>
  <si>
    <t>방염페브릭천 마감  고탄성스펀지50mm+페브릭천(방염)  M2     ( 호표 240 )</t>
  </si>
  <si>
    <t>벽, MDF붙임</t>
  </si>
  <si>
    <t>6.0mm</t>
  </si>
  <si>
    <t>호표 245</t>
  </si>
  <si>
    <t>44B73D26370A89C52CF63B80A7C79</t>
  </si>
  <si>
    <t>44B73D26B46E19BBEFAC558CEECD344B73D26370A89C52CF63B80A7C79</t>
  </si>
  <si>
    <t>방염 페브릭천</t>
  </si>
  <si>
    <t>방염</t>
  </si>
  <si>
    <t>43DA34D652E089067095E782BDCFB4F6D2802</t>
  </si>
  <si>
    <t>44B73D26B46E19BBEFAC558CEECD343DA34D652E089067095E782BDCFB4F6D2802</t>
  </si>
  <si>
    <t>고성능스펀지</t>
  </si>
  <si>
    <t>50T</t>
  </si>
  <si>
    <t>43BF3446B46FA9258F7BB28EC545330AA8192</t>
  </si>
  <si>
    <t>44B73D26B46E19BBEFAC558CEECD343BF3446B46FA9258F7BB28EC545330AA8192</t>
  </si>
  <si>
    <t>초산비닐계접착제, 스치로폴, 암면</t>
  </si>
  <si>
    <t>43DA35F697DFD95A31633E81E7BE28E6B8520</t>
  </si>
  <si>
    <t>44B73D26B46E19BBEFAC558CEECD343DA35F697DFD95A31633E81E7BE28E6B8520</t>
  </si>
  <si>
    <t>44B73D26B46E19BBEFAC558CEECD343DA35F697DFD95A31633E81E7BE28E6B8522</t>
  </si>
  <si>
    <t>44B73D26B46E19BBEFAC558CEECD3442235068D967936DE5FCE83AFA0FE33CCC0D</t>
  </si>
  <si>
    <t>44B73D26B46E19BBEFAC558CEECD345E032A6180659D6E902668D8A0001</t>
  </si>
  <si>
    <t>칸막이벽틀 설치  주재료 별도  M2     ( 호표 241 )</t>
  </si>
  <si>
    <t>44F834F6B67FB95A2600D088169C7442235068D967936DE5FCE83AFA0FE33CCD17</t>
  </si>
  <si>
    <t>44F834F6B67FB95A2600D088169C7442235068D967936DE5FCE83AFA0FE33CCFC3</t>
  </si>
  <si>
    <t>44F834F6B67FB95A2600D088169C745E032A6180659D6E902668D8A0001</t>
  </si>
  <si>
    <t>인테리어가구설치비    M2     ( 호표 242 )</t>
  </si>
  <si>
    <t>44B73D263752B92155D78E8D1C960442235068D967936DE5FCE83AFA0FE33CCD17</t>
  </si>
  <si>
    <t>44B73D263752B92155D78E8D1C960442235068D967936DE5FCE83AFA0FE33CCFC3</t>
  </si>
  <si>
    <t>44B73D263752B92155D78E8D1C96045E032A6180659D6E902668D8A0001</t>
  </si>
  <si>
    <t>도장 후 퍼티 및 연마  노무비  M2     ( 호표 243 )</t>
  </si>
  <si>
    <t>44F833861AA49926639A018DB7B3F442235068D967936DE5FCE83AFA0FE33CCD1D</t>
  </si>
  <si>
    <t>44F833861AA49926639A018DB7B3F442235068D967936DE5FCE83AFA0FE33CCFC3</t>
  </si>
  <si>
    <t>44F833861AA49926639A018DB7B3F45E032A6180659D6E902668D8A0001</t>
  </si>
  <si>
    <t>바니스칠  목재면 1회 노무비  M2     ( 호표 244 )</t>
  </si>
  <si>
    <t>44F83396F95649C781F4DD82D805B442235068D967936DE5FCE83AFA0FE33CCD1D</t>
  </si>
  <si>
    <t>44F83396F95649C781F4DD82D805B442235068D967936DE5FCE83AFA0FE33CCFC3</t>
  </si>
  <si>
    <t>44F83396F95649C781F4DD82D805B45E032A6180659D6E902668D8A0001</t>
  </si>
  <si>
    <t>벽, MDF붙임  6.0mm  M2     ( 호표 245 )</t>
  </si>
  <si>
    <t>중밀도섬유판, 6.0*1220*2440mm</t>
  </si>
  <si>
    <t>43F530863573794AE0E0D5852B524F7EB38BD</t>
  </si>
  <si>
    <t>44B73D26370A89C52CF63B80A7C7943F530863573794AE0E0D5852B524F7EB38BD</t>
  </si>
  <si>
    <t>44B73D26370A89C52CF63B80A7C7944F832A68348B9FD5E17758DB417F</t>
  </si>
  <si>
    <t>재도장 시 바탕처리(con'c·mortar면)  230m2/일  M2     ( 호표 246 )</t>
  </si>
  <si>
    <t>44F833861AA4992661EAF8861F9E5442235068D967936DE5FCE83AFA0FE33CCD1D</t>
  </si>
  <si>
    <t>44F833861AA4992661EAF8861F9E5442235068D967936DE5FCE83AFA0FE33CCFC3</t>
  </si>
  <si>
    <t>44F833861AA4992661EAF8861F9E545E032A6180659D6E902668D8A0001</t>
  </si>
  <si>
    <t>걸레받이페인트칠(재도장)  con'c·mortar면, 친환경.바탕포함  M2     ( 호표 247 )</t>
  </si>
  <si>
    <t>44F83396136249E84467A885A194444F833861AA4992661EAF8861F9E5</t>
  </si>
  <si>
    <t>44F83396136249E84467A885A194444F83396013F599252756E8AABE86</t>
  </si>
  <si>
    <t>44F83396136249E84467A885A194444F83396013F599252756F8B191B8</t>
  </si>
  <si>
    <t>걸레받이페인트칠(재도장)  G.B.면(줄퍼티),친환경  M2     ( 호표 248 )</t>
  </si>
  <si>
    <t>44F83396136249E84467A885A1A6D44F833861AA4992661EAF8861F9E5</t>
  </si>
  <si>
    <t>44F83396136249E84467A885A1A6D44F83396013F599252756E8AABE86</t>
  </si>
  <si>
    <t>44F83396136249E84467A885A1A6D44F83396013F599252756F8B191B8</t>
  </si>
  <si>
    <t>타일 붙임 / 접착 붙이기 - 모자이크(유니트형)  벽, 타일 0.04∼0.10m2 이하, 20.0m2/일당  M2     ( 호표 249 )</t>
  </si>
  <si>
    <t>타일공</t>
  </si>
  <si>
    <t>442235068D967936DE5FCE83AFA0FE33CCD1C</t>
  </si>
  <si>
    <t>44F83056F9F9F96F4B516F85435AE442235068D967936DE5FCE83AFA0FE33CCD1C</t>
  </si>
  <si>
    <t>44F83056F9F9F96F4B516F85435AE442235068D967936DE5FCE83AFA0FE33CCFC3</t>
  </si>
  <si>
    <t>44F83056F9F9F96F4B516F85435AE45E032A6180659D6E902668D8A0001</t>
  </si>
  <si>
    <t>줄눈 모르타르(배합품 포함)  배합용적비 1:1(백시멘트), 모래 별도  M3     ( 호표 250 )</t>
  </si>
  <si>
    <t>특수시멘트</t>
  </si>
  <si>
    <t>특수시멘트, 백색시멘트</t>
  </si>
  <si>
    <t>43DA34D6529869CF227F93836243DF8F74849</t>
  </si>
  <si>
    <t>44F83056F9F9C9993EB6DB8C03BD043DA34D6529869CF227F93836243DF8F74849</t>
  </si>
  <si>
    <t>(별도)</t>
  </si>
  <si>
    <t>43F53086354609109388348BF7B5481023101</t>
  </si>
  <si>
    <t>44F83056F9F9C9993EB6DB8C03BD043F53086354609109388348BF7B5481023101</t>
  </si>
  <si>
    <t>44F83056F9F9C9993EB6DB8C03BD0442235068D967936DE5FCE83AFA0FE33CCFC3</t>
  </si>
  <si>
    <t>타일줄눈 설치 / 벽면  타일규격 m2, 0.04 ~ 0.10 이하  M2     ( 호표 251 )</t>
  </si>
  <si>
    <t>줄눈공</t>
  </si>
  <si>
    <t>442235068D967936DE5FCE83AFA0FE33CCC09</t>
  </si>
  <si>
    <t>44F83056F9F94945709B358DE9D2F442235068D967936DE5FCE83AFA0FE33CCC09</t>
  </si>
  <si>
    <t>거울설치  5mm  M2     ( 호표 252 )</t>
  </si>
  <si>
    <t>거울</t>
  </si>
  <si>
    <t>거울, 5mm</t>
  </si>
  <si>
    <t>43BF30E6E665B9878E4C9583161C36A0F47DE</t>
  </si>
  <si>
    <t>44B73D2641AE69B36732FE8EC3D5F43BF30E6E665B9878E4C9583161C36A0F47DE</t>
  </si>
  <si>
    <t>44B73D2641AE69B36732FE8EC3D5F442235068D967936DE5FCE83AFA0FE33CCD11</t>
  </si>
  <si>
    <t>칼라스텐후레임(HL)/내부보강  150*45+1.5T/0.39M2  M     ( 호표 253 )</t>
  </si>
  <si>
    <t>449239665D33B9AA71A3FD8C9640744F831467F7F592FCF8F5C8646EED</t>
  </si>
  <si>
    <t>인조대리석 상판설치  T12MM  M2     ( 호표 254 )</t>
  </si>
  <si>
    <t>인조대리석</t>
  </si>
  <si>
    <t>T=12*760*3680</t>
  </si>
  <si>
    <t>43DA34D6520AB9497150A88FCC9971D090236</t>
  </si>
  <si>
    <t>44B73D26374069C2533A3684A9DE543DA34D6520AB9497150A88FCC9971D090236</t>
  </si>
  <si>
    <t>인조대리석상판류/판재가공</t>
  </si>
  <si>
    <t>제작 및 본딩시공</t>
  </si>
  <si>
    <t>호표 258</t>
  </si>
  <si>
    <t>44B73D26374069C2533A3684A9CDE</t>
  </si>
  <si>
    <t>44B73D26374069C2533A3684A9DE544B73D26374069C2533A3684A9CDE</t>
  </si>
  <si>
    <t>인테리어가구설치/합판  9.0mm-2겹  M2     ( 호표 255 )</t>
  </si>
  <si>
    <t>44B73D263752B92155D78E8D49A7A43F530863573794AE0E2878A9840B1CEDF736</t>
  </si>
  <si>
    <t>44B73D263752B92155D78E8D49A7A45E032A6180659D6E902668D8A0001</t>
  </si>
  <si>
    <t>44B73D263752B92155D78E8D49A7A44B73D263752B92155D78E8D1C960</t>
  </si>
  <si>
    <t>인테리어가구설치/MDF  9.0MM-2겹  M2     ( 호표 256 )</t>
  </si>
  <si>
    <t>44B73D263752B92155D78E8D49F8843F530863573794AE0E0D5852B524F7EB38BB</t>
  </si>
  <si>
    <t>44B73D263752B92155D78E8D49F8845E032A6180659D6E902668D8A0001</t>
  </si>
  <si>
    <t>44B73D263752B92155D78E8D49F8844B73D263752B92155D78E8D1C960</t>
  </si>
  <si>
    <t>가구인테리어필름마감  방염 ,우드  M2     ( 호표 257 )</t>
  </si>
  <si>
    <t>44B73D263752B9204F8CA087048AA44F832A68348B9FF0CF403871AC13</t>
  </si>
  <si>
    <t>인조대리석상판류/판재가공  제작 및 본딩시공  M     ( 호표 258 )</t>
  </si>
  <si>
    <t>43DA34D652BB59ECC49E23810EF72BD574D35</t>
  </si>
  <si>
    <t>44B73D26374069C2533A3684A9CDE43DA34D652BB59ECC49E23810EF72BD574D35</t>
  </si>
  <si>
    <t>가구 3MM LPM 합판  3.0mm*1겹  M2     ( 호표 259 )</t>
  </si>
  <si>
    <t>43BF3446B46FA9258F7BB28EC545330AA81ED</t>
  </si>
  <si>
    <t>44B73D26374069C2533A358A6E75A43BF3446B46FA9258F7BB28EC545330AA81ED</t>
  </si>
  <si>
    <t>44B73D26374069C2533A358A6E75A45E032A6180659D6E902668D8A0001</t>
  </si>
  <si>
    <t>44B73D26374069C2533A358A6E75A44B73D263752B92155D78E8D1C960</t>
  </si>
  <si>
    <t>인테리어가구설치/PB.LPM  15.0mm  M2     ( 호표 260 )</t>
  </si>
  <si>
    <t>PB합판/LPM</t>
  </si>
  <si>
    <t>15T</t>
  </si>
  <si>
    <t>43BF3446B46FA9258F7BB28EC545330AAFBA6</t>
  </si>
  <si>
    <t>44B73D26374069C2533A3489EEFB843BF3446B46FA9258F7BB28EC545330AAFBA6</t>
  </si>
  <si>
    <t>44B73D26374069C2533A3489EEFB845E032A6180659D6E902668D8A0001</t>
  </si>
  <si>
    <t>44B73D26374069C2533A3489EEFB844B73D263752B92155D78E8D1C960</t>
  </si>
  <si>
    <t>하이그로시합판&lt;가구용&gt;PET  18.0mm  M2     ( 호표 261 )</t>
  </si>
  <si>
    <t>하이그로시합판&lt;가구용&gt;</t>
  </si>
  <si>
    <t>18T</t>
  </si>
  <si>
    <t>43BF3446B46FA9258F7BB28EC545330AA81E3</t>
  </si>
  <si>
    <t>44B73D26374069C2533A338F38A3F43BF3446B46FA9258F7BB28EC545330AA81E3</t>
  </si>
  <si>
    <t>44B73D26374069C2533A338F38A3F45E032A6180659D6E902668D8A0001</t>
  </si>
  <si>
    <t>44B73D26374069C2533A338F38A3F44B73D263752B92155D78E8D1C960</t>
  </si>
  <si>
    <t>싱크볼설치(사각)  L=480  EA     ( 호표 262 )</t>
  </si>
  <si>
    <t>영림 히든도어 알미늄문틀</t>
  </si>
  <si>
    <t>900*2100</t>
  </si>
  <si>
    <t>적영림견</t>
  </si>
  <si>
    <t>43BF3446B46FA9258F7BB28EC545330AA81F5</t>
  </si>
  <si>
    <t>44B73D26374069C2533A328D5DD3C43BF3446B46FA9258F7BB28EC545330AA81F5</t>
  </si>
  <si>
    <t>위생공</t>
  </si>
  <si>
    <t>442235068D967936DE5FCE83AFA0FE33CCB64</t>
  </si>
  <si>
    <t>44B73D26374069C2533A328D5DD3C442235068D967936DE5FCE83AFA0FE33CCB64</t>
  </si>
  <si>
    <t>싱크수전설치    EA     ( 호표 263 )</t>
  </si>
  <si>
    <t>주방용수전</t>
  </si>
  <si>
    <t>KSD800C</t>
  </si>
  <si>
    <t>43BF3446B46FA9258F7BB28EC545330AA81F1</t>
  </si>
  <si>
    <t>44B73D26374069C2533A318CFF25A43BF3446B46FA9258F7BB28EC545330AA81F1</t>
  </si>
  <si>
    <t>44B73D26374069C2533A318CFF25A442235068D967936DE5FCE83AFA0FE33CCB64</t>
  </si>
  <si>
    <t>전기온수기설치  30리터저장식스텐바닥형  EA     ( 호표 264 )</t>
  </si>
  <si>
    <t>전기온수기</t>
  </si>
  <si>
    <t>30리터 바닥형</t>
  </si>
  <si>
    <t>45403E1693E349F0A760388D1FF00D7035F88</t>
  </si>
  <si>
    <t>44B73D26374069C2533A30825F5C045403E1693E349F0A760388D1FF00D7035F88</t>
  </si>
  <si>
    <t>44B73D26374069C2533A30825F5C0442235068D967936DE5FCE83AFA0FE33CCFC3</t>
  </si>
  <si>
    <t>기계설비공</t>
  </si>
  <si>
    <t>442235068D967936DE5FCE83AFA0FE33CCA5E</t>
  </si>
  <si>
    <t>44B73D26374069C2533A30825F5C0442235068D967936DE5FCE83AFA0FE33CCA5E</t>
  </si>
  <si>
    <t>44B73D26374069C2533A30825F5C045E032A6180659D6E902668D8A0001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</si>
  <si>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</si>
  <si>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</si>
  <si>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</si>
  <si>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</si>
  <si>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</si>
  <si>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</si>
  <si>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</si>
  <si>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</si>
  <si>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</si>
  <si>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</si>
  <si>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</si>
  <si>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시멘트운반  L:10km, 덤프 8ton  포  ( 산근 1 ) </t>
  </si>
  <si>
    <t>C</t>
  </si>
  <si>
    <t xml:space="preserve"> 운반거리 L=10KM 덤프트럭(8톤), 포대당    </t>
  </si>
  <si>
    <t>C!</t>
  </si>
  <si>
    <t>'운반거리 L=10KM 덤프트럭(8톤), 포대당'</t>
  </si>
  <si>
    <t xml:space="preserve"> </t>
  </si>
  <si>
    <t xml:space="preserve"> 차량속도= 25/V1,25/V2,40KM/V3,40KM/V4,25KM/V5,25KM/V6     </t>
  </si>
  <si>
    <t>'차량속도= 25/V1,25/V2,40KM/V3,40KM/V4,25KM/V5,25KM/V6 '</t>
  </si>
  <si>
    <t xml:space="preserve"> 하치장○-----------------0------------0---------○10KM  </t>
  </si>
  <si>
    <t>'하치장○-----------------0------------0---------○10KM '</t>
  </si>
  <si>
    <t xml:space="preserve"> 운반거리=하치장L1=0.0KM,시내L2=9.5KM,공사장L3=0.5KM    </t>
  </si>
  <si>
    <t>'운반거리=하치장L1=0.0KM,시내L2=9.5KM,공사장L3=0.5KM'</t>
  </si>
  <si>
    <t xml:space="preserve"> 인력운반 (품셈 1-5-1) 적재비(하치장 상차도 미계상,공장상차도 계상) </t>
  </si>
  <si>
    <t>'인력운반 (품셈 1-5-1) 적재비(하치장 상차도 미계상,공장상차도 계상)'</t>
  </si>
  <si>
    <t xml:space="preserve"> L    소운반거리(M)  =20   </t>
  </si>
  <si>
    <t xml:space="preserve"> L   '소운반거리(M)' =20</t>
  </si>
  <si>
    <t xml:space="preserve"> A    1회 운반량(BG)  =1   </t>
  </si>
  <si>
    <t xml:space="preserve"> A   '1회 운반량(BG)' =1</t>
  </si>
  <si>
    <t xml:space="preserve"> T    단위(KG)  =8000   </t>
  </si>
  <si>
    <t xml:space="preserve"> T   '단위(KG)' =8000</t>
  </si>
  <si>
    <t xml:space="preserve"> RT   단위중량(KG)  =40   </t>
  </si>
  <si>
    <t xml:space="preserve"> RT  '단위중량(KG)' =40</t>
  </si>
  <si>
    <t xml:space="preserve"> MV   운반인부의 속도2500M/HR  =2500/60= 41.6667 </t>
  </si>
  <si>
    <t xml:space="preserve"> MV  '운반인부의 속도2500M/HR' =2500/60=?</t>
  </si>
  <si>
    <t xml:space="preserve"> T1   어깨메고부리기시간(MIN)  =2.0   </t>
  </si>
  <si>
    <t xml:space="preserve"> T1  '어깨메고부리기시간(MIN)' =2.0</t>
  </si>
  <si>
    <t xml:space="preserve"> QT   차량 1대당 적재용량(BG)  =T/RT= 200 </t>
  </si>
  <si>
    <t xml:space="preserve"> QT  '차량 1대당 적재용량(BG)' =T/RT=?</t>
  </si>
  <si>
    <t xml:space="preserve"> N    차량 1대당 소요운반회수  =QT/A= 200 </t>
  </si>
  <si>
    <t xml:space="preserve"> N   '차량 1대당 소요운반회수' =QT/A=?</t>
  </si>
  <si>
    <t xml:space="preserve"> CMS  운반 1회당 소요시간(MIN)  =L*2/MV+T1= 2.96 </t>
  </si>
  <si>
    <t xml:space="preserve"> CMS '운반 1회당 소요시간(MIN)' =L*2/MV+T1=?</t>
  </si>
  <si>
    <t xml:space="preserve"> T1A  차량 1대당 적재소요시간(MIN)  =CMS*N= 592 </t>
  </si>
  <si>
    <t xml:space="preserve"> T1A '차량 1대당 적재소요시간(MIN)' =CMS*N=?</t>
  </si>
  <si>
    <t xml:space="preserve"> Q   단위당 소요인부(상,하차)  =T1A/450*1/QT= 0.007 </t>
  </si>
  <si>
    <t xml:space="preserve"> Q  '단위당 소요인부(상,하차)' =T1A/450*1/QT=?</t>
  </si>
  <si>
    <t xml:space="preserve"> 1.덤프트럭(8톤/HR) </t>
  </si>
  <si>
    <t>'1.덤프트럭(8톤/HR)'</t>
  </si>
  <si>
    <t xml:space="preserve"> T   적재용량(KG)  =8000   </t>
  </si>
  <si>
    <t xml:space="preserve"> T  '적재용량(KG)' =8000</t>
  </si>
  <si>
    <t xml:space="preserve"> R1  단위중량(KG)  =40   </t>
  </si>
  <si>
    <t xml:space="preserve"> r1 '단위중량(KG)' =40</t>
  </si>
  <si>
    <t xml:space="preserve"> Q1   1회 적재량(BG)  =T/R1= 200 </t>
  </si>
  <si>
    <t xml:space="preserve"> q1  '1회 적재량(BG)' =T/r1=?</t>
  </si>
  <si>
    <t xml:space="preserve"> f   토량 환산계수  =1   </t>
  </si>
  <si>
    <t xml:space="preserve"> f  '토량 환산계수' =1</t>
  </si>
  <si>
    <t xml:space="preserve"> E   작업효율  =0.9   </t>
  </si>
  <si>
    <t xml:space="preserve"> E  '작업효율' =0.9</t>
  </si>
  <si>
    <t xml:space="preserve"> L1  하치장내 운반거리(KM)  =0.0   </t>
  </si>
  <si>
    <t xml:space="preserve"> L1 '하치장내 운반거리(KM)' =0.0</t>
  </si>
  <si>
    <t xml:space="preserve"> L2  도로주행 운반거리(KM)  =9.5   </t>
  </si>
  <si>
    <t xml:space="preserve"> L2 '도로주행 운반거리(KM)' =9.5</t>
  </si>
  <si>
    <t xml:space="preserve"> L3  공사장내 운반거리(KM)  =0.5   </t>
  </si>
  <si>
    <t xml:space="preserve"> L3 '공사장내 운반거리(KM)' =0.5</t>
  </si>
  <si>
    <t xml:space="preserve"> V1  하치장내적재운반속도(KM/HR)  =25   </t>
  </si>
  <si>
    <t xml:space="preserve"> V1 '하치장내적재운반속도(KM/HR)' =25</t>
  </si>
  <si>
    <t xml:space="preserve"> V2  하치장내공차운반속도(KM/HR)  =25   </t>
  </si>
  <si>
    <t xml:space="preserve"> V2 '하치장내공차운반속도(KM/HR)' =25</t>
  </si>
  <si>
    <t xml:space="preserve"> V3  도로주행적재운반속도(KM/HR)  =40   </t>
  </si>
  <si>
    <t xml:space="preserve"> V3 '도로주행적재운반속도(KM/HR)' =40</t>
  </si>
  <si>
    <t xml:space="preserve"> V4  도로주행공차운반속도(KM/HR)  =40   </t>
  </si>
  <si>
    <t xml:space="preserve"> V4 '도로주행공차운반속도(KM/HR)' =40</t>
  </si>
  <si>
    <t xml:space="preserve"> V5  공사장내적재운반속도(KM/HR)  =25   </t>
  </si>
  <si>
    <t xml:space="preserve"> V5 '공사장내적재운반속도(KM/HR)' =25</t>
  </si>
  <si>
    <t xml:space="preserve"> V6  공사장내공차운반속도(KM/HR)  =25   </t>
  </si>
  <si>
    <t xml:space="preserve"> V6 '공사장내공차운반속도(KM/HR)' =25</t>
  </si>
  <si>
    <t xml:space="preserve"> T1  적재시간(MIN)  =CMS= 2.96 </t>
  </si>
  <si>
    <t xml:space="preserve"> t1 '적재시간(MIN)' =CMS=?</t>
  </si>
  <si>
    <t xml:space="preserve"> T2  왕복시간(MIN)  =((L1/V1)+(L1/V2)+(L2/V3)+(L2/V4)+(L3/V5)+(L3/V6))*60= 30.9 </t>
  </si>
  <si>
    <t xml:space="preserve"> t2 '왕복시간(MIN)' =((L1/V1)+(L1/V2)+(L2/V3)+(L2/V4)+(L3/V5)+(L3/V6))*60=?</t>
  </si>
  <si>
    <t xml:space="preserve"> T3  적하시간(MIN)  =CMS= 2.96 </t>
  </si>
  <si>
    <t xml:space="preserve"> t3 '적하시간(MIN)' =CMS=?</t>
  </si>
  <si>
    <t xml:space="preserve"> T4  적재대기시간(MIN)  =0.42   </t>
  </si>
  <si>
    <t xml:space="preserve"> t4 '적재대기시간(MIN)' =0.42</t>
  </si>
  <si>
    <t xml:space="preserve"> T5  적재함덮개 및 해체시간(MIN)  =3.77   </t>
  </si>
  <si>
    <t xml:space="preserve"> t5 '적재함덮개 및 해체시간(MIN)' =3.77</t>
  </si>
  <si>
    <t xml:space="preserve"> T6   세륜시간 (MIN)  =1.5   </t>
  </si>
  <si>
    <t xml:space="preserve"> t6  '세륜시간 (MIN)' =1.5</t>
  </si>
  <si>
    <t xml:space="preserve"> CM  1회 싸이클 시간(MIN)  =T1+T2+T3+T4+T5+T6= 42.51 </t>
  </si>
  <si>
    <t xml:space="preserve"> Cm '1회 싸이클 시간(MIN)' =t1+t2+t3+t4+t5+t6=?</t>
  </si>
  <si>
    <t xml:space="preserve"> Q   시간당 작업량(BG/HR)  =60*Q1*F*E/CM= 254.058 </t>
  </si>
  <si>
    <t xml:space="preserve"> Q  '시간당 작업량(BG/HR)' =60*q1*f*E/Cm=?    </t>
  </si>
  <si>
    <t xml:space="preserve"> Z   공제시간(HR)  =(CM-(T1+T3))/CM= 0.8607 </t>
  </si>
  <si>
    <t xml:space="preserve"> Z  '공제시간(HR)' =(Cm-(t1+t3))/Cm=?    </t>
  </si>
  <si>
    <t xml:space="preserve"> 재료비:  21561 / 254.058*Z = 73 </t>
  </si>
  <si>
    <t>'재료비:' ~00000602008000000.M~ / {Q}*Z =?EQ+</t>
  </si>
  <si>
    <t xml:space="preserve"> 노무비:  50008 / 254.058 = 196.8 </t>
  </si>
  <si>
    <t>'노무비:' ~00000602008000000.L~ / {Q} =?EQ+</t>
  </si>
  <si>
    <t xml:space="preserve"> 경  비:  10544 / 254.058 = 41.5 </t>
  </si>
  <si>
    <t>'경  비:' ~00000602008000000.E~ / {Q} =?EQ+</t>
  </si>
  <si>
    <t xml:space="preserve">  소  계    </t>
  </si>
  <si>
    <t>&gt;'소  계'</t>
  </si>
  <si>
    <t xml:space="preserve"> 2.인력운반 (품셈 1-5-1) 적하비 </t>
  </si>
  <si>
    <t>'2.인력운반 (품셈 1-5-1) 적하비'</t>
  </si>
  <si>
    <t xml:space="preserve"> 보통인부 </t>
  </si>
  <si>
    <t>'보통인부'</t>
  </si>
  <si>
    <t xml:space="preserve"> 노무비: 172698*Q = 1208.8 </t>
  </si>
  <si>
    <t>'노무비:'~L001010101000002.L~*Q =?EQ+</t>
  </si>
  <si>
    <t xml:space="preserve">  총  계</t>
  </si>
  <si>
    <t>단 가 대 비 표</t>
  </si>
  <si>
    <t>조달청가격</t>
  </si>
  <si>
    <t>PAGE</t>
  </si>
  <si>
    <t>거래가격</t>
  </si>
  <si>
    <t>유통물가</t>
  </si>
  <si>
    <t>물가자료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</si>
  <si>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</si>
  <si>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</si>
  <si>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</si>
  <si>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</si>
  <si>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</si>
  <si>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</si>
  <si>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</si>
  <si>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</si>
  <si>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</si>
  <si>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</si>
  <si>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</si>
  <si>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</si>
  <si>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</si>
  <si>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</si>
  <si>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</si>
  <si>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</si>
  <si>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</si>
  <si>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</si>
  <si>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</si>
  <si>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</si>
  <si>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</si>
  <si>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</si>
  <si>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</si>
  <si>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</si>
  <si>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</si>
  <si>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</si>
  <si>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</si>
  <si>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</si>
  <si>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</si>
  <si>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</si>
  <si>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</si>
  <si>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</si>
  <si>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</si>
  <si>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</si>
  <si>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</si>
  <si>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</si>
  <si>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</si>
  <si>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</si>
  <si>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</si>
  <si>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</si>
  <si>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</si>
  <si>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</si>
  <si>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</si>
  <si>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</si>
  <si>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</si>
  <si>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</si>
  <si>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</si>
  <si>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</si>
  <si>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</si>
  <si>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</si>
  <si>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</si>
  <si>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</si>
  <si>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</si>
  <si>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</si>
  <si>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</si>
  <si>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</si>
  <si>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</si>
  <si>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</si>
  <si>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</si>
  <si>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</si>
  <si>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</si>
  <si>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</si>
  <si>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</si>
  <si>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</si>
  <si>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</si>
  <si>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</si>
  <si>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</si>
  <si>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</si>
  <si>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</si>
  <si>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</si>
  <si>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</si>
  <si>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</si>
  <si>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</si>
  <si>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</si>
  <si>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</si>
  <si>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</si>
  <si>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</si>
  <si>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</si>
  <si>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</si>
  <si>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</si>
  <si>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</si>
  <si>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</si>
  <si>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</si>
  <si>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</si>
  <si>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</si>
  <si>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</si>
  <si>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</si>
  <si>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</si>
  <si>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</si>
  <si>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</si>
  <si>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</si>
  <si>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</si>
  <si>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</si>
  <si>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</si>
  <si>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</si>
  <si>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</si>
  <si>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</si>
  <si>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</si>
  <si>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</si>
  <si>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</si>
  <si>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</si>
  <si>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</si>
  <si>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</si>
  <si>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</si>
  <si>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</si>
  <si>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</si>
  <si>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</si>
  <si>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</si>
  <si>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</si>
  <si>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</si>
  <si>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</si>
  <si>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</si>
  <si>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</si>
  <si>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</si>
  <si>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</si>
  <si>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</si>
  <si>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</si>
  <si>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</si>
  <si>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</si>
  <si>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</si>
  <si>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</si>
  <si>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</si>
  <si>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</si>
  <si>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</si>
  <si>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</si>
  <si>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</si>
  <si>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</si>
  <si>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</si>
  <si>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</si>
  <si>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</si>
  <si>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</si>
  <si>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</si>
  <si>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</si>
  <si>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</si>
  <si>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</si>
  <si>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</si>
  <si>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</si>
  <si>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</si>
  <si>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</si>
  <si>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</si>
  <si>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</si>
  <si>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</si>
  <si>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</si>
  <si>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</si>
  <si>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</si>
  <si>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</si>
  <si>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</si>
  <si>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</si>
  <si>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</si>
  <si>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</si>
  <si>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</si>
  <si>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</si>
  <si>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</si>
  <si>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</si>
  <si>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</si>
  <si>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</si>
  <si>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</si>
  <si>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</si>
  <si>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</si>
  <si>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</si>
  <si>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자재 156</t>
  </si>
  <si>
    <t>자재 157</t>
  </si>
  <si>
    <t>자재 158</t>
  </si>
  <si>
    <t>자재 159</t>
  </si>
  <si>
    <t>자재 160</t>
  </si>
  <si>
    <t>자재 161</t>
  </si>
  <si>
    <t>자재 162</t>
  </si>
  <si>
    <t>자재 163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</si>
  <si>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</si>
  <si>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</si>
  <si>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</si>
  <si>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</si>
  <si>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</si>
  <si>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</si>
  <si>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</si>
  <si>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</si>
  <si>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</si>
  <si>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자재 173</t>
  </si>
  <si>
    <t>자재 174</t>
  </si>
  <si>
    <t>자재 175</t>
  </si>
  <si>
    <t>자재 176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</si>
  <si>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</si>
  <si>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</si>
  <si>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</si>
  <si>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</si>
  <si>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</si>
  <si>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</si>
  <si>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</si>
  <si>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</si>
  <si>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</si>
  <si>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</si>
  <si>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</si>
  <si>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</si>
  <si>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</si>
  <si>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</si>
  <si>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</si>
  <si>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</si>
  <si>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</si>
  <si>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</si>
  <si>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</si>
  <si>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</si>
  <si>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</si>
  <si>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</si>
  <si>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자재 177</t>
  </si>
  <si>
    <t>자재 178</t>
  </si>
  <si>
    <t>자재 179</t>
  </si>
  <si>
    <t>공 사 원 가 계 산 서</t>
  </si>
  <si>
    <t>공사명 : 부산강서고등학교 고교학점제 공간조성사업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</si>
  <si>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</si>
  <si>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</si>
  <si>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</si>
  <si>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</si>
  <si>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</si>
  <si>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</si>
  <si>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</si>
  <si>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</si>
  <si>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</si>
  <si>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</si>
  <si>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</si>
  <si>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</si>
  <si>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</si>
  <si>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</si>
  <si>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</si>
  <si>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</si>
  <si>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</si>
  <si>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</si>
  <si>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</si>
  <si>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</si>
  <si>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공사기간6개월이하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</si>
  <si>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</si>
  <si>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</si>
  <si>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</si>
  <si>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</si>
  <si>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</si>
  <si>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</si>
  <si>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</si>
  <si>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</si>
  <si>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</si>
  <si>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</si>
  <si>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</si>
  <si>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</si>
  <si>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1개월이상공사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</si>
  <si>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</si>
  <si>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</si>
  <si>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</si>
  <si>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</si>
  <si>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</si>
  <si>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</si>
  <si>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추정금액1억이상</t>
  </si>
  <si>
    <t>CA</t>
  </si>
  <si>
    <t>산업안전보건관리비</t>
  </si>
  <si>
    <t>(재료비+직노+도급자관급자재비) * 3.11%</t>
  </si>
  <si>
    <t>대상액5억미만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</si>
  <si>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</si>
  <si>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</si>
  <si>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</si>
  <si>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</si>
  <si>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</si>
  <si>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</si>
  <si>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</si>
  <si>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</si>
  <si>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</si>
  <si>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</si>
  <si>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</si>
  <si>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</si>
  <si>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</si>
  <si>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</si>
  <si>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</si>
  <si>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</si>
  <si>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</si>
  <si>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</si>
  <si>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</si>
  <si>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</si>
  <si>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</si>
  <si>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</si>
  <si>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</si>
  <si>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</si>
  <si>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</si>
  <si>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</si>
  <si>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</si>
  <si>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</si>
  <si>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</si>
  <si>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</si>
  <si>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</si>
  <si>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건설폐기물처리비</t>
  </si>
  <si>
    <t>D4</t>
  </si>
  <si>
    <t>고 재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</si>
  <si>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</si>
  <si>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</si>
  <si>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</si>
  <si>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</si>
  <si>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</si>
  <si>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</si>
  <si>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</si>
  <si>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</si>
  <si>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도급자관급자재비</t>
  </si>
  <si>
    <t>DK</t>
  </si>
  <si>
    <t>관급자관급자재비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</si>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</sst>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1" xfId="0" quotePrefix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BE43-0B65-4118-AFF4-936134ADAA9B}">
  <sheetPr>
    <pageSetUpPr fitToPage="1"/>
  </sheetPr>
  <dimension ref="A1:G36"/>
  <sheetViews>
    <sheetView tabSelected="1" topLeftCell="B2" zoomScale="85" zoomScaleNormal="85" workbookViewId="0">
      <selection activeCell="F2" sqref="F2:G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1" t="s">
        <v>3517</v>
      </c>
      <c r="C1" s="41"/>
      <c r="D1" s="41"/>
      <c r="E1" s="41"/>
      <c r="F1" s="41"/>
      <c r="G1" s="41"/>
    </row>
    <row r="2" spans="1:7" ht="22.15" customHeight="1" x14ac:dyDescent="0.3">
      <c r="B2" s="42" t="s">
        <v>3518</v>
      </c>
      <c r="C2" s="42"/>
      <c r="D2" s="42"/>
      <c r="E2" s="42"/>
      <c r="F2" s="43"/>
      <c r="G2" s="43"/>
    </row>
    <row r="3" spans="1:7" ht="22.15" customHeight="1" x14ac:dyDescent="0.3">
      <c r="B3" s="40" t="s">
        <v>3519</v>
      </c>
      <c r="C3" s="40"/>
      <c r="D3" s="40"/>
      <c r="E3" s="39" t="s">
        <v>3520</v>
      </c>
      <c r="F3" s="39" t="s">
        <v>3521</v>
      </c>
      <c r="G3" s="39" t="s">
        <v>1164</v>
      </c>
    </row>
    <row r="4" spans="1:7" ht="22.15" customHeight="1" x14ac:dyDescent="0.3">
      <c r="A4" s="1" t="s">
        <v>3526</v>
      </c>
      <c r="B4" s="44" t="s">
        <v>3522</v>
      </c>
      <c r="C4" s="44" t="s">
        <v>3523</v>
      </c>
      <c r="D4" s="39" t="s">
        <v>3527</v>
      </c>
      <c r="E4" s="12">
        <f>TRUNC(공종별집계표!F5, 0)</f>
        <v>0</v>
      </c>
      <c r="F4" s="10" t="s">
        <v>52</v>
      </c>
      <c r="G4" s="10" t="s">
        <v>52</v>
      </c>
    </row>
    <row r="5" spans="1:7" ht="22.15" customHeight="1" x14ac:dyDescent="0.3">
      <c r="A5" s="1" t="s">
        <v>3528</v>
      </c>
      <c r="B5" s="44"/>
      <c r="C5" s="44"/>
      <c r="D5" s="39" t="s">
        <v>3529</v>
      </c>
      <c r="E5" s="12">
        <v>0</v>
      </c>
      <c r="F5" s="10" t="s">
        <v>52</v>
      </c>
      <c r="G5" s="10" t="s">
        <v>52</v>
      </c>
    </row>
    <row r="6" spans="1:7" ht="22.15" customHeight="1" x14ac:dyDescent="0.3">
      <c r="A6" s="1" t="s">
        <v>3530</v>
      </c>
      <c r="B6" s="44"/>
      <c r="C6" s="44"/>
      <c r="D6" s="39" t="s">
        <v>3531</v>
      </c>
      <c r="E6" s="12">
        <v>0</v>
      </c>
      <c r="F6" s="10" t="s">
        <v>52</v>
      </c>
      <c r="G6" s="10" t="s">
        <v>52</v>
      </c>
    </row>
    <row r="7" spans="1:7" ht="22.15" customHeight="1" x14ac:dyDescent="0.3">
      <c r="A7" s="1" t="s">
        <v>3532</v>
      </c>
      <c r="B7" s="44"/>
      <c r="C7" s="44"/>
      <c r="D7" s="39" t="s">
        <v>3533</v>
      </c>
      <c r="E7" s="12">
        <f>TRUNC(E4+E5-E6, 0)</f>
        <v>0</v>
      </c>
      <c r="F7" s="10" t="s">
        <v>52</v>
      </c>
      <c r="G7" s="10" t="s">
        <v>52</v>
      </c>
    </row>
    <row r="8" spans="1:7" ht="22.15" customHeight="1" x14ac:dyDescent="0.3">
      <c r="A8" s="1" t="s">
        <v>3534</v>
      </c>
      <c r="B8" s="44"/>
      <c r="C8" s="44" t="s">
        <v>3524</v>
      </c>
      <c r="D8" s="39" t="s">
        <v>3535</v>
      </c>
      <c r="E8" s="12">
        <f>TRUNC(공종별집계표!H5, 0)</f>
        <v>0</v>
      </c>
      <c r="F8" s="10" t="s">
        <v>52</v>
      </c>
      <c r="G8" s="10" t="s">
        <v>52</v>
      </c>
    </row>
    <row r="9" spans="1:7" ht="22.15" customHeight="1" x14ac:dyDescent="0.3">
      <c r="A9" s="1" t="s">
        <v>3536</v>
      </c>
      <c r="B9" s="44"/>
      <c r="C9" s="44"/>
      <c r="D9" s="39" t="s">
        <v>3537</v>
      </c>
      <c r="E9" s="12">
        <f>TRUNC(E8*0.175, 0)</f>
        <v>0</v>
      </c>
      <c r="F9" s="10" t="s">
        <v>3538</v>
      </c>
      <c r="G9" s="10" t="s">
        <v>3539</v>
      </c>
    </row>
    <row r="10" spans="1:7" ht="22.15" customHeight="1" x14ac:dyDescent="0.3">
      <c r="A10" s="1" t="s">
        <v>3540</v>
      </c>
      <c r="B10" s="44"/>
      <c r="C10" s="44"/>
      <c r="D10" s="39" t="s">
        <v>3533</v>
      </c>
      <c r="E10" s="12">
        <f>TRUNC(E8+E9, 0)</f>
        <v>0</v>
      </c>
      <c r="F10" s="10" t="s">
        <v>52</v>
      </c>
      <c r="G10" s="10" t="s">
        <v>52</v>
      </c>
    </row>
    <row r="11" spans="1:7" ht="22.15" customHeight="1" x14ac:dyDescent="0.3">
      <c r="A11" s="1" t="s">
        <v>3541</v>
      </c>
      <c r="B11" s="44"/>
      <c r="C11" s="44" t="s">
        <v>3525</v>
      </c>
      <c r="D11" s="39" t="s">
        <v>3542</v>
      </c>
      <c r="E11" s="12">
        <f>TRUNC(공종별집계표!J5, 0)</f>
        <v>0</v>
      </c>
      <c r="F11" s="10" t="s">
        <v>52</v>
      </c>
      <c r="G11" s="10" t="s">
        <v>52</v>
      </c>
    </row>
    <row r="12" spans="1:7" ht="22.15" customHeight="1" x14ac:dyDescent="0.3">
      <c r="A12" s="1" t="s">
        <v>3543</v>
      </c>
      <c r="B12" s="44"/>
      <c r="C12" s="44"/>
      <c r="D12" s="39" t="s">
        <v>3544</v>
      </c>
      <c r="E12" s="12">
        <f>TRUNC(E10*0.0356, 0)</f>
        <v>0</v>
      </c>
      <c r="F12" s="10" t="s">
        <v>3545</v>
      </c>
      <c r="G12" s="10" t="s">
        <v>52</v>
      </c>
    </row>
    <row r="13" spans="1:7" ht="22.15" customHeight="1" x14ac:dyDescent="0.3">
      <c r="A13" s="1" t="s">
        <v>3546</v>
      </c>
      <c r="B13" s="44"/>
      <c r="C13" s="44"/>
      <c r="D13" s="39" t="s">
        <v>3547</v>
      </c>
      <c r="E13" s="12">
        <f>TRUNC(E10*0.0101, 0)</f>
        <v>0</v>
      </c>
      <c r="F13" s="10" t="s">
        <v>3548</v>
      </c>
      <c r="G13" s="10" t="s">
        <v>52</v>
      </c>
    </row>
    <row r="14" spans="1:7" ht="22.15" customHeight="1" x14ac:dyDescent="0.3">
      <c r="A14" s="1" t="s">
        <v>3549</v>
      </c>
      <c r="B14" s="44"/>
      <c r="C14" s="44"/>
      <c r="D14" s="39" t="s">
        <v>3550</v>
      </c>
      <c r="E14" s="12">
        <f>TRUNC(E8*0.03595, 0)</f>
        <v>0</v>
      </c>
      <c r="F14" s="10" t="s">
        <v>3551</v>
      </c>
      <c r="G14" s="10" t="s">
        <v>3552</v>
      </c>
    </row>
    <row r="15" spans="1:7" ht="22.15" customHeight="1" x14ac:dyDescent="0.3">
      <c r="A15" s="1" t="s">
        <v>3553</v>
      </c>
      <c r="B15" s="44"/>
      <c r="C15" s="44"/>
      <c r="D15" s="39" t="s">
        <v>3554</v>
      </c>
      <c r="E15" s="12">
        <f>TRUNC(E8*0.0475, 0)</f>
        <v>0</v>
      </c>
      <c r="F15" s="10" t="s">
        <v>3555</v>
      </c>
      <c r="G15" s="10" t="s">
        <v>3552</v>
      </c>
    </row>
    <row r="16" spans="1:7" ht="22.15" customHeight="1" x14ac:dyDescent="0.3">
      <c r="A16" s="1" t="s">
        <v>3556</v>
      </c>
      <c r="B16" s="44"/>
      <c r="C16" s="44"/>
      <c r="D16" s="39" t="s">
        <v>3557</v>
      </c>
      <c r="E16" s="12">
        <f>TRUNC(E8*0.023, 0)</f>
        <v>0</v>
      </c>
      <c r="F16" s="10" t="s">
        <v>3558</v>
      </c>
      <c r="G16" s="10" t="s">
        <v>3559</v>
      </c>
    </row>
    <row r="17" spans="1:7" ht="22.15" customHeight="1" x14ac:dyDescent="0.3">
      <c r="A17" s="1" t="s">
        <v>3560</v>
      </c>
      <c r="B17" s="44"/>
      <c r="C17" s="44"/>
      <c r="D17" s="39" t="s">
        <v>3561</v>
      </c>
      <c r="E17" s="12">
        <f>TRUNC((E7+E8+(E34/1.1))*0.0311, 0)</f>
        <v>0</v>
      </c>
      <c r="F17" s="10" t="s">
        <v>3562</v>
      </c>
      <c r="G17" s="10" t="s">
        <v>3563</v>
      </c>
    </row>
    <row r="18" spans="1:7" ht="22.15" customHeight="1" x14ac:dyDescent="0.3">
      <c r="A18" s="1" t="s">
        <v>3564</v>
      </c>
      <c r="B18" s="44"/>
      <c r="C18" s="44"/>
      <c r="D18" s="39" t="s">
        <v>3565</v>
      </c>
      <c r="E18" s="12">
        <f>TRUNC(E14*0.1314, 0)</f>
        <v>0</v>
      </c>
      <c r="F18" s="10" t="s">
        <v>3566</v>
      </c>
      <c r="G18" s="10" t="s">
        <v>3552</v>
      </c>
    </row>
    <row r="19" spans="1:7" ht="22.15" customHeight="1" x14ac:dyDescent="0.3">
      <c r="A19" s="1" t="s">
        <v>3567</v>
      </c>
      <c r="B19" s="44"/>
      <c r="C19" s="44"/>
      <c r="D19" s="39" t="s">
        <v>3568</v>
      </c>
      <c r="E19" s="12">
        <f>TRUNC((E7+E10)*0.05, 0)</f>
        <v>0</v>
      </c>
      <c r="F19" s="10" t="s">
        <v>3569</v>
      </c>
      <c r="G19" s="10" t="s">
        <v>3539</v>
      </c>
    </row>
    <row r="20" spans="1:7" ht="22.15" customHeight="1" x14ac:dyDescent="0.3">
      <c r="A20" s="1" t="s">
        <v>3570</v>
      </c>
      <c r="B20" s="44"/>
      <c r="C20" s="44"/>
      <c r="D20" s="39" t="s">
        <v>3571</v>
      </c>
      <c r="E20" s="12">
        <f>TRUNC((E7+E8+E11)*0.003, 0)</f>
        <v>0</v>
      </c>
      <c r="F20" s="10" t="s">
        <v>3572</v>
      </c>
      <c r="G20" s="10" t="s">
        <v>52</v>
      </c>
    </row>
    <row r="21" spans="1:7" ht="22.15" customHeight="1" x14ac:dyDescent="0.3">
      <c r="A21" s="1" t="s">
        <v>3573</v>
      </c>
      <c r="B21" s="44"/>
      <c r="C21" s="44"/>
      <c r="D21" s="39" t="s">
        <v>3574</v>
      </c>
      <c r="E21" s="12">
        <f>TRUNC((E7+E8+E11)*0.00081, 0)</f>
        <v>0</v>
      </c>
      <c r="F21" s="10" t="s">
        <v>3575</v>
      </c>
      <c r="G21" s="10" t="s">
        <v>52</v>
      </c>
    </row>
    <row r="22" spans="1:7" ht="22.15" customHeight="1" x14ac:dyDescent="0.3">
      <c r="A22" s="1" t="s">
        <v>3576</v>
      </c>
      <c r="B22" s="44"/>
      <c r="C22" s="44"/>
      <c r="D22" s="39" t="s">
        <v>3577</v>
      </c>
      <c r="E22" s="12">
        <f>TRUNC((E7+E8+E11)*0.0007, 0)</f>
        <v>0</v>
      </c>
      <c r="F22" s="10" t="s">
        <v>3578</v>
      </c>
      <c r="G22" s="10" t="s">
        <v>52</v>
      </c>
    </row>
    <row r="23" spans="1:7" ht="22.15" customHeight="1" x14ac:dyDescent="0.3">
      <c r="A23" s="1" t="s">
        <v>3579</v>
      </c>
      <c r="B23" s="44"/>
      <c r="C23" s="44"/>
      <c r="D23" s="39" t="s">
        <v>3580</v>
      </c>
      <c r="E23" s="12">
        <f>TRUNC(E10*0.00006, 0)</f>
        <v>0</v>
      </c>
      <c r="F23" s="10" t="s">
        <v>3581</v>
      </c>
      <c r="G23" s="10" t="s">
        <v>52</v>
      </c>
    </row>
    <row r="24" spans="1:7" ht="22.15" customHeight="1" x14ac:dyDescent="0.3">
      <c r="A24" s="1" t="s">
        <v>3582</v>
      </c>
      <c r="B24" s="44"/>
      <c r="C24" s="44"/>
      <c r="D24" s="39" t="s">
        <v>3583</v>
      </c>
      <c r="E24" s="12">
        <f>TRUNC(E10*0.0009, 0)</f>
        <v>0</v>
      </c>
      <c r="F24" s="10" t="s">
        <v>3584</v>
      </c>
      <c r="G24" s="10" t="s">
        <v>52</v>
      </c>
    </row>
    <row r="25" spans="1:7" ht="22.15" customHeight="1" x14ac:dyDescent="0.3">
      <c r="A25" s="1" t="s">
        <v>3585</v>
      </c>
      <c r="B25" s="44"/>
      <c r="C25" s="44"/>
      <c r="D25" s="39" t="s">
        <v>3533</v>
      </c>
      <c r="E25" s="12">
        <f>TRUNC(E11+E12+E13+E14+E15+E16+E17+E18+E19+E20+E21+E22+E23+E24, 0)</f>
        <v>0</v>
      </c>
      <c r="F25" s="10" t="s">
        <v>52</v>
      </c>
      <c r="G25" s="10" t="s">
        <v>52</v>
      </c>
    </row>
    <row r="26" spans="1:7" ht="22.15" customHeight="1" x14ac:dyDescent="0.3">
      <c r="A26" s="1" t="s">
        <v>3586</v>
      </c>
      <c r="B26" s="40" t="s">
        <v>3587</v>
      </c>
      <c r="C26" s="40"/>
      <c r="D26" s="40"/>
      <c r="E26" s="12">
        <f>TRUNC(E7+E10+E25, 0)</f>
        <v>0</v>
      </c>
      <c r="F26" s="10" t="s">
        <v>52</v>
      </c>
      <c r="G26" s="10" t="s">
        <v>52</v>
      </c>
    </row>
    <row r="27" spans="1:7" ht="22.15" customHeight="1" x14ac:dyDescent="0.3">
      <c r="A27" s="1" t="s">
        <v>3588</v>
      </c>
      <c r="B27" s="40" t="s">
        <v>3589</v>
      </c>
      <c r="C27" s="40"/>
      <c r="D27" s="40"/>
      <c r="E27" s="12">
        <f>TRUNC(E26*0.08, 0)</f>
        <v>0</v>
      </c>
      <c r="F27" s="10" t="s">
        <v>3590</v>
      </c>
      <c r="G27" s="10" t="s">
        <v>52</v>
      </c>
    </row>
    <row r="28" spans="1:7" ht="22.15" customHeight="1" x14ac:dyDescent="0.3">
      <c r="A28" s="1" t="s">
        <v>3591</v>
      </c>
      <c r="B28" s="40" t="s">
        <v>3592</v>
      </c>
      <c r="C28" s="40"/>
      <c r="D28" s="40"/>
      <c r="E28" s="12"/>
      <c r="F28" s="10" t="s">
        <v>3593</v>
      </c>
      <c r="G28" s="10" t="s">
        <v>52</v>
      </c>
    </row>
    <row r="29" spans="1:7" ht="22.15" customHeight="1" x14ac:dyDescent="0.3">
      <c r="A29" s="1" t="s">
        <v>3594</v>
      </c>
      <c r="B29" s="40" t="s">
        <v>3595</v>
      </c>
      <c r="C29" s="40"/>
      <c r="D29" s="40"/>
      <c r="E29" s="12">
        <f>TRUNC(공종별집계표!T84, 0)</f>
        <v>0</v>
      </c>
      <c r="F29" s="10" t="s">
        <v>52</v>
      </c>
      <c r="G29" s="10" t="s">
        <v>52</v>
      </c>
    </row>
    <row r="30" spans="1:7" ht="22.15" customHeight="1" x14ac:dyDescent="0.3">
      <c r="A30" s="1" t="s">
        <v>3596</v>
      </c>
      <c r="B30" s="40" t="s">
        <v>3597</v>
      </c>
      <c r="C30" s="40"/>
      <c r="D30" s="40"/>
      <c r="E30" s="12">
        <f>TRUNC(공종별집계표!T83, 0)</f>
        <v>0</v>
      </c>
      <c r="F30" s="10" t="s">
        <v>52</v>
      </c>
      <c r="G30" s="10" t="s">
        <v>52</v>
      </c>
    </row>
    <row r="31" spans="1:7" ht="22.15" customHeight="1" x14ac:dyDescent="0.3">
      <c r="A31" s="1" t="s">
        <v>3598</v>
      </c>
      <c r="B31" s="40" t="s">
        <v>3599</v>
      </c>
      <c r="C31" s="40"/>
      <c r="D31" s="40"/>
      <c r="E31" s="12">
        <f>TRUNC(E26+E27+E28+E29+E30, 0)</f>
        <v>0</v>
      </c>
      <c r="F31" s="10" t="s">
        <v>52</v>
      </c>
      <c r="G31" s="10" t="s">
        <v>52</v>
      </c>
    </row>
    <row r="32" spans="1:7" ht="22.15" customHeight="1" x14ac:dyDescent="0.3">
      <c r="A32" s="1" t="s">
        <v>3600</v>
      </c>
      <c r="B32" s="40" t="s">
        <v>3601</v>
      </c>
      <c r="C32" s="40"/>
      <c r="D32" s="40"/>
      <c r="E32" s="12">
        <f>TRUNC(E31*0.1, 0)</f>
        <v>0</v>
      </c>
      <c r="F32" s="10" t="s">
        <v>3602</v>
      </c>
      <c r="G32" s="10" t="s">
        <v>52</v>
      </c>
    </row>
    <row r="33" spans="1:7" ht="22.15" customHeight="1" x14ac:dyDescent="0.3">
      <c r="A33" s="1" t="s">
        <v>3603</v>
      </c>
      <c r="B33" s="40" t="s">
        <v>3604</v>
      </c>
      <c r="C33" s="40"/>
      <c r="D33" s="40"/>
      <c r="E33" s="12">
        <f>TRUNC(E31+E32, 0)</f>
        <v>0</v>
      </c>
      <c r="F33" s="10" t="s">
        <v>52</v>
      </c>
      <c r="G33" s="10" t="s">
        <v>52</v>
      </c>
    </row>
    <row r="34" spans="1:7" ht="22.15" customHeight="1" x14ac:dyDescent="0.3">
      <c r="A34" s="1" t="s">
        <v>3605</v>
      </c>
      <c r="B34" s="40" t="s">
        <v>3606</v>
      </c>
      <c r="C34" s="40"/>
      <c r="D34" s="40"/>
      <c r="E34" s="12">
        <f>TRUNC(공종별집계표!T85, 0)</f>
        <v>0</v>
      </c>
      <c r="F34" s="10" t="s">
        <v>52</v>
      </c>
      <c r="G34" s="10" t="s">
        <v>52</v>
      </c>
    </row>
    <row r="35" spans="1:7" ht="22.15" customHeight="1" x14ac:dyDescent="0.3">
      <c r="A35" s="1" t="s">
        <v>3607</v>
      </c>
      <c r="B35" s="40" t="s">
        <v>3608</v>
      </c>
      <c r="C35" s="40"/>
      <c r="D35" s="40"/>
      <c r="E35" s="12">
        <f>TRUNC(공종별집계표!T86, 0)</f>
        <v>0</v>
      </c>
      <c r="F35" s="10" t="s">
        <v>52</v>
      </c>
      <c r="G35" s="10" t="s">
        <v>52</v>
      </c>
    </row>
    <row r="36" spans="1:7" ht="22.15" customHeight="1" x14ac:dyDescent="0.3">
      <c r="A36" s="1" t="s">
        <v>3609</v>
      </c>
      <c r="B36" s="40" t="s">
        <v>3610</v>
      </c>
      <c r="C36" s="40"/>
      <c r="D36" s="40"/>
      <c r="E36" s="12">
        <f>TRUNC(E33+E34+E35, 0)</f>
        <v>0</v>
      </c>
      <c r="F36" s="10" t="s">
        <v>52</v>
      </c>
      <c r="G36" s="10" t="s">
        <v>52</v>
      </c>
    </row>
  </sheetData>
  <mergeCells count="19">
    <mergeCell ref="B32:D32"/>
    <mergeCell ref="B33:D33"/>
    <mergeCell ref="B34:D34"/>
    <mergeCell ref="B35:D35"/>
    <mergeCell ref="B36:D36"/>
    <mergeCell ref="B31:D31"/>
    <mergeCell ref="B1:G1"/>
    <mergeCell ref="B2:E2"/>
    <mergeCell ref="F2:G2"/>
    <mergeCell ref="B3:D3"/>
    <mergeCell ref="B4:B25"/>
    <mergeCell ref="C4:C7"/>
    <mergeCell ref="C8:C10"/>
    <mergeCell ref="C11:C25"/>
    <mergeCell ref="B26:D26"/>
    <mergeCell ref="B27:D27"/>
    <mergeCell ref="B28:D28"/>
    <mergeCell ref="B29:D29"/>
    <mergeCell ref="B30:D30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697FA-4402-41BC-BFF0-5ED7E594F40E}">
  <sheetPr>
    <pageSetUpPr fitToPage="1"/>
  </sheetPr>
  <dimension ref="A1:T88"/>
  <sheetViews>
    <sheetView zoomScale="55" zoomScaleNormal="55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/>
      <c r="G3" s="45" t="s">
        <v>9</v>
      </c>
      <c r="H3" s="45"/>
      <c r="I3" s="45" t="s">
        <v>10</v>
      </c>
      <c r="J3" s="45"/>
      <c r="K3" s="45" t="s">
        <v>11</v>
      </c>
      <c r="L3" s="45"/>
      <c r="M3" s="45" t="s">
        <v>12</v>
      </c>
      <c r="N3" s="42" t="s">
        <v>13</v>
      </c>
      <c r="O3" s="42" t="s">
        <v>14</v>
      </c>
      <c r="P3" s="42" t="s">
        <v>15</v>
      </c>
      <c r="Q3" s="42" t="s">
        <v>16</v>
      </c>
      <c r="R3" s="42" t="s">
        <v>17</v>
      </c>
      <c r="S3" s="42" t="s">
        <v>18</v>
      </c>
      <c r="T3" s="42" t="s">
        <v>19</v>
      </c>
    </row>
    <row r="4" spans="1:20" ht="30" customHeight="1" x14ac:dyDescent="0.3">
      <c r="A4" s="46"/>
      <c r="B4" s="46"/>
      <c r="C4" s="46"/>
      <c r="D4" s="4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6"/>
      <c r="N4" s="42"/>
      <c r="O4" s="42"/>
      <c r="P4" s="42"/>
      <c r="Q4" s="42"/>
      <c r="R4" s="42"/>
      <c r="S4" s="42"/>
      <c r="T4" s="42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F6+F18+F29+F40+F51+F61+F69+F82</f>
        <v>0</v>
      </c>
      <c r="F5" s="12">
        <f t="shared" ref="F5:F36" si="0">E5*D5</f>
        <v>0</v>
      </c>
      <c r="G5" s="12">
        <f>H6+H18+H29+H40+H51+H61+H69+H82</f>
        <v>0</v>
      </c>
      <c r="H5" s="12">
        <f t="shared" ref="H5:H36" si="1">G5*D5</f>
        <v>0</v>
      </c>
      <c r="I5" s="12">
        <f>J6+J18+J29+J40+J51+J61+J69+J82</f>
        <v>0</v>
      </c>
      <c r="J5" s="12">
        <f t="shared" ref="J5:J36" si="2">I5*D5</f>
        <v>0</v>
      </c>
      <c r="K5" s="12">
        <f t="shared" ref="K5:K36" si="3">E5+G5+I5</f>
        <v>0</v>
      </c>
      <c r="L5" s="12">
        <f t="shared" ref="L5:L36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F7+F8+F9+F10+F11+F12+F13+F14+F15+F16+F17</f>
        <v>0</v>
      </c>
      <c r="F6" s="12">
        <f t="shared" si="0"/>
        <v>0</v>
      </c>
      <c r="G6" s="12">
        <f>H7+H8+H9+H10+H11+H12+H13+H14+H15+H16+H17</f>
        <v>0</v>
      </c>
      <c r="H6" s="12">
        <f t="shared" si="1"/>
        <v>0</v>
      </c>
      <c r="I6" s="12">
        <f>J7+J8+J9+J10+J11+J12+J13+J14+J15+J16+J17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공종별내역서!F26</f>
        <v>0</v>
      </c>
      <c r="F7" s="12">
        <f t="shared" si="0"/>
        <v>0</v>
      </c>
      <c r="G7" s="12">
        <f>공종별내역서!H26</f>
        <v>0</v>
      </c>
      <c r="H7" s="12">
        <f t="shared" si="1"/>
        <v>0</v>
      </c>
      <c r="I7" s="12">
        <f>공종별내역서!J26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95</v>
      </c>
      <c r="B8" s="10" t="s">
        <v>52</v>
      </c>
      <c r="C8" s="10" t="s">
        <v>52</v>
      </c>
      <c r="D8" s="11">
        <v>1</v>
      </c>
      <c r="E8" s="12">
        <f>공종별내역서!F49</f>
        <v>0</v>
      </c>
      <c r="F8" s="12">
        <f t="shared" si="0"/>
        <v>0</v>
      </c>
      <c r="G8" s="12">
        <f>공종별내역서!H49</f>
        <v>0</v>
      </c>
      <c r="H8" s="12">
        <f t="shared" si="1"/>
        <v>0</v>
      </c>
      <c r="I8" s="12">
        <f>공종별내역서!J49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96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117</v>
      </c>
      <c r="B9" s="10" t="s">
        <v>52</v>
      </c>
      <c r="C9" s="10" t="s">
        <v>52</v>
      </c>
      <c r="D9" s="11">
        <v>1</v>
      </c>
      <c r="E9" s="12">
        <f>공종별내역서!F72</f>
        <v>0</v>
      </c>
      <c r="F9" s="12">
        <f t="shared" si="0"/>
        <v>0</v>
      </c>
      <c r="G9" s="12">
        <f>공종별내역서!H72</f>
        <v>0</v>
      </c>
      <c r="H9" s="12">
        <f t="shared" si="1"/>
        <v>0</v>
      </c>
      <c r="I9" s="12">
        <f>공종별내역서!J72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118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173</v>
      </c>
      <c r="B10" s="10" t="s">
        <v>52</v>
      </c>
      <c r="C10" s="10" t="s">
        <v>52</v>
      </c>
      <c r="D10" s="11">
        <v>1</v>
      </c>
      <c r="E10" s="12">
        <f>공종별내역서!F95</f>
        <v>0</v>
      </c>
      <c r="F10" s="12">
        <f t="shared" si="0"/>
        <v>0</v>
      </c>
      <c r="G10" s="12">
        <f>공종별내역서!H95</f>
        <v>0</v>
      </c>
      <c r="H10" s="12">
        <f t="shared" si="1"/>
        <v>0</v>
      </c>
      <c r="I10" s="12">
        <f>공종별내역서!J95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174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242</v>
      </c>
      <c r="B11" s="10" t="s">
        <v>52</v>
      </c>
      <c r="C11" s="10" t="s">
        <v>52</v>
      </c>
      <c r="D11" s="11">
        <v>1</v>
      </c>
      <c r="E11" s="12">
        <f>공종별내역서!F118</f>
        <v>0</v>
      </c>
      <c r="F11" s="12">
        <f t="shared" si="0"/>
        <v>0</v>
      </c>
      <c r="G11" s="12">
        <f>공종별내역서!H118</f>
        <v>0</v>
      </c>
      <c r="H11" s="12">
        <f t="shared" si="1"/>
        <v>0</v>
      </c>
      <c r="I11" s="12">
        <f>공종별내역서!J118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243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300</v>
      </c>
      <c r="B12" s="10" t="s">
        <v>52</v>
      </c>
      <c r="C12" s="10" t="s">
        <v>52</v>
      </c>
      <c r="D12" s="11">
        <v>1</v>
      </c>
      <c r="E12" s="12">
        <f>공종별내역서!F141</f>
        <v>0</v>
      </c>
      <c r="F12" s="12">
        <f t="shared" si="0"/>
        <v>0</v>
      </c>
      <c r="G12" s="12">
        <f>공종별내역서!H141</f>
        <v>0</v>
      </c>
      <c r="H12" s="12">
        <f t="shared" si="1"/>
        <v>0</v>
      </c>
      <c r="I12" s="12">
        <f>공종별내역서!J141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301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312</v>
      </c>
      <c r="B13" s="10" t="s">
        <v>52</v>
      </c>
      <c r="C13" s="10" t="s">
        <v>52</v>
      </c>
      <c r="D13" s="11">
        <v>1</v>
      </c>
      <c r="E13" s="12">
        <f>공종별내역서!F164</f>
        <v>0</v>
      </c>
      <c r="F13" s="12">
        <f t="shared" si="0"/>
        <v>0</v>
      </c>
      <c r="G13" s="12">
        <f>공종별내역서!H164</f>
        <v>0</v>
      </c>
      <c r="H13" s="12">
        <f t="shared" si="1"/>
        <v>0</v>
      </c>
      <c r="I13" s="12">
        <f>공종별내역서!J164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313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320</v>
      </c>
      <c r="B14" s="10" t="s">
        <v>52</v>
      </c>
      <c r="C14" s="10" t="s">
        <v>52</v>
      </c>
      <c r="D14" s="11">
        <v>1</v>
      </c>
      <c r="E14" s="12">
        <f>공종별내역서!F187</f>
        <v>0</v>
      </c>
      <c r="F14" s="12">
        <f t="shared" si="0"/>
        <v>0</v>
      </c>
      <c r="G14" s="12">
        <f>공종별내역서!H187</f>
        <v>0</v>
      </c>
      <c r="H14" s="12">
        <f t="shared" si="1"/>
        <v>0</v>
      </c>
      <c r="I14" s="12">
        <f>공종별내역서!J187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321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337</v>
      </c>
      <c r="B15" s="10" t="s">
        <v>52</v>
      </c>
      <c r="C15" s="10" t="s">
        <v>52</v>
      </c>
      <c r="D15" s="11">
        <v>1</v>
      </c>
      <c r="E15" s="12">
        <f>공종별내역서!F210</f>
        <v>0</v>
      </c>
      <c r="F15" s="12">
        <f t="shared" si="0"/>
        <v>0</v>
      </c>
      <c r="G15" s="12">
        <f>공종별내역서!H210</f>
        <v>0</v>
      </c>
      <c r="H15" s="12">
        <f t="shared" si="1"/>
        <v>0</v>
      </c>
      <c r="I15" s="12">
        <f>공종별내역서!J210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338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349</v>
      </c>
      <c r="B16" s="10" t="s">
        <v>52</v>
      </c>
      <c r="C16" s="10" t="s">
        <v>52</v>
      </c>
      <c r="D16" s="11">
        <v>1</v>
      </c>
      <c r="E16" s="12">
        <f>공종별내역서!F233</f>
        <v>0</v>
      </c>
      <c r="F16" s="12">
        <f t="shared" si="0"/>
        <v>0</v>
      </c>
      <c r="G16" s="12">
        <f>공종별내역서!H233</f>
        <v>0</v>
      </c>
      <c r="H16" s="12">
        <f t="shared" si="1"/>
        <v>0</v>
      </c>
      <c r="I16" s="12">
        <f>공종별내역서!J233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350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366</v>
      </c>
      <c r="B17" s="10" t="s">
        <v>52</v>
      </c>
      <c r="C17" s="10" t="s">
        <v>52</v>
      </c>
      <c r="D17" s="11">
        <v>1</v>
      </c>
      <c r="E17" s="12">
        <f>공종별내역서!F256</f>
        <v>0</v>
      </c>
      <c r="F17" s="12">
        <f t="shared" si="0"/>
        <v>0</v>
      </c>
      <c r="G17" s="12">
        <f>공종별내역서!H256</f>
        <v>0</v>
      </c>
      <c r="H17" s="12">
        <f t="shared" si="1"/>
        <v>0</v>
      </c>
      <c r="I17" s="12">
        <f>공종별내역서!J256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367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466</v>
      </c>
      <c r="B18" s="10" t="s">
        <v>52</v>
      </c>
      <c r="C18" s="10" t="s">
        <v>52</v>
      </c>
      <c r="D18" s="11">
        <v>1</v>
      </c>
      <c r="E18" s="12">
        <f>F19+F20+F21+F22+F23+F24+F25+F26+F27+F28</f>
        <v>0</v>
      </c>
      <c r="F18" s="12">
        <f t="shared" si="0"/>
        <v>0</v>
      </c>
      <c r="G18" s="12">
        <f>H19+H20+H21+H22+H23+H24+H25+H26+H27+H28</f>
        <v>0</v>
      </c>
      <c r="H18" s="12">
        <f t="shared" si="1"/>
        <v>0</v>
      </c>
      <c r="I18" s="12">
        <f>J19+J20+J21+J22+J23+J24+J25+J26+J27+J28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467</v>
      </c>
      <c r="O18" s="1" t="s">
        <v>52</v>
      </c>
      <c r="P18" s="1" t="s">
        <v>53</v>
      </c>
      <c r="Q18" s="1" t="s">
        <v>52</v>
      </c>
      <c r="R18">
        <v>2</v>
      </c>
      <c r="S18" s="1" t="s">
        <v>52</v>
      </c>
      <c r="T18" s="8"/>
    </row>
    <row r="19" spans="1:20" ht="30" customHeight="1" x14ac:dyDescent="0.3">
      <c r="A19" s="10" t="s">
        <v>468</v>
      </c>
      <c r="B19" s="10" t="s">
        <v>52</v>
      </c>
      <c r="C19" s="10" t="s">
        <v>52</v>
      </c>
      <c r="D19" s="11">
        <v>1</v>
      </c>
      <c r="E19" s="12">
        <f>공종별내역서!F279</f>
        <v>0</v>
      </c>
      <c r="F19" s="12">
        <f t="shared" si="0"/>
        <v>0</v>
      </c>
      <c r="G19" s="12">
        <f>공종별내역서!H279</f>
        <v>0</v>
      </c>
      <c r="H19" s="12">
        <f t="shared" si="1"/>
        <v>0</v>
      </c>
      <c r="I19" s="12">
        <f>공종별내역서!J279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52</v>
      </c>
      <c r="N19" s="1" t="s">
        <v>469</v>
      </c>
      <c r="O19" s="1" t="s">
        <v>52</v>
      </c>
      <c r="P19" s="1" t="s">
        <v>467</v>
      </c>
      <c r="Q19" s="1" t="s">
        <v>52</v>
      </c>
      <c r="R19">
        <v>3</v>
      </c>
      <c r="S19" s="1" t="s">
        <v>52</v>
      </c>
      <c r="T19" s="8"/>
    </row>
    <row r="20" spans="1:20" ht="30" customHeight="1" x14ac:dyDescent="0.3">
      <c r="A20" s="10" t="s">
        <v>476</v>
      </c>
      <c r="B20" s="10" t="s">
        <v>52</v>
      </c>
      <c r="C20" s="10" t="s">
        <v>52</v>
      </c>
      <c r="D20" s="11">
        <v>1</v>
      </c>
      <c r="E20" s="12">
        <f>공종별내역서!F302</f>
        <v>0</v>
      </c>
      <c r="F20" s="12">
        <f t="shared" si="0"/>
        <v>0</v>
      </c>
      <c r="G20" s="12">
        <f>공종별내역서!H302</f>
        <v>0</v>
      </c>
      <c r="H20" s="12">
        <f t="shared" si="1"/>
        <v>0</v>
      </c>
      <c r="I20" s="12">
        <f>공종별내역서!J302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52</v>
      </c>
      <c r="N20" s="1" t="s">
        <v>477</v>
      </c>
      <c r="O20" s="1" t="s">
        <v>52</v>
      </c>
      <c r="P20" s="1" t="s">
        <v>467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0" t="s">
        <v>500</v>
      </c>
      <c r="B21" s="10" t="s">
        <v>52</v>
      </c>
      <c r="C21" s="10" t="s">
        <v>52</v>
      </c>
      <c r="D21" s="11">
        <v>1</v>
      </c>
      <c r="E21" s="12">
        <f>공종별내역서!F325</f>
        <v>0</v>
      </c>
      <c r="F21" s="12">
        <f t="shared" si="0"/>
        <v>0</v>
      </c>
      <c r="G21" s="12">
        <f>공종별내역서!H325</f>
        <v>0</v>
      </c>
      <c r="H21" s="12">
        <f t="shared" si="1"/>
        <v>0</v>
      </c>
      <c r="I21" s="12">
        <f>공종별내역서!J325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52</v>
      </c>
      <c r="N21" s="1" t="s">
        <v>501</v>
      </c>
      <c r="O21" s="1" t="s">
        <v>52</v>
      </c>
      <c r="P21" s="1" t="s">
        <v>467</v>
      </c>
      <c r="Q21" s="1" t="s">
        <v>52</v>
      </c>
      <c r="R21">
        <v>3</v>
      </c>
      <c r="S21" s="1" t="s">
        <v>52</v>
      </c>
      <c r="T21" s="8"/>
    </row>
    <row r="22" spans="1:20" ht="30" customHeight="1" x14ac:dyDescent="0.3">
      <c r="A22" s="10" t="s">
        <v>553</v>
      </c>
      <c r="B22" s="10" t="s">
        <v>52</v>
      </c>
      <c r="C22" s="10" t="s">
        <v>52</v>
      </c>
      <c r="D22" s="11">
        <v>1</v>
      </c>
      <c r="E22" s="12">
        <f>공종별내역서!F348</f>
        <v>0</v>
      </c>
      <c r="F22" s="12">
        <f t="shared" si="0"/>
        <v>0</v>
      </c>
      <c r="G22" s="12">
        <f>공종별내역서!H348</f>
        <v>0</v>
      </c>
      <c r="H22" s="12">
        <f t="shared" si="1"/>
        <v>0</v>
      </c>
      <c r="I22" s="12">
        <f>공종별내역서!J348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52</v>
      </c>
      <c r="N22" s="1" t="s">
        <v>554</v>
      </c>
      <c r="O22" s="1" t="s">
        <v>52</v>
      </c>
      <c r="P22" s="1" t="s">
        <v>467</v>
      </c>
      <c r="Q22" s="1" t="s">
        <v>52</v>
      </c>
      <c r="R22">
        <v>3</v>
      </c>
      <c r="S22" s="1" t="s">
        <v>52</v>
      </c>
      <c r="T22" s="8"/>
    </row>
    <row r="23" spans="1:20" ht="30" customHeight="1" x14ac:dyDescent="0.3">
      <c r="A23" s="10" t="s">
        <v>560</v>
      </c>
      <c r="B23" s="10" t="s">
        <v>52</v>
      </c>
      <c r="C23" s="10" t="s">
        <v>52</v>
      </c>
      <c r="D23" s="11">
        <v>1</v>
      </c>
      <c r="E23" s="12">
        <f>공종별내역서!F371</f>
        <v>0</v>
      </c>
      <c r="F23" s="12">
        <f t="shared" si="0"/>
        <v>0</v>
      </c>
      <c r="G23" s="12">
        <f>공종별내역서!H371</f>
        <v>0</v>
      </c>
      <c r="H23" s="12">
        <f t="shared" si="1"/>
        <v>0</v>
      </c>
      <c r="I23" s="12">
        <f>공종별내역서!J371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52</v>
      </c>
      <c r="N23" s="1" t="s">
        <v>561</v>
      </c>
      <c r="O23" s="1" t="s">
        <v>52</v>
      </c>
      <c r="P23" s="1" t="s">
        <v>467</v>
      </c>
      <c r="Q23" s="1" t="s">
        <v>52</v>
      </c>
      <c r="R23">
        <v>3</v>
      </c>
      <c r="S23" s="1" t="s">
        <v>52</v>
      </c>
      <c r="T23" s="8"/>
    </row>
    <row r="24" spans="1:20" ht="30" customHeight="1" x14ac:dyDescent="0.3">
      <c r="A24" s="10" t="s">
        <v>581</v>
      </c>
      <c r="B24" s="10" t="s">
        <v>52</v>
      </c>
      <c r="C24" s="10" t="s">
        <v>52</v>
      </c>
      <c r="D24" s="11">
        <v>1</v>
      </c>
      <c r="E24" s="12">
        <f>공종별내역서!F394</f>
        <v>0</v>
      </c>
      <c r="F24" s="12">
        <f t="shared" si="0"/>
        <v>0</v>
      </c>
      <c r="G24" s="12">
        <f>공종별내역서!H394</f>
        <v>0</v>
      </c>
      <c r="H24" s="12">
        <f t="shared" si="1"/>
        <v>0</v>
      </c>
      <c r="I24" s="12">
        <f>공종별내역서!J394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52</v>
      </c>
      <c r="N24" s="1" t="s">
        <v>582</v>
      </c>
      <c r="O24" s="1" t="s">
        <v>52</v>
      </c>
      <c r="P24" s="1" t="s">
        <v>467</v>
      </c>
      <c r="Q24" s="1" t="s">
        <v>52</v>
      </c>
      <c r="R24">
        <v>3</v>
      </c>
      <c r="S24" s="1" t="s">
        <v>52</v>
      </c>
      <c r="T24" s="8"/>
    </row>
    <row r="25" spans="1:20" ht="30" customHeight="1" x14ac:dyDescent="0.3">
      <c r="A25" s="10" t="s">
        <v>593</v>
      </c>
      <c r="B25" s="10" t="s">
        <v>52</v>
      </c>
      <c r="C25" s="10" t="s">
        <v>52</v>
      </c>
      <c r="D25" s="11">
        <v>1</v>
      </c>
      <c r="E25" s="12">
        <f>공종별내역서!F417</f>
        <v>0</v>
      </c>
      <c r="F25" s="12">
        <f t="shared" si="0"/>
        <v>0</v>
      </c>
      <c r="G25" s="12">
        <f>공종별내역서!H417</f>
        <v>0</v>
      </c>
      <c r="H25" s="12">
        <f t="shared" si="1"/>
        <v>0</v>
      </c>
      <c r="I25" s="12">
        <f>공종별내역서!J417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52</v>
      </c>
      <c r="N25" s="1" t="s">
        <v>594</v>
      </c>
      <c r="O25" s="1" t="s">
        <v>52</v>
      </c>
      <c r="P25" s="1" t="s">
        <v>467</v>
      </c>
      <c r="Q25" s="1" t="s">
        <v>52</v>
      </c>
      <c r="R25">
        <v>3</v>
      </c>
      <c r="S25" s="1" t="s">
        <v>52</v>
      </c>
      <c r="T25" s="8"/>
    </row>
    <row r="26" spans="1:20" ht="30" customHeight="1" x14ac:dyDescent="0.3">
      <c r="A26" s="10" t="s">
        <v>601</v>
      </c>
      <c r="B26" s="10" t="s">
        <v>52</v>
      </c>
      <c r="C26" s="10" t="s">
        <v>52</v>
      </c>
      <c r="D26" s="11">
        <v>1</v>
      </c>
      <c r="E26" s="12">
        <f>공종별내역서!F440</f>
        <v>0</v>
      </c>
      <c r="F26" s="12">
        <f t="shared" si="0"/>
        <v>0</v>
      </c>
      <c r="G26" s="12">
        <f>공종별내역서!H440</f>
        <v>0</v>
      </c>
      <c r="H26" s="12">
        <f t="shared" si="1"/>
        <v>0</v>
      </c>
      <c r="I26" s="12">
        <f>공종별내역서!J440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52</v>
      </c>
      <c r="N26" s="1" t="s">
        <v>602</v>
      </c>
      <c r="O26" s="1" t="s">
        <v>52</v>
      </c>
      <c r="P26" s="1" t="s">
        <v>467</v>
      </c>
      <c r="Q26" s="1" t="s">
        <v>52</v>
      </c>
      <c r="R26">
        <v>3</v>
      </c>
      <c r="S26" s="1" t="s">
        <v>52</v>
      </c>
      <c r="T26" s="8"/>
    </row>
    <row r="27" spans="1:20" ht="30" customHeight="1" x14ac:dyDescent="0.3">
      <c r="A27" s="10" t="s">
        <v>609</v>
      </c>
      <c r="B27" s="10" t="s">
        <v>52</v>
      </c>
      <c r="C27" s="10" t="s">
        <v>52</v>
      </c>
      <c r="D27" s="11">
        <v>1</v>
      </c>
      <c r="E27" s="12">
        <f>공종별내역서!F463</f>
        <v>0</v>
      </c>
      <c r="F27" s="12">
        <f t="shared" si="0"/>
        <v>0</v>
      </c>
      <c r="G27" s="12">
        <f>공종별내역서!H463</f>
        <v>0</v>
      </c>
      <c r="H27" s="12">
        <f t="shared" si="1"/>
        <v>0</v>
      </c>
      <c r="I27" s="12">
        <f>공종별내역서!J463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52</v>
      </c>
      <c r="N27" s="1" t="s">
        <v>610</v>
      </c>
      <c r="O27" s="1" t="s">
        <v>52</v>
      </c>
      <c r="P27" s="1" t="s">
        <v>467</v>
      </c>
      <c r="Q27" s="1" t="s">
        <v>52</v>
      </c>
      <c r="R27">
        <v>3</v>
      </c>
      <c r="S27" s="1" t="s">
        <v>52</v>
      </c>
      <c r="T27" s="8"/>
    </row>
    <row r="28" spans="1:20" ht="30" customHeight="1" x14ac:dyDescent="0.3">
      <c r="A28" s="10" t="s">
        <v>613</v>
      </c>
      <c r="B28" s="10" t="s">
        <v>52</v>
      </c>
      <c r="C28" s="10" t="s">
        <v>52</v>
      </c>
      <c r="D28" s="11">
        <v>1</v>
      </c>
      <c r="E28" s="12">
        <f>공종별내역서!F486</f>
        <v>0</v>
      </c>
      <c r="F28" s="12">
        <f t="shared" si="0"/>
        <v>0</v>
      </c>
      <c r="G28" s="12">
        <f>공종별내역서!H486</f>
        <v>0</v>
      </c>
      <c r="H28" s="12">
        <f t="shared" si="1"/>
        <v>0</v>
      </c>
      <c r="I28" s="12">
        <f>공종별내역서!J486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52</v>
      </c>
      <c r="N28" s="1" t="s">
        <v>614</v>
      </c>
      <c r="O28" s="1" t="s">
        <v>52</v>
      </c>
      <c r="P28" s="1" t="s">
        <v>467</v>
      </c>
      <c r="Q28" s="1" t="s">
        <v>52</v>
      </c>
      <c r="R28">
        <v>3</v>
      </c>
      <c r="S28" s="1" t="s">
        <v>52</v>
      </c>
      <c r="T28" s="8"/>
    </row>
    <row r="29" spans="1:20" ht="30" customHeight="1" x14ac:dyDescent="0.3">
      <c r="A29" s="10" t="s">
        <v>642</v>
      </c>
      <c r="B29" s="10" t="s">
        <v>52</v>
      </c>
      <c r="C29" s="10" t="s">
        <v>52</v>
      </c>
      <c r="D29" s="11">
        <v>1</v>
      </c>
      <c r="E29" s="12">
        <f>F30+F31+F32+F33+F34+F35+F36+F37+F38+F39</f>
        <v>0</v>
      </c>
      <c r="F29" s="12">
        <f t="shared" si="0"/>
        <v>0</v>
      </c>
      <c r="G29" s="12">
        <f>H30+H31+H32+H33+H34+H35+H36+H37+H38+H39</f>
        <v>0</v>
      </c>
      <c r="H29" s="12">
        <f t="shared" si="1"/>
        <v>0</v>
      </c>
      <c r="I29" s="12">
        <f>J30+J31+J32+J33+J34+J35+J36+J37+J38+J39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52</v>
      </c>
      <c r="N29" s="1" t="s">
        <v>643</v>
      </c>
      <c r="O29" s="1" t="s">
        <v>52</v>
      </c>
      <c r="P29" s="1" t="s">
        <v>53</v>
      </c>
      <c r="Q29" s="1" t="s">
        <v>52</v>
      </c>
      <c r="R29">
        <v>2</v>
      </c>
      <c r="S29" s="1" t="s">
        <v>52</v>
      </c>
      <c r="T29" s="8"/>
    </row>
    <row r="30" spans="1:20" ht="30" customHeight="1" x14ac:dyDescent="0.3">
      <c r="A30" s="10" t="s">
        <v>644</v>
      </c>
      <c r="B30" s="10" t="s">
        <v>52</v>
      </c>
      <c r="C30" s="10" t="s">
        <v>52</v>
      </c>
      <c r="D30" s="11">
        <v>1</v>
      </c>
      <c r="E30" s="12">
        <f>공종별내역서!F509</f>
        <v>0</v>
      </c>
      <c r="F30" s="12">
        <f t="shared" si="0"/>
        <v>0</v>
      </c>
      <c r="G30" s="12">
        <f>공종별내역서!H509</f>
        <v>0</v>
      </c>
      <c r="H30" s="12">
        <f t="shared" si="1"/>
        <v>0</v>
      </c>
      <c r="I30" s="12">
        <f>공종별내역서!J509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52</v>
      </c>
      <c r="N30" s="1" t="s">
        <v>645</v>
      </c>
      <c r="O30" s="1" t="s">
        <v>52</v>
      </c>
      <c r="P30" s="1" t="s">
        <v>643</v>
      </c>
      <c r="Q30" s="1" t="s">
        <v>52</v>
      </c>
      <c r="R30">
        <v>3</v>
      </c>
      <c r="S30" s="1" t="s">
        <v>52</v>
      </c>
      <c r="T30" s="8"/>
    </row>
    <row r="31" spans="1:20" ht="30" customHeight="1" x14ac:dyDescent="0.3">
      <c r="A31" s="10" t="s">
        <v>658</v>
      </c>
      <c r="B31" s="10" t="s">
        <v>52</v>
      </c>
      <c r="C31" s="10" t="s">
        <v>52</v>
      </c>
      <c r="D31" s="11">
        <v>1</v>
      </c>
      <c r="E31" s="12">
        <f>공종별내역서!F532</f>
        <v>0</v>
      </c>
      <c r="F31" s="12">
        <f t="shared" si="0"/>
        <v>0</v>
      </c>
      <c r="G31" s="12">
        <f>공종별내역서!H532</f>
        <v>0</v>
      </c>
      <c r="H31" s="12">
        <f t="shared" si="1"/>
        <v>0</v>
      </c>
      <c r="I31" s="12">
        <f>공종별내역서!J532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52</v>
      </c>
      <c r="N31" s="1" t="s">
        <v>659</v>
      </c>
      <c r="O31" s="1" t="s">
        <v>52</v>
      </c>
      <c r="P31" s="1" t="s">
        <v>643</v>
      </c>
      <c r="Q31" s="1" t="s">
        <v>52</v>
      </c>
      <c r="R31">
        <v>3</v>
      </c>
      <c r="S31" s="1" t="s">
        <v>52</v>
      </c>
      <c r="T31" s="8"/>
    </row>
    <row r="32" spans="1:20" ht="30" customHeight="1" x14ac:dyDescent="0.3">
      <c r="A32" s="10" t="s">
        <v>665</v>
      </c>
      <c r="B32" s="10" t="s">
        <v>52</v>
      </c>
      <c r="C32" s="10" t="s">
        <v>52</v>
      </c>
      <c r="D32" s="11">
        <v>1</v>
      </c>
      <c r="E32" s="12">
        <f>공종별내역서!F555</f>
        <v>0</v>
      </c>
      <c r="F32" s="12">
        <f t="shared" si="0"/>
        <v>0</v>
      </c>
      <c r="G32" s="12">
        <f>공종별내역서!H555</f>
        <v>0</v>
      </c>
      <c r="H32" s="12">
        <f t="shared" si="1"/>
        <v>0</v>
      </c>
      <c r="I32" s="12">
        <f>공종별내역서!J555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52</v>
      </c>
      <c r="N32" s="1" t="s">
        <v>666</v>
      </c>
      <c r="O32" s="1" t="s">
        <v>52</v>
      </c>
      <c r="P32" s="1" t="s">
        <v>643</v>
      </c>
      <c r="Q32" s="1" t="s">
        <v>52</v>
      </c>
      <c r="R32">
        <v>3</v>
      </c>
      <c r="S32" s="1" t="s">
        <v>52</v>
      </c>
      <c r="T32" s="8"/>
    </row>
    <row r="33" spans="1:20" ht="30" customHeight="1" x14ac:dyDescent="0.3">
      <c r="A33" s="10" t="s">
        <v>672</v>
      </c>
      <c r="B33" s="10" t="s">
        <v>52</v>
      </c>
      <c r="C33" s="10" t="s">
        <v>52</v>
      </c>
      <c r="D33" s="11">
        <v>1</v>
      </c>
      <c r="E33" s="12">
        <f>공종별내역서!F578</f>
        <v>0</v>
      </c>
      <c r="F33" s="12">
        <f t="shared" si="0"/>
        <v>0</v>
      </c>
      <c r="G33" s="12">
        <f>공종별내역서!H578</f>
        <v>0</v>
      </c>
      <c r="H33" s="12">
        <f t="shared" si="1"/>
        <v>0</v>
      </c>
      <c r="I33" s="12">
        <f>공종별내역서!J578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52</v>
      </c>
      <c r="N33" s="1" t="s">
        <v>673</v>
      </c>
      <c r="O33" s="1" t="s">
        <v>52</v>
      </c>
      <c r="P33" s="1" t="s">
        <v>643</v>
      </c>
      <c r="Q33" s="1" t="s">
        <v>52</v>
      </c>
      <c r="R33">
        <v>3</v>
      </c>
      <c r="S33" s="1" t="s">
        <v>52</v>
      </c>
      <c r="T33" s="8"/>
    </row>
    <row r="34" spans="1:20" ht="30" customHeight="1" x14ac:dyDescent="0.3">
      <c r="A34" s="10" t="s">
        <v>675</v>
      </c>
      <c r="B34" s="10" t="s">
        <v>52</v>
      </c>
      <c r="C34" s="10" t="s">
        <v>52</v>
      </c>
      <c r="D34" s="11">
        <v>1</v>
      </c>
      <c r="E34" s="12">
        <f>공종별내역서!F601</f>
        <v>0</v>
      </c>
      <c r="F34" s="12">
        <f t="shared" si="0"/>
        <v>0</v>
      </c>
      <c r="G34" s="12">
        <f>공종별내역서!H601</f>
        <v>0</v>
      </c>
      <c r="H34" s="12">
        <f t="shared" si="1"/>
        <v>0</v>
      </c>
      <c r="I34" s="12">
        <f>공종별내역서!J601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52</v>
      </c>
      <c r="N34" s="1" t="s">
        <v>676</v>
      </c>
      <c r="O34" s="1" t="s">
        <v>52</v>
      </c>
      <c r="P34" s="1" t="s">
        <v>643</v>
      </c>
      <c r="Q34" s="1" t="s">
        <v>52</v>
      </c>
      <c r="R34">
        <v>3</v>
      </c>
      <c r="S34" s="1" t="s">
        <v>52</v>
      </c>
      <c r="T34" s="8"/>
    </row>
    <row r="35" spans="1:20" ht="30" customHeight="1" x14ac:dyDescent="0.3">
      <c r="A35" s="10" t="s">
        <v>684</v>
      </c>
      <c r="B35" s="10" t="s">
        <v>52</v>
      </c>
      <c r="C35" s="10" t="s">
        <v>52</v>
      </c>
      <c r="D35" s="11">
        <v>1</v>
      </c>
      <c r="E35" s="12">
        <f>공종별내역서!F624</f>
        <v>0</v>
      </c>
      <c r="F35" s="12">
        <f t="shared" si="0"/>
        <v>0</v>
      </c>
      <c r="G35" s="12">
        <f>공종별내역서!H624</f>
        <v>0</v>
      </c>
      <c r="H35" s="12">
        <f t="shared" si="1"/>
        <v>0</v>
      </c>
      <c r="I35" s="12">
        <f>공종별내역서!J624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52</v>
      </c>
      <c r="N35" s="1" t="s">
        <v>685</v>
      </c>
      <c r="O35" s="1" t="s">
        <v>52</v>
      </c>
      <c r="P35" s="1" t="s">
        <v>643</v>
      </c>
      <c r="Q35" s="1" t="s">
        <v>52</v>
      </c>
      <c r="R35">
        <v>3</v>
      </c>
      <c r="S35" s="1" t="s">
        <v>52</v>
      </c>
      <c r="T35" s="8"/>
    </row>
    <row r="36" spans="1:20" ht="30" customHeight="1" x14ac:dyDescent="0.3">
      <c r="A36" s="10" t="s">
        <v>692</v>
      </c>
      <c r="B36" s="10" t="s">
        <v>52</v>
      </c>
      <c r="C36" s="10" t="s">
        <v>52</v>
      </c>
      <c r="D36" s="11">
        <v>1</v>
      </c>
      <c r="E36" s="12">
        <f>공종별내역서!F647</f>
        <v>0</v>
      </c>
      <c r="F36" s="12">
        <f t="shared" si="0"/>
        <v>0</v>
      </c>
      <c r="G36" s="12">
        <f>공종별내역서!H647</f>
        <v>0</v>
      </c>
      <c r="H36" s="12">
        <f t="shared" si="1"/>
        <v>0</v>
      </c>
      <c r="I36" s="12">
        <f>공종별내역서!J647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52</v>
      </c>
      <c r="N36" s="1" t="s">
        <v>693</v>
      </c>
      <c r="O36" s="1" t="s">
        <v>52</v>
      </c>
      <c r="P36" s="1" t="s">
        <v>643</v>
      </c>
      <c r="Q36" s="1" t="s">
        <v>52</v>
      </c>
      <c r="R36">
        <v>3</v>
      </c>
      <c r="S36" s="1" t="s">
        <v>52</v>
      </c>
      <c r="T36" s="8"/>
    </row>
    <row r="37" spans="1:20" ht="30" customHeight="1" x14ac:dyDescent="0.3">
      <c r="A37" s="10" t="s">
        <v>700</v>
      </c>
      <c r="B37" s="10" t="s">
        <v>52</v>
      </c>
      <c r="C37" s="10" t="s">
        <v>52</v>
      </c>
      <c r="D37" s="11">
        <v>1</v>
      </c>
      <c r="E37" s="12">
        <f>공종별내역서!F670</f>
        <v>0</v>
      </c>
      <c r="F37" s="12">
        <f t="shared" ref="F37:F68" si="5">E37*D37</f>
        <v>0</v>
      </c>
      <c r="G37" s="12">
        <f>공종별내역서!H670</f>
        <v>0</v>
      </c>
      <c r="H37" s="12">
        <f t="shared" ref="H37:H68" si="6">G37*D37</f>
        <v>0</v>
      </c>
      <c r="I37" s="12">
        <f>공종별내역서!J670</f>
        <v>0</v>
      </c>
      <c r="J37" s="12">
        <f t="shared" ref="J37:J68" si="7">I37*D37</f>
        <v>0</v>
      </c>
      <c r="K37" s="12">
        <f t="shared" ref="K37:K68" si="8">E37+G37+I37</f>
        <v>0</v>
      </c>
      <c r="L37" s="12">
        <f t="shared" ref="L37:L68" si="9">F37+H37+J37</f>
        <v>0</v>
      </c>
      <c r="M37" s="10" t="s">
        <v>52</v>
      </c>
      <c r="N37" s="1" t="s">
        <v>701</v>
      </c>
      <c r="O37" s="1" t="s">
        <v>52</v>
      </c>
      <c r="P37" s="1" t="s">
        <v>643</v>
      </c>
      <c r="Q37" s="1" t="s">
        <v>52</v>
      </c>
      <c r="R37">
        <v>3</v>
      </c>
      <c r="S37" s="1" t="s">
        <v>52</v>
      </c>
      <c r="T37" s="8"/>
    </row>
    <row r="38" spans="1:20" ht="30" customHeight="1" x14ac:dyDescent="0.3">
      <c r="A38" s="10" t="s">
        <v>704</v>
      </c>
      <c r="B38" s="10" t="s">
        <v>52</v>
      </c>
      <c r="C38" s="10" t="s">
        <v>52</v>
      </c>
      <c r="D38" s="11">
        <v>1</v>
      </c>
      <c r="E38" s="12">
        <f>공종별내역서!F693</f>
        <v>0</v>
      </c>
      <c r="F38" s="12">
        <f t="shared" si="5"/>
        <v>0</v>
      </c>
      <c r="G38" s="12">
        <f>공종별내역서!H693</f>
        <v>0</v>
      </c>
      <c r="H38" s="12">
        <f t="shared" si="6"/>
        <v>0</v>
      </c>
      <c r="I38" s="12">
        <f>공종별내역서!J693</f>
        <v>0</v>
      </c>
      <c r="J38" s="12">
        <f t="shared" si="7"/>
        <v>0</v>
      </c>
      <c r="K38" s="12">
        <f t="shared" si="8"/>
        <v>0</v>
      </c>
      <c r="L38" s="12">
        <f t="shared" si="9"/>
        <v>0</v>
      </c>
      <c r="M38" s="10" t="s">
        <v>52</v>
      </c>
      <c r="N38" s="1" t="s">
        <v>705</v>
      </c>
      <c r="O38" s="1" t="s">
        <v>52</v>
      </c>
      <c r="P38" s="1" t="s">
        <v>643</v>
      </c>
      <c r="Q38" s="1" t="s">
        <v>52</v>
      </c>
      <c r="R38">
        <v>3</v>
      </c>
      <c r="S38" s="1" t="s">
        <v>52</v>
      </c>
      <c r="T38" s="8"/>
    </row>
    <row r="39" spans="1:20" ht="30" customHeight="1" x14ac:dyDescent="0.3">
      <c r="A39" s="10" t="s">
        <v>708</v>
      </c>
      <c r="B39" s="10" t="s">
        <v>52</v>
      </c>
      <c r="C39" s="10" t="s">
        <v>52</v>
      </c>
      <c r="D39" s="11">
        <v>1</v>
      </c>
      <c r="E39" s="12">
        <f>공종별내역서!F716</f>
        <v>0</v>
      </c>
      <c r="F39" s="12">
        <f t="shared" si="5"/>
        <v>0</v>
      </c>
      <c r="G39" s="12">
        <f>공종별내역서!H716</f>
        <v>0</v>
      </c>
      <c r="H39" s="12">
        <f t="shared" si="6"/>
        <v>0</v>
      </c>
      <c r="I39" s="12">
        <f>공종별내역서!J716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0" t="s">
        <v>52</v>
      </c>
      <c r="N39" s="1" t="s">
        <v>709</v>
      </c>
      <c r="O39" s="1" t="s">
        <v>52</v>
      </c>
      <c r="P39" s="1" t="s">
        <v>643</v>
      </c>
      <c r="Q39" s="1" t="s">
        <v>52</v>
      </c>
      <c r="R39">
        <v>3</v>
      </c>
      <c r="S39" s="1" t="s">
        <v>52</v>
      </c>
      <c r="T39" s="8"/>
    </row>
    <row r="40" spans="1:20" ht="30" customHeight="1" x14ac:dyDescent="0.3">
      <c r="A40" s="10" t="s">
        <v>727</v>
      </c>
      <c r="B40" s="10" t="s">
        <v>52</v>
      </c>
      <c r="C40" s="10" t="s">
        <v>52</v>
      </c>
      <c r="D40" s="11">
        <v>1</v>
      </c>
      <c r="E40" s="12">
        <f>F41+F42+F43+F44+F45+F46+F47+F48+F49+F50</f>
        <v>0</v>
      </c>
      <c r="F40" s="12">
        <f t="shared" si="5"/>
        <v>0</v>
      </c>
      <c r="G40" s="12">
        <f>H41+H42+H43+H44+H45+H46+H47+H48+H49+H50</f>
        <v>0</v>
      </c>
      <c r="H40" s="12">
        <f t="shared" si="6"/>
        <v>0</v>
      </c>
      <c r="I40" s="12">
        <f>J41+J42+J43+J44+J45+J46+J47+J48+J49+J50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0" t="s">
        <v>52</v>
      </c>
      <c r="N40" s="1" t="s">
        <v>728</v>
      </c>
      <c r="O40" s="1" t="s">
        <v>52</v>
      </c>
      <c r="P40" s="1" t="s">
        <v>53</v>
      </c>
      <c r="Q40" s="1" t="s">
        <v>52</v>
      </c>
      <c r="R40">
        <v>2</v>
      </c>
      <c r="S40" s="1" t="s">
        <v>52</v>
      </c>
      <c r="T40" s="8"/>
    </row>
    <row r="41" spans="1:20" ht="30" customHeight="1" x14ac:dyDescent="0.3">
      <c r="A41" s="10" t="s">
        <v>729</v>
      </c>
      <c r="B41" s="10" t="s">
        <v>52</v>
      </c>
      <c r="C41" s="10" t="s">
        <v>52</v>
      </c>
      <c r="D41" s="11">
        <v>1</v>
      </c>
      <c r="E41" s="12">
        <f>공종별내역서!F739</f>
        <v>0</v>
      </c>
      <c r="F41" s="12">
        <f t="shared" si="5"/>
        <v>0</v>
      </c>
      <c r="G41" s="12">
        <f>공종별내역서!H739</f>
        <v>0</v>
      </c>
      <c r="H41" s="12">
        <f t="shared" si="6"/>
        <v>0</v>
      </c>
      <c r="I41" s="12">
        <f>공종별내역서!J739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0" t="s">
        <v>52</v>
      </c>
      <c r="N41" s="1" t="s">
        <v>730</v>
      </c>
      <c r="O41" s="1" t="s">
        <v>52</v>
      </c>
      <c r="P41" s="1" t="s">
        <v>728</v>
      </c>
      <c r="Q41" s="1" t="s">
        <v>52</v>
      </c>
      <c r="R41">
        <v>3</v>
      </c>
      <c r="S41" s="1" t="s">
        <v>52</v>
      </c>
      <c r="T41" s="8"/>
    </row>
    <row r="42" spans="1:20" ht="30" customHeight="1" x14ac:dyDescent="0.3">
      <c r="A42" s="10" t="s">
        <v>738</v>
      </c>
      <c r="B42" s="10" t="s">
        <v>52</v>
      </c>
      <c r="C42" s="10" t="s">
        <v>52</v>
      </c>
      <c r="D42" s="11">
        <v>1</v>
      </c>
      <c r="E42" s="12">
        <f>공종별내역서!F762</f>
        <v>0</v>
      </c>
      <c r="F42" s="12">
        <f t="shared" si="5"/>
        <v>0</v>
      </c>
      <c r="G42" s="12">
        <f>공종별내역서!H762</f>
        <v>0</v>
      </c>
      <c r="H42" s="12">
        <f t="shared" si="6"/>
        <v>0</v>
      </c>
      <c r="I42" s="12">
        <f>공종별내역서!J762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0" t="s">
        <v>52</v>
      </c>
      <c r="N42" s="1" t="s">
        <v>739</v>
      </c>
      <c r="O42" s="1" t="s">
        <v>52</v>
      </c>
      <c r="P42" s="1" t="s">
        <v>728</v>
      </c>
      <c r="Q42" s="1" t="s">
        <v>52</v>
      </c>
      <c r="R42">
        <v>3</v>
      </c>
      <c r="S42" s="1" t="s">
        <v>52</v>
      </c>
      <c r="T42" s="8"/>
    </row>
    <row r="43" spans="1:20" ht="30" customHeight="1" x14ac:dyDescent="0.3">
      <c r="A43" s="10" t="s">
        <v>756</v>
      </c>
      <c r="B43" s="10" t="s">
        <v>52</v>
      </c>
      <c r="C43" s="10" t="s">
        <v>52</v>
      </c>
      <c r="D43" s="11">
        <v>1</v>
      </c>
      <c r="E43" s="12">
        <f>공종별내역서!F785</f>
        <v>0</v>
      </c>
      <c r="F43" s="12">
        <f t="shared" si="5"/>
        <v>0</v>
      </c>
      <c r="G43" s="12">
        <f>공종별내역서!H785</f>
        <v>0</v>
      </c>
      <c r="H43" s="12">
        <f t="shared" si="6"/>
        <v>0</v>
      </c>
      <c r="I43" s="12">
        <f>공종별내역서!J785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0" t="s">
        <v>52</v>
      </c>
      <c r="N43" s="1" t="s">
        <v>757</v>
      </c>
      <c r="O43" s="1" t="s">
        <v>52</v>
      </c>
      <c r="P43" s="1" t="s">
        <v>728</v>
      </c>
      <c r="Q43" s="1" t="s">
        <v>52</v>
      </c>
      <c r="R43">
        <v>3</v>
      </c>
      <c r="S43" s="1" t="s">
        <v>52</v>
      </c>
      <c r="T43" s="8"/>
    </row>
    <row r="44" spans="1:20" ht="30" customHeight="1" x14ac:dyDescent="0.3">
      <c r="A44" s="10" t="s">
        <v>779</v>
      </c>
      <c r="B44" s="10" t="s">
        <v>52</v>
      </c>
      <c r="C44" s="10" t="s">
        <v>52</v>
      </c>
      <c r="D44" s="11">
        <v>1</v>
      </c>
      <c r="E44" s="12">
        <f>공종별내역서!F808</f>
        <v>0</v>
      </c>
      <c r="F44" s="12">
        <f t="shared" si="5"/>
        <v>0</v>
      </c>
      <c r="G44" s="12">
        <f>공종별내역서!H808</f>
        <v>0</v>
      </c>
      <c r="H44" s="12">
        <f t="shared" si="6"/>
        <v>0</v>
      </c>
      <c r="I44" s="12">
        <f>공종별내역서!J808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0" t="s">
        <v>52</v>
      </c>
      <c r="N44" s="1" t="s">
        <v>780</v>
      </c>
      <c r="O44" s="1" t="s">
        <v>52</v>
      </c>
      <c r="P44" s="1" t="s">
        <v>728</v>
      </c>
      <c r="Q44" s="1" t="s">
        <v>52</v>
      </c>
      <c r="R44">
        <v>3</v>
      </c>
      <c r="S44" s="1" t="s">
        <v>52</v>
      </c>
      <c r="T44" s="8"/>
    </row>
    <row r="45" spans="1:20" ht="30" customHeight="1" x14ac:dyDescent="0.3">
      <c r="A45" s="10" t="s">
        <v>782</v>
      </c>
      <c r="B45" s="10" t="s">
        <v>52</v>
      </c>
      <c r="C45" s="10" t="s">
        <v>52</v>
      </c>
      <c r="D45" s="11">
        <v>1</v>
      </c>
      <c r="E45" s="12">
        <f>공종별내역서!F831</f>
        <v>0</v>
      </c>
      <c r="F45" s="12">
        <f t="shared" si="5"/>
        <v>0</v>
      </c>
      <c r="G45" s="12">
        <f>공종별내역서!H831</f>
        <v>0</v>
      </c>
      <c r="H45" s="12">
        <f t="shared" si="6"/>
        <v>0</v>
      </c>
      <c r="I45" s="12">
        <f>공종별내역서!J831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0" t="s">
        <v>52</v>
      </c>
      <c r="N45" s="1" t="s">
        <v>783</v>
      </c>
      <c r="O45" s="1" t="s">
        <v>52</v>
      </c>
      <c r="P45" s="1" t="s">
        <v>728</v>
      </c>
      <c r="Q45" s="1" t="s">
        <v>52</v>
      </c>
      <c r="R45">
        <v>3</v>
      </c>
      <c r="S45" s="1" t="s">
        <v>52</v>
      </c>
      <c r="T45" s="8"/>
    </row>
    <row r="46" spans="1:20" ht="30" customHeight="1" x14ac:dyDescent="0.3">
      <c r="A46" s="10" t="s">
        <v>792</v>
      </c>
      <c r="B46" s="10" t="s">
        <v>52</v>
      </c>
      <c r="C46" s="10" t="s">
        <v>52</v>
      </c>
      <c r="D46" s="11">
        <v>1</v>
      </c>
      <c r="E46" s="12">
        <f>공종별내역서!F854</f>
        <v>0</v>
      </c>
      <c r="F46" s="12">
        <f t="shared" si="5"/>
        <v>0</v>
      </c>
      <c r="G46" s="12">
        <f>공종별내역서!H854</f>
        <v>0</v>
      </c>
      <c r="H46" s="12">
        <f t="shared" si="6"/>
        <v>0</v>
      </c>
      <c r="I46" s="12">
        <f>공종별내역서!J854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0" t="s">
        <v>52</v>
      </c>
      <c r="N46" s="1" t="s">
        <v>793</v>
      </c>
      <c r="O46" s="1" t="s">
        <v>52</v>
      </c>
      <c r="P46" s="1" t="s">
        <v>728</v>
      </c>
      <c r="Q46" s="1" t="s">
        <v>52</v>
      </c>
      <c r="R46">
        <v>3</v>
      </c>
      <c r="S46" s="1" t="s">
        <v>52</v>
      </c>
      <c r="T46" s="8"/>
    </row>
    <row r="47" spans="1:20" ht="30" customHeight="1" x14ac:dyDescent="0.3">
      <c r="A47" s="10" t="s">
        <v>796</v>
      </c>
      <c r="B47" s="10" t="s">
        <v>52</v>
      </c>
      <c r="C47" s="10" t="s">
        <v>52</v>
      </c>
      <c r="D47" s="11">
        <v>1</v>
      </c>
      <c r="E47" s="12">
        <f>공종별내역서!F877</f>
        <v>0</v>
      </c>
      <c r="F47" s="12">
        <f t="shared" si="5"/>
        <v>0</v>
      </c>
      <c r="G47" s="12">
        <f>공종별내역서!H877</f>
        <v>0</v>
      </c>
      <c r="H47" s="12">
        <f t="shared" si="6"/>
        <v>0</v>
      </c>
      <c r="I47" s="12">
        <f>공종별내역서!J877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0" t="s">
        <v>52</v>
      </c>
      <c r="N47" s="1" t="s">
        <v>797</v>
      </c>
      <c r="O47" s="1" t="s">
        <v>52</v>
      </c>
      <c r="P47" s="1" t="s">
        <v>728</v>
      </c>
      <c r="Q47" s="1" t="s">
        <v>52</v>
      </c>
      <c r="R47">
        <v>3</v>
      </c>
      <c r="S47" s="1" t="s">
        <v>52</v>
      </c>
      <c r="T47" s="8"/>
    </row>
    <row r="48" spans="1:20" ht="30" customHeight="1" x14ac:dyDescent="0.3">
      <c r="A48" s="10" t="s">
        <v>808</v>
      </c>
      <c r="B48" s="10" t="s">
        <v>52</v>
      </c>
      <c r="C48" s="10" t="s">
        <v>52</v>
      </c>
      <c r="D48" s="11">
        <v>1</v>
      </c>
      <c r="E48" s="12">
        <f>공종별내역서!F900</f>
        <v>0</v>
      </c>
      <c r="F48" s="12">
        <f t="shared" si="5"/>
        <v>0</v>
      </c>
      <c r="G48" s="12">
        <f>공종별내역서!H900</f>
        <v>0</v>
      </c>
      <c r="H48" s="12">
        <f t="shared" si="6"/>
        <v>0</v>
      </c>
      <c r="I48" s="12">
        <f>공종별내역서!J900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0" t="s">
        <v>52</v>
      </c>
      <c r="N48" s="1" t="s">
        <v>809</v>
      </c>
      <c r="O48" s="1" t="s">
        <v>52</v>
      </c>
      <c r="P48" s="1" t="s">
        <v>728</v>
      </c>
      <c r="Q48" s="1" t="s">
        <v>52</v>
      </c>
      <c r="R48">
        <v>3</v>
      </c>
      <c r="S48" s="1" t="s">
        <v>52</v>
      </c>
      <c r="T48" s="8"/>
    </row>
    <row r="49" spans="1:20" ht="30" customHeight="1" x14ac:dyDescent="0.3">
      <c r="A49" s="10" t="s">
        <v>811</v>
      </c>
      <c r="B49" s="10" t="s">
        <v>52</v>
      </c>
      <c r="C49" s="10" t="s">
        <v>52</v>
      </c>
      <c r="D49" s="11">
        <v>1</v>
      </c>
      <c r="E49" s="12">
        <f>공종별내역서!F923</f>
        <v>0</v>
      </c>
      <c r="F49" s="12">
        <f t="shared" si="5"/>
        <v>0</v>
      </c>
      <c r="G49" s="12">
        <f>공종별내역서!H923</f>
        <v>0</v>
      </c>
      <c r="H49" s="12">
        <f t="shared" si="6"/>
        <v>0</v>
      </c>
      <c r="I49" s="12">
        <f>공종별내역서!J923</f>
        <v>0</v>
      </c>
      <c r="J49" s="12">
        <f t="shared" si="7"/>
        <v>0</v>
      </c>
      <c r="K49" s="12">
        <f t="shared" si="8"/>
        <v>0</v>
      </c>
      <c r="L49" s="12">
        <f t="shared" si="9"/>
        <v>0</v>
      </c>
      <c r="M49" s="10" t="s">
        <v>52</v>
      </c>
      <c r="N49" s="1" t="s">
        <v>812</v>
      </c>
      <c r="O49" s="1" t="s">
        <v>52</v>
      </c>
      <c r="P49" s="1" t="s">
        <v>728</v>
      </c>
      <c r="Q49" s="1" t="s">
        <v>52</v>
      </c>
      <c r="R49">
        <v>3</v>
      </c>
      <c r="S49" s="1" t="s">
        <v>52</v>
      </c>
      <c r="T49" s="8"/>
    </row>
    <row r="50" spans="1:20" ht="30" customHeight="1" x14ac:dyDescent="0.3">
      <c r="A50" s="10" t="s">
        <v>820</v>
      </c>
      <c r="B50" s="10" t="s">
        <v>52</v>
      </c>
      <c r="C50" s="10" t="s">
        <v>52</v>
      </c>
      <c r="D50" s="11">
        <v>1</v>
      </c>
      <c r="E50" s="12">
        <f>공종별내역서!F946</f>
        <v>0</v>
      </c>
      <c r="F50" s="12">
        <f t="shared" si="5"/>
        <v>0</v>
      </c>
      <c r="G50" s="12">
        <f>공종별내역서!H946</f>
        <v>0</v>
      </c>
      <c r="H50" s="12">
        <f t="shared" si="6"/>
        <v>0</v>
      </c>
      <c r="I50" s="12">
        <f>공종별내역서!J946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0" t="s">
        <v>52</v>
      </c>
      <c r="N50" s="1" t="s">
        <v>821</v>
      </c>
      <c r="O50" s="1" t="s">
        <v>52</v>
      </c>
      <c r="P50" s="1" t="s">
        <v>728</v>
      </c>
      <c r="Q50" s="1" t="s">
        <v>52</v>
      </c>
      <c r="R50">
        <v>3</v>
      </c>
      <c r="S50" s="1" t="s">
        <v>52</v>
      </c>
      <c r="T50" s="8"/>
    </row>
    <row r="51" spans="1:20" ht="30" customHeight="1" x14ac:dyDescent="0.3">
      <c r="A51" s="10" t="s">
        <v>827</v>
      </c>
      <c r="B51" s="10" t="s">
        <v>52</v>
      </c>
      <c r="C51" s="10" t="s">
        <v>52</v>
      </c>
      <c r="D51" s="11">
        <v>1</v>
      </c>
      <c r="E51" s="12">
        <f>F52+F53+F54+F55+F56+F57+F58+F59+F60</f>
        <v>0</v>
      </c>
      <c r="F51" s="12">
        <f t="shared" si="5"/>
        <v>0</v>
      </c>
      <c r="G51" s="12">
        <f>H52+H53+H54+H55+H56+H57+H58+H59+H60</f>
        <v>0</v>
      </c>
      <c r="H51" s="12">
        <f t="shared" si="6"/>
        <v>0</v>
      </c>
      <c r="I51" s="12">
        <f>J52+J53+J54+J55+J56+J57+J58+J59+J60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0" t="s">
        <v>52</v>
      </c>
      <c r="N51" s="1" t="s">
        <v>828</v>
      </c>
      <c r="O51" s="1" t="s">
        <v>52</v>
      </c>
      <c r="P51" s="1" t="s">
        <v>53</v>
      </c>
      <c r="Q51" s="1" t="s">
        <v>52</v>
      </c>
      <c r="R51">
        <v>2</v>
      </c>
      <c r="S51" s="1" t="s">
        <v>52</v>
      </c>
      <c r="T51" s="8"/>
    </row>
    <row r="52" spans="1:20" ht="30" customHeight="1" x14ac:dyDescent="0.3">
      <c r="A52" s="10" t="s">
        <v>829</v>
      </c>
      <c r="B52" s="10" t="s">
        <v>52</v>
      </c>
      <c r="C52" s="10" t="s">
        <v>52</v>
      </c>
      <c r="D52" s="11">
        <v>1</v>
      </c>
      <c r="E52" s="12">
        <f>공종별내역서!F969</f>
        <v>0</v>
      </c>
      <c r="F52" s="12">
        <f t="shared" si="5"/>
        <v>0</v>
      </c>
      <c r="G52" s="12">
        <f>공종별내역서!H969</f>
        <v>0</v>
      </c>
      <c r="H52" s="12">
        <f t="shared" si="6"/>
        <v>0</v>
      </c>
      <c r="I52" s="12">
        <f>공종별내역서!J969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0" t="s">
        <v>52</v>
      </c>
      <c r="N52" s="1" t="s">
        <v>830</v>
      </c>
      <c r="O52" s="1" t="s">
        <v>52</v>
      </c>
      <c r="P52" s="1" t="s">
        <v>828</v>
      </c>
      <c r="Q52" s="1" t="s">
        <v>52</v>
      </c>
      <c r="R52">
        <v>3</v>
      </c>
      <c r="S52" s="1" t="s">
        <v>52</v>
      </c>
      <c r="T52" s="8"/>
    </row>
    <row r="53" spans="1:20" ht="30" customHeight="1" x14ac:dyDescent="0.3">
      <c r="A53" s="10" t="s">
        <v>836</v>
      </c>
      <c r="B53" s="10" t="s">
        <v>52</v>
      </c>
      <c r="C53" s="10" t="s">
        <v>52</v>
      </c>
      <c r="D53" s="11">
        <v>1</v>
      </c>
      <c r="E53" s="12">
        <f>공종별내역서!F992</f>
        <v>0</v>
      </c>
      <c r="F53" s="12">
        <f t="shared" si="5"/>
        <v>0</v>
      </c>
      <c r="G53" s="12">
        <f>공종별내역서!H992</f>
        <v>0</v>
      </c>
      <c r="H53" s="12">
        <f t="shared" si="6"/>
        <v>0</v>
      </c>
      <c r="I53" s="12">
        <f>공종별내역서!J992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0" t="s">
        <v>52</v>
      </c>
      <c r="N53" s="1" t="s">
        <v>837</v>
      </c>
      <c r="O53" s="1" t="s">
        <v>52</v>
      </c>
      <c r="P53" s="1" t="s">
        <v>828</v>
      </c>
      <c r="Q53" s="1" t="s">
        <v>52</v>
      </c>
      <c r="R53">
        <v>3</v>
      </c>
      <c r="S53" s="1" t="s">
        <v>52</v>
      </c>
      <c r="T53" s="8"/>
    </row>
    <row r="54" spans="1:20" ht="30" customHeight="1" x14ac:dyDescent="0.3">
      <c r="A54" s="10" t="s">
        <v>847</v>
      </c>
      <c r="B54" s="10" t="s">
        <v>52</v>
      </c>
      <c r="C54" s="10" t="s">
        <v>52</v>
      </c>
      <c r="D54" s="11">
        <v>1</v>
      </c>
      <c r="E54" s="12">
        <f>공종별내역서!F1015</f>
        <v>0</v>
      </c>
      <c r="F54" s="12">
        <f t="shared" si="5"/>
        <v>0</v>
      </c>
      <c r="G54" s="12">
        <f>공종별내역서!H1015</f>
        <v>0</v>
      </c>
      <c r="H54" s="12">
        <f t="shared" si="6"/>
        <v>0</v>
      </c>
      <c r="I54" s="12">
        <f>공종별내역서!J1015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0" t="s">
        <v>52</v>
      </c>
      <c r="N54" s="1" t="s">
        <v>848</v>
      </c>
      <c r="O54" s="1" t="s">
        <v>52</v>
      </c>
      <c r="P54" s="1" t="s">
        <v>828</v>
      </c>
      <c r="Q54" s="1" t="s">
        <v>52</v>
      </c>
      <c r="R54">
        <v>3</v>
      </c>
      <c r="S54" s="1" t="s">
        <v>52</v>
      </c>
      <c r="T54" s="8"/>
    </row>
    <row r="55" spans="1:20" ht="30" customHeight="1" x14ac:dyDescent="0.3">
      <c r="A55" s="10" t="s">
        <v>856</v>
      </c>
      <c r="B55" s="10" t="s">
        <v>52</v>
      </c>
      <c r="C55" s="10" t="s">
        <v>52</v>
      </c>
      <c r="D55" s="11">
        <v>1</v>
      </c>
      <c r="E55" s="12">
        <f>공종별내역서!F1038</f>
        <v>0</v>
      </c>
      <c r="F55" s="12">
        <f t="shared" si="5"/>
        <v>0</v>
      </c>
      <c r="G55" s="12">
        <f>공종별내역서!H1038</f>
        <v>0</v>
      </c>
      <c r="H55" s="12">
        <f t="shared" si="6"/>
        <v>0</v>
      </c>
      <c r="I55" s="12">
        <f>공종별내역서!J1038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0" t="s">
        <v>52</v>
      </c>
      <c r="N55" s="1" t="s">
        <v>857</v>
      </c>
      <c r="O55" s="1" t="s">
        <v>52</v>
      </c>
      <c r="P55" s="1" t="s">
        <v>828</v>
      </c>
      <c r="Q55" s="1" t="s">
        <v>52</v>
      </c>
      <c r="R55">
        <v>3</v>
      </c>
      <c r="S55" s="1" t="s">
        <v>52</v>
      </c>
      <c r="T55" s="8"/>
    </row>
    <row r="56" spans="1:20" ht="30" customHeight="1" x14ac:dyDescent="0.3">
      <c r="A56" s="10" t="s">
        <v>859</v>
      </c>
      <c r="B56" s="10" t="s">
        <v>52</v>
      </c>
      <c r="C56" s="10" t="s">
        <v>52</v>
      </c>
      <c r="D56" s="11">
        <v>1</v>
      </c>
      <c r="E56" s="12">
        <f>공종별내역서!F1061</f>
        <v>0</v>
      </c>
      <c r="F56" s="12">
        <f t="shared" si="5"/>
        <v>0</v>
      </c>
      <c r="G56" s="12">
        <f>공종별내역서!H1061</f>
        <v>0</v>
      </c>
      <c r="H56" s="12">
        <f t="shared" si="6"/>
        <v>0</v>
      </c>
      <c r="I56" s="12">
        <f>공종별내역서!J1061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0" t="s">
        <v>52</v>
      </c>
      <c r="N56" s="1" t="s">
        <v>860</v>
      </c>
      <c r="O56" s="1" t="s">
        <v>52</v>
      </c>
      <c r="P56" s="1" t="s">
        <v>828</v>
      </c>
      <c r="Q56" s="1" t="s">
        <v>52</v>
      </c>
      <c r="R56">
        <v>3</v>
      </c>
      <c r="S56" s="1" t="s">
        <v>52</v>
      </c>
      <c r="T56" s="8"/>
    </row>
    <row r="57" spans="1:20" ht="30" customHeight="1" x14ac:dyDescent="0.3">
      <c r="A57" s="10" t="s">
        <v>868</v>
      </c>
      <c r="B57" s="10" t="s">
        <v>52</v>
      </c>
      <c r="C57" s="10" t="s">
        <v>52</v>
      </c>
      <c r="D57" s="11">
        <v>1</v>
      </c>
      <c r="E57" s="12">
        <f>공종별내역서!F1084</f>
        <v>0</v>
      </c>
      <c r="F57" s="12">
        <f t="shared" si="5"/>
        <v>0</v>
      </c>
      <c r="G57" s="12">
        <f>공종별내역서!H1084</f>
        <v>0</v>
      </c>
      <c r="H57" s="12">
        <f t="shared" si="6"/>
        <v>0</v>
      </c>
      <c r="I57" s="12">
        <f>공종별내역서!J1084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0" t="s">
        <v>52</v>
      </c>
      <c r="N57" s="1" t="s">
        <v>869</v>
      </c>
      <c r="O57" s="1" t="s">
        <v>52</v>
      </c>
      <c r="P57" s="1" t="s">
        <v>828</v>
      </c>
      <c r="Q57" s="1" t="s">
        <v>52</v>
      </c>
      <c r="R57">
        <v>3</v>
      </c>
      <c r="S57" s="1" t="s">
        <v>52</v>
      </c>
      <c r="T57" s="8"/>
    </row>
    <row r="58" spans="1:20" ht="30" customHeight="1" x14ac:dyDescent="0.3">
      <c r="A58" s="10" t="s">
        <v>872</v>
      </c>
      <c r="B58" s="10" t="s">
        <v>52</v>
      </c>
      <c r="C58" s="10" t="s">
        <v>52</v>
      </c>
      <c r="D58" s="11">
        <v>1</v>
      </c>
      <c r="E58" s="12">
        <f>공종별내역서!F1107</f>
        <v>0</v>
      </c>
      <c r="F58" s="12">
        <f t="shared" si="5"/>
        <v>0</v>
      </c>
      <c r="G58" s="12">
        <f>공종별내역서!H1107</f>
        <v>0</v>
      </c>
      <c r="H58" s="12">
        <f t="shared" si="6"/>
        <v>0</v>
      </c>
      <c r="I58" s="12">
        <f>공종별내역서!J1107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0" t="s">
        <v>52</v>
      </c>
      <c r="N58" s="1" t="s">
        <v>873</v>
      </c>
      <c r="O58" s="1" t="s">
        <v>52</v>
      </c>
      <c r="P58" s="1" t="s">
        <v>828</v>
      </c>
      <c r="Q58" s="1" t="s">
        <v>52</v>
      </c>
      <c r="R58">
        <v>3</v>
      </c>
      <c r="S58" s="1" t="s">
        <v>52</v>
      </c>
      <c r="T58" s="8"/>
    </row>
    <row r="59" spans="1:20" ht="30" customHeight="1" x14ac:dyDescent="0.3">
      <c r="A59" s="10" t="s">
        <v>875</v>
      </c>
      <c r="B59" s="10" t="s">
        <v>52</v>
      </c>
      <c r="C59" s="10" t="s">
        <v>52</v>
      </c>
      <c r="D59" s="11">
        <v>1</v>
      </c>
      <c r="E59" s="12">
        <f>공종별내역서!F1130</f>
        <v>0</v>
      </c>
      <c r="F59" s="12">
        <f t="shared" si="5"/>
        <v>0</v>
      </c>
      <c r="G59" s="12">
        <f>공종별내역서!H1130</f>
        <v>0</v>
      </c>
      <c r="H59" s="12">
        <f t="shared" si="6"/>
        <v>0</v>
      </c>
      <c r="I59" s="12">
        <f>공종별내역서!J1130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0" t="s">
        <v>52</v>
      </c>
      <c r="N59" s="1" t="s">
        <v>876</v>
      </c>
      <c r="O59" s="1" t="s">
        <v>52</v>
      </c>
      <c r="P59" s="1" t="s">
        <v>828</v>
      </c>
      <c r="Q59" s="1" t="s">
        <v>52</v>
      </c>
      <c r="R59">
        <v>3</v>
      </c>
      <c r="S59" s="1" t="s">
        <v>52</v>
      </c>
      <c r="T59" s="8"/>
    </row>
    <row r="60" spans="1:20" ht="30" customHeight="1" x14ac:dyDescent="0.3">
      <c r="A60" s="10" t="s">
        <v>891</v>
      </c>
      <c r="B60" s="10" t="s">
        <v>52</v>
      </c>
      <c r="C60" s="10" t="s">
        <v>52</v>
      </c>
      <c r="D60" s="11">
        <v>1</v>
      </c>
      <c r="E60" s="12">
        <f>공종별내역서!F1153</f>
        <v>0</v>
      </c>
      <c r="F60" s="12">
        <f t="shared" si="5"/>
        <v>0</v>
      </c>
      <c r="G60" s="12">
        <f>공종별내역서!H1153</f>
        <v>0</v>
      </c>
      <c r="H60" s="12">
        <f t="shared" si="6"/>
        <v>0</v>
      </c>
      <c r="I60" s="12">
        <f>공종별내역서!J1153</f>
        <v>0</v>
      </c>
      <c r="J60" s="12">
        <f t="shared" si="7"/>
        <v>0</v>
      </c>
      <c r="K60" s="12">
        <f t="shared" si="8"/>
        <v>0</v>
      </c>
      <c r="L60" s="12">
        <f t="shared" si="9"/>
        <v>0</v>
      </c>
      <c r="M60" s="10" t="s">
        <v>52</v>
      </c>
      <c r="N60" s="1" t="s">
        <v>892</v>
      </c>
      <c r="O60" s="1" t="s">
        <v>52</v>
      </c>
      <c r="P60" s="1" t="s">
        <v>828</v>
      </c>
      <c r="Q60" s="1" t="s">
        <v>52</v>
      </c>
      <c r="R60">
        <v>3</v>
      </c>
      <c r="S60" s="1" t="s">
        <v>52</v>
      </c>
      <c r="T60" s="8"/>
    </row>
    <row r="61" spans="1:20" ht="30" customHeight="1" x14ac:dyDescent="0.3">
      <c r="A61" s="10" t="s">
        <v>901</v>
      </c>
      <c r="B61" s="10" t="s">
        <v>52</v>
      </c>
      <c r="C61" s="10" t="s">
        <v>52</v>
      </c>
      <c r="D61" s="11">
        <v>1</v>
      </c>
      <c r="E61" s="12">
        <f>F62+F63+F64+F65+F66+F67+F68</f>
        <v>0</v>
      </c>
      <c r="F61" s="12">
        <f t="shared" si="5"/>
        <v>0</v>
      </c>
      <c r="G61" s="12">
        <f>H62+H63+H64+H65+H66+H67+H68</f>
        <v>0</v>
      </c>
      <c r="H61" s="12">
        <f t="shared" si="6"/>
        <v>0</v>
      </c>
      <c r="I61" s="12">
        <f>J62+J63+J64+J65+J66+J67+J68</f>
        <v>0</v>
      </c>
      <c r="J61" s="12">
        <f t="shared" si="7"/>
        <v>0</v>
      </c>
      <c r="K61" s="12">
        <f t="shared" si="8"/>
        <v>0</v>
      </c>
      <c r="L61" s="12">
        <f t="shared" si="9"/>
        <v>0</v>
      </c>
      <c r="M61" s="10" t="s">
        <v>52</v>
      </c>
      <c r="N61" s="1" t="s">
        <v>902</v>
      </c>
      <c r="O61" s="1" t="s">
        <v>52</v>
      </c>
      <c r="P61" s="1" t="s">
        <v>53</v>
      </c>
      <c r="Q61" s="1" t="s">
        <v>52</v>
      </c>
      <c r="R61">
        <v>2</v>
      </c>
      <c r="S61" s="1" t="s">
        <v>52</v>
      </c>
      <c r="T61" s="8"/>
    </row>
    <row r="62" spans="1:20" ht="30" customHeight="1" x14ac:dyDescent="0.3">
      <c r="A62" s="10" t="s">
        <v>903</v>
      </c>
      <c r="B62" s="10" t="s">
        <v>52</v>
      </c>
      <c r="C62" s="10" t="s">
        <v>52</v>
      </c>
      <c r="D62" s="11">
        <v>1</v>
      </c>
      <c r="E62" s="12">
        <f>공종별내역서!F1176</f>
        <v>0</v>
      </c>
      <c r="F62" s="12">
        <f t="shared" si="5"/>
        <v>0</v>
      </c>
      <c r="G62" s="12">
        <f>공종별내역서!H1176</f>
        <v>0</v>
      </c>
      <c r="H62" s="12">
        <f t="shared" si="6"/>
        <v>0</v>
      </c>
      <c r="I62" s="12">
        <f>공종별내역서!J1176</f>
        <v>0</v>
      </c>
      <c r="J62" s="12">
        <f t="shared" si="7"/>
        <v>0</v>
      </c>
      <c r="K62" s="12">
        <f t="shared" si="8"/>
        <v>0</v>
      </c>
      <c r="L62" s="12">
        <f t="shared" si="9"/>
        <v>0</v>
      </c>
      <c r="M62" s="10" t="s">
        <v>52</v>
      </c>
      <c r="N62" s="1" t="s">
        <v>904</v>
      </c>
      <c r="O62" s="1" t="s">
        <v>52</v>
      </c>
      <c r="P62" s="1" t="s">
        <v>902</v>
      </c>
      <c r="Q62" s="1" t="s">
        <v>52</v>
      </c>
      <c r="R62">
        <v>3</v>
      </c>
      <c r="S62" s="1" t="s">
        <v>52</v>
      </c>
      <c r="T62" s="8"/>
    </row>
    <row r="63" spans="1:20" ht="30" customHeight="1" x14ac:dyDescent="0.3">
      <c r="A63" s="10" t="s">
        <v>910</v>
      </c>
      <c r="B63" s="10" t="s">
        <v>52</v>
      </c>
      <c r="C63" s="10" t="s">
        <v>52</v>
      </c>
      <c r="D63" s="11">
        <v>1</v>
      </c>
      <c r="E63" s="12">
        <f>공종별내역서!F1199</f>
        <v>0</v>
      </c>
      <c r="F63" s="12">
        <f t="shared" si="5"/>
        <v>0</v>
      </c>
      <c r="G63" s="12">
        <f>공종별내역서!H1199</f>
        <v>0</v>
      </c>
      <c r="H63" s="12">
        <f t="shared" si="6"/>
        <v>0</v>
      </c>
      <c r="I63" s="12">
        <f>공종별내역서!J1199</f>
        <v>0</v>
      </c>
      <c r="J63" s="12">
        <f t="shared" si="7"/>
        <v>0</v>
      </c>
      <c r="K63" s="12">
        <f t="shared" si="8"/>
        <v>0</v>
      </c>
      <c r="L63" s="12">
        <f t="shared" si="9"/>
        <v>0</v>
      </c>
      <c r="M63" s="10" t="s">
        <v>52</v>
      </c>
      <c r="N63" s="1" t="s">
        <v>911</v>
      </c>
      <c r="O63" s="1" t="s">
        <v>52</v>
      </c>
      <c r="P63" s="1" t="s">
        <v>902</v>
      </c>
      <c r="Q63" s="1" t="s">
        <v>52</v>
      </c>
      <c r="R63">
        <v>3</v>
      </c>
      <c r="S63" s="1" t="s">
        <v>52</v>
      </c>
      <c r="T63" s="8"/>
    </row>
    <row r="64" spans="1:20" ht="30" customHeight="1" x14ac:dyDescent="0.3">
      <c r="A64" s="10" t="s">
        <v>913</v>
      </c>
      <c r="B64" s="10" t="s">
        <v>52</v>
      </c>
      <c r="C64" s="10" t="s">
        <v>52</v>
      </c>
      <c r="D64" s="11">
        <v>1</v>
      </c>
      <c r="E64" s="12">
        <f>공종별내역서!F1222</f>
        <v>0</v>
      </c>
      <c r="F64" s="12">
        <f t="shared" si="5"/>
        <v>0</v>
      </c>
      <c r="G64" s="12">
        <f>공종별내역서!H1222</f>
        <v>0</v>
      </c>
      <c r="H64" s="12">
        <f t="shared" si="6"/>
        <v>0</v>
      </c>
      <c r="I64" s="12">
        <f>공종별내역서!J1222</f>
        <v>0</v>
      </c>
      <c r="J64" s="12">
        <f t="shared" si="7"/>
        <v>0</v>
      </c>
      <c r="K64" s="12">
        <f t="shared" si="8"/>
        <v>0</v>
      </c>
      <c r="L64" s="12">
        <f t="shared" si="9"/>
        <v>0</v>
      </c>
      <c r="M64" s="10" t="s">
        <v>52</v>
      </c>
      <c r="N64" s="1" t="s">
        <v>914</v>
      </c>
      <c r="O64" s="1" t="s">
        <v>52</v>
      </c>
      <c r="P64" s="1" t="s">
        <v>902</v>
      </c>
      <c r="Q64" s="1" t="s">
        <v>52</v>
      </c>
      <c r="R64">
        <v>3</v>
      </c>
      <c r="S64" s="1" t="s">
        <v>52</v>
      </c>
      <c r="T64" s="8"/>
    </row>
    <row r="65" spans="1:20" ht="30" customHeight="1" x14ac:dyDescent="0.3">
      <c r="A65" s="10" t="s">
        <v>921</v>
      </c>
      <c r="B65" s="10" t="s">
        <v>52</v>
      </c>
      <c r="C65" s="10" t="s">
        <v>52</v>
      </c>
      <c r="D65" s="11">
        <v>1</v>
      </c>
      <c r="E65" s="12">
        <f>공종별내역서!F1245</f>
        <v>0</v>
      </c>
      <c r="F65" s="12">
        <f t="shared" si="5"/>
        <v>0</v>
      </c>
      <c r="G65" s="12">
        <f>공종별내역서!H1245</f>
        <v>0</v>
      </c>
      <c r="H65" s="12">
        <f t="shared" si="6"/>
        <v>0</v>
      </c>
      <c r="I65" s="12">
        <f>공종별내역서!J1245</f>
        <v>0</v>
      </c>
      <c r="J65" s="12">
        <f t="shared" si="7"/>
        <v>0</v>
      </c>
      <c r="K65" s="12">
        <f t="shared" si="8"/>
        <v>0</v>
      </c>
      <c r="L65" s="12">
        <f t="shared" si="9"/>
        <v>0</v>
      </c>
      <c r="M65" s="10" t="s">
        <v>52</v>
      </c>
      <c r="N65" s="1" t="s">
        <v>922</v>
      </c>
      <c r="O65" s="1" t="s">
        <v>52</v>
      </c>
      <c r="P65" s="1" t="s">
        <v>902</v>
      </c>
      <c r="Q65" s="1" t="s">
        <v>52</v>
      </c>
      <c r="R65">
        <v>3</v>
      </c>
      <c r="S65" s="1" t="s">
        <v>52</v>
      </c>
      <c r="T65" s="8"/>
    </row>
    <row r="66" spans="1:20" ht="30" customHeight="1" x14ac:dyDescent="0.3">
      <c r="A66" s="10" t="s">
        <v>924</v>
      </c>
      <c r="B66" s="10" t="s">
        <v>52</v>
      </c>
      <c r="C66" s="10" t="s">
        <v>52</v>
      </c>
      <c r="D66" s="11">
        <v>1</v>
      </c>
      <c r="E66" s="12">
        <f>공종별내역서!F1268</f>
        <v>0</v>
      </c>
      <c r="F66" s="12">
        <f t="shared" si="5"/>
        <v>0</v>
      </c>
      <c r="G66" s="12">
        <f>공종별내역서!H1268</f>
        <v>0</v>
      </c>
      <c r="H66" s="12">
        <f t="shared" si="6"/>
        <v>0</v>
      </c>
      <c r="I66" s="12">
        <f>공종별내역서!J1268</f>
        <v>0</v>
      </c>
      <c r="J66" s="12">
        <f t="shared" si="7"/>
        <v>0</v>
      </c>
      <c r="K66" s="12">
        <f t="shared" si="8"/>
        <v>0</v>
      </c>
      <c r="L66" s="12">
        <f t="shared" si="9"/>
        <v>0</v>
      </c>
      <c r="M66" s="10" t="s">
        <v>52</v>
      </c>
      <c r="N66" s="1" t="s">
        <v>925</v>
      </c>
      <c r="O66" s="1" t="s">
        <v>52</v>
      </c>
      <c r="P66" s="1" t="s">
        <v>902</v>
      </c>
      <c r="Q66" s="1" t="s">
        <v>52</v>
      </c>
      <c r="R66">
        <v>3</v>
      </c>
      <c r="S66" s="1" t="s">
        <v>52</v>
      </c>
      <c r="T66" s="8"/>
    </row>
    <row r="67" spans="1:20" ht="30" customHeight="1" x14ac:dyDescent="0.3">
      <c r="A67" s="10" t="s">
        <v>927</v>
      </c>
      <c r="B67" s="10" t="s">
        <v>52</v>
      </c>
      <c r="C67" s="10" t="s">
        <v>52</v>
      </c>
      <c r="D67" s="11">
        <v>1</v>
      </c>
      <c r="E67" s="12">
        <f>공종별내역서!F1291</f>
        <v>0</v>
      </c>
      <c r="F67" s="12">
        <f t="shared" si="5"/>
        <v>0</v>
      </c>
      <c r="G67" s="12">
        <f>공종별내역서!H1291</f>
        <v>0</v>
      </c>
      <c r="H67" s="12">
        <f t="shared" si="6"/>
        <v>0</v>
      </c>
      <c r="I67" s="12">
        <f>공종별내역서!J1291</f>
        <v>0</v>
      </c>
      <c r="J67" s="12">
        <f t="shared" si="7"/>
        <v>0</v>
      </c>
      <c r="K67" s="12">
        <f t="shared" si="8"/>
        <v>0</v>
      </c>
      <c r="L67" s="12">
        <f t="shared" si="9"/>
        <v>0</v>
      </c>
      <c r="M67" s="10" t="s">
        <v>52</v>
      </c>
      <c r="N67" s="1" t="s">
        <v>928</v>
      </c>
      <c r="O67" s="1" t="s">
        <v>52</v>
      </c>
      <c r="P67" s="1" t="s">
        <v>902</v>
      </c>
      <c r="Q67" s="1" t="s">
        <v>52</v>
      </c>
      <c r="R67">
        <v>3</v>
      </c>
      <c r="S67" s="1" t="s">
        <v>52</v>
      </c>
      <c r="T67" s="8"/>
    </row>
    <row r="68" spans="1:20" ht="30" customHeight="1" x14ac:dyDescent="0.3">
      <c r="A68" s="10" t="s">
        <v>931</v>
      </c>
      <c r="B68" s="10" t="s">
        <v>52</v>
      </c>
      <c r="C68" s="10" t="s">
        <v>52</v>
      </c>
      <c r="D68" s="11">
        <v>1</v>
      </c>
      <c r="E68" s="12">
        <f>공종별내역서!F1314</f>
        <v>0</v>
      </c>
      <c r="F68" s="12">
        <f t="shared" si="5"/>
        <v>0</v>
      </c>
      <c r="G68" s="12">
        <f>공종별내역서!H1314</f>
        <v>0</v>
      </c>
      <c r="H68" s="12">
        <f t="shared" si="6"/>
        <v>0</v>
      </c>
      <c r="I68" s="12">
        <f>공종별내역서!J1314</f>
        <v>0</v>
      </c>
      <c r="J68" s="12">
        <f t="shared" si="7"/>
        <v>0</v>
      </c>
      <c r="K68" s="12">
        <f t="shared" si="8"/>
        <v>0</v>
      </c>
      <c r="L68" s="12">
        <f t="shared" si="9"/>
        <v>0</v>
      </c>
      <c r="M68" s="10" t="s">
        <v>52</v>
      </c>
      <c r="N68" s="1" t="s">
        <v>932</v>
      </c>
      <c r="O68" s="1" t="s">
        <v>52</v>
      </c>
      <c r="P68" s="1" t="s">
        <v>902</v>
      </c>
      <c r="Q68" s="1" t="s">
        <v>52</v>
      </c>
      <c r="R68">
        <v>3</v>
      </c>
      <c r="S68" s="1" t="s">
        <v>52</v>
      </c>
      <c r="T68" s="8"/>
    </row>
    <row r="69" spans="1:20" ht="30" customHeight="1" x14ac:dyDescent="0.3">
      <c r="A69" s="10" t="s">
        <v>935</v>
      </c>
      <c r="B69" s="10" t="s">
        <v>52</v>
      </c>
      <c r="C69" s="10" t="s">
        <v>52</v>
      </c>
      <c r="D69" s="11">
        <v>1</v>
      </c>
      <c r="E69" s="12">
        <f>F70+F71+F72+F73+F74+F75+F76+F77+F78+F79+F80+F81</f>
        <v>0</v>
      </c>
      <c r="F69" s="12">
        <f t="shared" ref="F69:F86" si="10">E69*D69</f>
        <v>0</v>
      </c>
      <c r="G69" s="12">
        <f>H70+H71+H72+H73+H74+H75+H76+H77+H78+H79+H80+H81</f>
        <v>0</v>
      </c>
      <c r="H69" s="12">
        <f t="shared" ref="H69:H86" si="11">G69*D69</f>
        <v>0</v>
      </c>
      <c r="I69" s="12">
        <f>J70+J71+J72+J73+J74+J75+J76+J77+J78+J79+J80+J81</f>
        <v>0</v>
      </c>
      <c r="J69" s="12">
        <f t="shared" ref="J69:J86" si="12">I69*D69</f>
        <v>0</v>
      </c>
      <c r="K69" s="12">
        <f t="shared" ref="K69:K86" si="13">E69+G69+I69</f>
        <v>0</v>
      </c>
      <c r="L69" s="12">
        <f t="shared" ref="L69:L86" si="14">F69+H69+J69</f>
        <v>0</v>
      </c>
      <c r="M69" s="10" t="s">
        <v>52</v>
      </c>
      <c r="N69" s="1" t="s">
        <v>936</v>
      </c>
      <c r="O69" s="1" t="s">
        <v>52</v>
      </c>
      <c r="P69" s="1" t="s">
        <v>53</v>
      </c>
      <c r="Q69" s="1" t="s">
        <v>52</v>
      </c>
      <c r="R69">
        <v>2</v>
      </c>
      <c r="S69" s="1" t="s">
        <v>52</v>
      </c>
      <c r="T69" s="8"/>
    </row>
    <row r="70" spans="1:20" ht="30" customHeight="1" x14ac:dyDescent="0.3">
      <c r="A70" s="10" t="s">
        <v>937</v>
      </c>
      <c r="B70" s="10" t="s">
        <v>52</v>
      </c>
      <c r="C70" s="10" t="s">
        <v>52</v>
      </c>
      <c r="D70" s="11">
        <v>1</v>
      </c>
      <c r="E70" s="12">
        <f>공종별내역서!F1337</f>
        <v>0</v>
      </c>
      <c r="F70" s="12">
        <f t="shared" si="10"/>
        <v>0</v>
      </c>
      <c r="G70" s="12">
        <f>공종별내역서!H1337</f>
        <v>0</v>
      </c>
      <c r="H70" s="12">
        <f t="shared" si="11"/>
        <v>0</v>
      </c>
      <c r="I70" s="12">
        <f>공종별내역서!J1337</f>
        <v>0</v>
      </c>
      <c r="J70" s="12">
        <f t="shared" si="12"/>
        <v>0</v>
      </c>
      <c r="K70" s="12">
        <f t="shared" si="13"/>
        <v>0</v>
      </c>
      <c r="L70" s="12">
        <f t="shared" si="14"/>
        <v>0</v>
      </c>
      <c r="M70" s="10" t="s">
        <v>52</v>
      </c>
      <c r="N70" s="1" t="s">
        <v>938</v>
      </c>
      <c r="O70" s="1" t="s">
        <v>52</v>
      </c>
      <c r="P70" s="1" t="s">
        <v>936</v>
      </c>
      <c r="Q70" s="1" t="s">
        <v>52</v>
      </c>
      <c r="R70">
        <v>3</v>
      </c>
      <c r="S70" s="1" t="s">
        <v>52</v>
      </c>
      <c r="T70" s="8"/>
    </row>
    <row r="71" spans="1:20" ht="30" customHeight="1" x14ac:dyDescent="0.3">
      <c r="A71" s="10" t="s">
        <v>943</v>
      </c>
      <c r="B71" s="10" t="s">
        <v>52</v>
      </c>
      <c r="C71" s="10" t="s">
        <v>52</v>
      </c>
      <c r="D71" s="11">
        <v>1</v>
      </c>
      <c r="E71" s="12">
        <f>공종별내역서!F1360</f>
        <v>0</v>
      </c>
      <c r="F71" s="12">
        <f t="shared" si="10"/>
        <v>0</v>
      </c>
      <c r="G71" s="12">
        <f>공종별내역서!H1360</f>
        <v>0</v>
      </c>
      <c r="H71" s="12">
        <f t="shared" si="11"/>
        <v>0</v>
      </c>
      <c r="I71" s="12">
        <f>공종별내역서!J1360</f>
        <v>0</v>
      </c>
      <c r="J71" s="12">
        <f t="shared" si="12"/>
        <v>0</v>
      </c>
      <c r="K71" s="12">
        <f t="shared" si="13"/>
        <v>0</v>
      </c>
      <c r="L71" s="12">
        <f t="shared" si="14"/>
        <v>0</v>
      </c>
      <c r="M71" s="10" t="s">
        <v>52</v>
      </c>
      <c r="N71" s="1" t="s">
        <v>944</v>
      </c>
      <c r="O71" s="1" t="s">
        <v>52</v>
      </c>
      <c r="P71" s="1" t="s">
        <v>936</v>
      </c>
      <c r="Q71" s="1" t="s">
        <v>52</v>
      </c>
      <c r="R71">
        <v>3</v>
      </c>
      <c r="S71" s="1" t="s">
        <v>52</v>
      </c>
      <c r="T71" s="8"/>
    </row>
    <row r="72" spans="1:20" ht="30" customHeight="1" x14ac:dyDescent="0.3">
      <c r="A72" s="10" t="s">
        <v>950</v>
      </c>
      <c r="B72" s="10" t="s">
        <v>52</v>
      </c>
      <c r="C72" s="10" t="s">
        <v>52</v>
      </c>
      <c r="D72" s="11">
        <v>1</v>
      </c>
      <c r="E72" s="12">
        <f>공종별내역서!F1383</f>
        <v>0</v>
      </c>
      <c r="F72" s="12">
        <f t="shared" si="10"/>
        <v>0</v>
      </c>
      <c r="G72" s="12">
        <f>공종별내역서!H1383</f>
        <v>0</v>
      </c>
      <c r="H72" s="12">
        <f t="shared" si="11"/>
        <v>0</v>
      </c>
      <c r="I72" s="12">
        <f>공종별내역서!J1383</f>
        <v>0</v>
      </c>
      <c r="J72" s="12">
        <f t="shared" si="12"/>
        <v>0</v>
      </c>
      <c r="K72" s="12">
        <f t="shared" si="13"/>
        <v>0</v>
      </c>
      <c r="L72" s="12">
        <f t="shared" si="14"/>
        <v>0</v>
      </c>
      <c r="M72" s="10" t="s">
        <v>52</v>
      </c>
      <c r="N72" s="1" t="s">
        <v>951</v>
      </c>
      <c r="O72" s="1" t="s">
        <v>52</v>
      </c>
      <c r="P72" s="1" t="s">
        <v>936</v>
      </c>
      <c r="Q72" s="1" t="s">
        <v>52</v>
      </c>
      <c r="R72">
        <v>3</v>
      </c>
      <c r="S72" s="1" t="s">
        <v>52</v>
      </c>
      <c r="T72" s="8"/>
    </row>
    <row r="73" spans="1:20" ht="30" customHeight="1" x14ac:dyDescent="0.3">
      <c r="A73" s="10" t="s">
        <v>969</v>
      </c>
      <c r="B73" s="10" t="s">
        <v>52</v>
      </c>
      <c r="C73" s="10" t="s">
        <v>52</v>
      </c>
      <c r="D73" s="11">
        <v>1</v>
      </c>
      <c r="E73" s="12">
        <f>공종별내역서!F1406</f>
        <v>0</v>
      </c>
      <c r="F73" s="12">
        <f t="shared" si="10"/>
        <v>0</v>
      </c>
      <c r="G73" s="12">
        <f>공종별내역서!H1406</f>
        <v>0</v>
      </c>
      <c r="H73" s="12">
        <f t="shared" si="11"/>
        <v>0</v>
      </c>
      <c r="I73" s="12">
        <f>공종별내역서!J1406</f>
        <v>0</v>
      </c>
      <c r="J73" s="12">
        <f t="shared" si="12"/>
        <v>0</v>
      </c>
      <c r="K73" s="12">
        <f t="shared" si="13"/>
        <v>0</v>
      </c>
      <c r="L73" s="12">
        <f t="shared" si="14"/>
        <v>0</v>
      </c>
      <c r="M73" s="10" t="s">
        <v>52</v>
      </c>
      <c r="N73" s="1" t="s">
        <v>970</v>
      </c>
      <c r="O73" s="1" t="s">
        <v>52</v>
      </c>
      <c r="P73" s="1" t="s">
        <v>936</v>
      </c>
      <c r="Q73" s="1" t="s">
        <v>52</v>
      </c>
      <c r="R73">
        <v>3</v>
      </c>
      <c r="S73" s="1" t="s">
        <v>52</v>
      </c>
      <c r="T73" s="8"/>
    </row>
    <row r="74" spans="1:20" ht="30" customHeight="1" x14ac:dyDescent="0.3">
      <c r="A74" s="10" t="s">
        <v>992</v>
      </c>
      <c r="B74" s="10" t="s">
        <v>52</v>
      </c>
      <c r="C74" s="10" t="s">
        <v>52</v>
      </c>
      <c r="D74" s="11">
        <v>1</v>
      </c>
      <c r="E74" s="12">
        <f>공종별내역서!F1429</f>
        <v>0</v>
      </c>
      <c r="F74" s="12">
        <f t="shared" si="10"/>
        <v>0</v>
      </c>
      <c r="G74" s="12">
        <f>공종별내역서!H1429</f>
        <v>0</v>
      </c>
      <c r="H74" s="12">
        <f t="shared" si="11"/>
        <v>0</v>
      </c>
      <c r="I74" s="12">
        <f>공종별내역서!J1429</f>
        <v>0</v>
      </c>
      <c r="J74" s="12">
        <f t="shared" si="12"/>
        <v>0</v>
      </c>
      <c r="K74" s="12">
        <f t="shared" si="13"/>
        <v>0</v>
      </c>
      <c r="L74" s="12">
        <f t="shared" si="14"/>
        <v>0</v>
      </c>
      <c r="M74" s="10" t="s">
        <v>52</v>
      </c>
      <c r="N74" s="1" t="s">
        <v>993</v>
      </c>
      <c r="O74" s="1" t="s">
        <v>52</v>
      </c>
      <c r="P74" s="1" t="s">
        <v>936</v>
      </c>
      <c r="Q74" s="1" t="s">
        <v>52</v>
      </c>
      <c r="R74">
        <v>3</v>
      </c>
      <c r="S74" s="1" t="s">
        <v>52</v>
      </c>
      <c r="T74" s="8"/>
    </row>
    <row r="75" spans="1:20" ht="30" customHeight="1" x14ac:dyDescent="0.3">
      <c r="A75" s="10" t="s">
        <v>995</v>
      </c>
      <c r="B75" s="10" t="s">
        <v>52</v>
      </c>
      <c r="C75" s="10" t="s">
        <v>52</v>
      </c>
      <c r="D75" s="11">
        <v>1</v>
      </c>
      <c r="E75" s="12">
        <f>공종별내역서!F1452</f>
        <v>0</v>
      </c>
      <c r="F75" s="12">
        <f t="shared" si="10"/>
        <v>0</v>
      </c>
      <c r="G75" s="12">
        <f>공종별내역서!H1452</f>
        <v>0</v>
      </c>
      <c r="H75" s="12">
        <f t="shared" si="11"/>
        <v>0</v>
      </c>
      <c r="I75" s="12">
        <f>공종별내역서!J1452</f>
        <v>0</v>
      </c>
      <c r="J75" s="12">
        <f t="shared" si="12"/>
        <v>0</v>
      </c>
      <c r="K75" s="12">
        <f t="shared" si="13"/>
        <v>0</v>
      </c>
      <c r="L75" s="12">
        <f t="shared" si="14"/>
        <v>0</v>
      </c>
      <c r="M75" s="10" t="s">
        <v>52</v>
      </c>
      <c r="N75" s="1" t="s">
        <v>996</v>
      </c>
      <c r="O75" s="1" t="s">
        <v>52</v>
      </c>
      <c r="P75" s="1" t="s">
        <v>936</v>
      </c>
      <c r="Q75" s="1" t="s">
        <v>52</v>
      </c>
      <c r="R75">
        <v>3</v>
      </c>
      <c r="S75" s="1" t="s">
        <v>52</v>
      </c>
      <c r="T75" s="8"/>
    </row>
    <row r="76" spans="1:20" ht="30" customHeight="1" x14ac:dyDescent="0.3">
      <c r="A76" s="10" t="s">
        <v>1005</v>
      </c>
      <c r="B76" s="10" t="s">
        <v>52</v>
      </c>
      <c r="C76" s="10" t="s">
        <v>52</v>
      </c>
      <c r="D76" s="11">
        <v>1</v>
      </c>
      <c r="E76" s="12">
        <f>공종별내역서!F1475</f>
        <v>0</v>
      </c>
      <c r="F76" s="12">
        <f t="shared" si="10"/>
        <v>0</v>
      </c>
      <c r="G76" s="12">
        <f>공종별내역서!H1475</f>
        <v>0</v>
      </c>
      <c r="H76" s="12">
        <f t="shared" si="11"/>
        <v>0</v>
      </c>
      <c r="I76" s="12">
        <f>공종별내역서!J1475</f>
        <v>0</v>
      </c>
      <c r="J76" s="12">
        <f t="shared" si="12"/>
        <v>0</v>
      </c>
      <c r="K76" s="12">
        <f t="shared" si="13"/>
        <v>0</v>
      </c>
      <c r="L76" s="12">
        <f t="shared" si="14"/>
        <v>0</v>
      </c>
      <c r="M76" s="10" t="s">
        <v>52</v>
      </c>
      <c r="N76" s="1" t="s">
        <v>1006</v>
      </c>
      <c r="O76" s="1" t="s">
        <v>52</v>
      </c>
      <c r="P76" s="1" t="s">
        <v>936</v>
      </c>
      <c r="Q76" s="1" t="s">
        <v>52</v>
      </c>
      <c r="R76">
        <v>3</v>
      </c>
      <c r="S76" s="1" t="s">
        <v>52</v>
      </c>
      <c r="T76" s="8"/>
    </row>
    <row r="77" spans="1:20" ht="30" customHeight="1" x14ac:dyDescent="0.3">
      <c r="A77" s="10" t="s">
        <v>1010</v>
      </c>
      <c r="B77" s="10" t="s">
        <v>52</v>
      </c>
      <c r="C77" s="10" t="s">
        <v>52</v>
      </c>
      <c r="D77" s="11">
        <v>1</v>
      </c>
      <c r="E77" s="12">
        <f>공종별내역서!F1498</f>
        <v>0</v>
      </c>
      <c r="F77" s="12">
        <f t="shared" si="10"/>
        <v>0</v>
      </c>
      <c r="G77" s="12">
        <f>공종별내역서!H1498</f>
        <v>0</v>
      </c>
      <c r="H77" s="12">
        <f t="shared" si="11"/>
        <v>0</v>
      </c>
      <c r="I77" s="12">
        <f>공종별내역서!J1498</f>
        <v>0</v>
      </c>
      <c r="J77" s="12">
        <f t="shared" si="12"/>
        <v>0</v>
      </c>
      <c r="K77" s="12">
        <f t="shared" si="13"/>
        <v>0</v>
      </c>
      <c r="L77" s="12">
        <f t="shared" si="14"/>
        <v>0</v>
      </c>
      <c r="M77" s="10" t="s">
        <v>52</v>
      </c>
      <c r="N77" s="1" t="s">
        <v>1011</v>
      </c>
      <c r="O77" s="1" t="s">
        <v>52</v>
      </c>
      <c r="P77" s="1" t="s">
        <v>936</v>
      </c>
      <c r="Q77" s="1" t="s">
        <v>52</v>
      </c>
      <c r="R77">
        <v>3</v>
      </c>
      <c r="S77" s="1" t="s">
        <v>52</v>
      </c>
      <c r="T77" s="8"/>
    </row>
    <row r="78" spans="1:20" ht="30" customHeight="1" x14ac:dyDescent="0.3">
      <c r="A78" s="10" t="s">
        <v>1027</v>
      </c>
      <c r="B78" s="10" t="s">
        <v>52</v>
      </c>
      <c r="C78" s="10" t="s">
        <v>52</v>
      </c>
      <c r="D78" s="11">
        <v>1</v>
      </c>
      <c r="E78" s="12">
        <f>공종별내역서!F1521</f>
        <v>0</v>
      </c>
      <c r="F78" s="12">
        <f t="shared" si="10"/>
        <v>0</v>
      </c>
      <c r="G78" s="12">
        <f>공종별내역서!H1521</f>
        <v>0</v>
      </c>
      <c r="H78" s="12">
        <f t="shared" si="11"/>
        <v>0</v>
      </c>
      <c r="I78" s="12">
        <f>공종별내역서!J1521</f>
        <v>0</v>
      </c>
      <c r="J78" s="12">
        <f t="shared" si="12"/>
        <v>0</v>
      </c>
      <c r="K78" s="12">
        <f t="shared" si="13"/>
        <v>0</v>
      </c>
      <c r="L78" s="12">
        <f t="shared" si="14"/>
        <v>0</v>
      </c>
      <c r="M78" s="10" t="s">
        <v>52</v>
      </c>
      <c r="N78" s="1" t="s">
        <v>1028</v>
      </c>
      <c r="O78" s="1" t="s">
        <v>52</v>
      </c>
      <c r="P78" s="1" t="s">
        <v>936</v>
      </c>
      <c r="Q78" s="1" t="s">
        <v>52</v>
      </c>
      <c r="R78">
        <v>3</v>
      </c>
      <c r="S78" s="1" t="s">
        <v>52</v>
      </c>
      <c r="T78" s="8"/>
    </row>
    <row r="79" spans="1:20" ht="30" customHeight="1" x14ac:dyDescent="0.3">
      <c r="A79" s="10" t="s">
        <v>1032</v>
      </c>
      <c r="B79" s="10" t="s">
        <v>52</v>
      </c>
      <c r="C79" s="10" t="s">
        <v>52</v>
      </c>
      <c r="D79" s="11">
        <v>1</v>
      </c>
      <c r="E79" s="12">
        <f>공종별내역서!F1544</f>
        <v>0</v>
      </c>
      <c r="F79" s="12">
        <f t="shared" si="10"/>
        <v>0</v>
      </c>
      <c r="G79" s="12">
        <f>공종별내역서!H1544</f>
        <v>0</v>
      </c>
      <c r="H79" s="12">
        <f t="shared" si="11"/>
        <v>0</v>
      </c>
      <c r="I79" s="12">
        <f>공종별내역서!J1544</f>
        <v>0</v>
      </c>
      <c r="J79" s="12">
        <f t="shared" si="12"/>
        <v>0</v>
      </c>
      <c r="K79" s="12">
        <f t="shared" si="13"/>
        <v>0</v>
      </c>
      <c r="L79" s="12">
        <f t="shared" si="14"/>
        <v>0</v>
      </c>
      <c r="M79" s="10" t="s">
        <v>52</v>
      </c>
      <c r="N79" s="1" t="s">
        <v>1033</v>
      </c>
      <c r="O79" s="1" t="s">
        <v>52</v>
      </c>
      <c r="P79" s="1" t="s">
        <v>936</v>
      </c>
      <c r="Q79" s="1" t="s">
        <v>52</v>
      </c>
      <c r="R79">
        <v>3</v>
      </c>
      <c r="S79" s="1" t="s">
        <v>52</v>
      </c>
      <c r="T79" s="8"/>
    </row>
    <row r="80" spans="1:20" ht="30" customHeight="1" x14ac:dyDescent="0.3">
      <c r="A80" s="10" t="s">
        <v>1036</v>
      </c>
      <c r="B80" s="10" t="s">
        <v>52</v>
      </c>
      <c r="C80" s="10" t="s">
        <v>52</v>
      </c>
      <c r="D80" s="11">
        <v>1</v>
      </c>
      <c r="E80" s="12">
        <f>공종별내역서!F1567</f>
        <v>0</v>
      </c>
      <c r="F80" s="12">
        <f t="shared" si="10"/>
        <v>0</v>
      </c>
      <c r="G80" s="12">
        <f>공종별내역서!H1567</f>
        <v>0</v>
      </c>
      <c r="H80" s="12">
        <f t="shared" si="11"/>
        <v>0</v>
      </c>
      <c r="I80" s="12">
        <f>공종별내역서!J1567</f>
        <v>0</v>
      </c>
      <c r="J80" s="12">
        <f t="shared" si="12"/>
        <v>0</v>
      </c>
      <c r="K80" s="12">
        <f t="shared" si="13"/>
        <v>0</v>
      </c>
      <c r="L80" s="12">
        <f t="shared" si="14"/>
        <v>0</v>
      </c>
      <c r="M80" s="10" t="s">
        <v>52</v>
      </c>
      <c r="N80" s="1" t="s">
        <v>1037</v>
      </c>
      <c r="O80" s="1" t="s">
        <v>52</v>
      </c>
      <c r="P80" s="1" t="s">
        <v>936</v>
      </c>
      <c r="Q80" s="1" t="s">
        <v>52</v>
      </c>
      <c r="R80">
        <v>3</v>
      </c>
      <c r="S80" s="1" t="s">
        <v>52</v>
      </c>
      <c r="T80" s="8"/>
    </row>
    <row r="81" spans="1:20" ht="30" customHeight="1" x14ac:dyDescent="0.3">
      <c r="A81" s="10" t="s">
        <v>1052</v>
      </c>
      <c r="B81" s="10" t="s">
        <v>52</v>
      </c>
      <c r="C81" s="10" t="s">
        <v>52</v>
      </c>
      <c r="D81" s="11">
        <v>1</v>
      </c>
      <c r="E81" s="12">
        <f>공종별내역서!F1590</f>
        <v>0</v>
      </c>
      <c r="F81" s="12">
        <f t="shared" si="10"/>
        <v>0</v>
      </c>
      <c r="G81" s="12">
        <f>공종별내역서!H1590</f>
        <v>0</v>
      </c>
      <c r="H81" s="12">
        <f t="shared" si="11"/>
        <v>0</v>
      </c>
      <c r="I81" s="12">
        <f>공종별내역서!J1590</f>
        <v>0</v>
      </c>
      <c r="J81" s="12">
        <f t="shared" si="12"/>
        <v>0</v>
      </c>
      <c r="K81" s="12">
        <f t="shared" si="13"/>
        <v>0</v>
      </c>
      <c r="L81" s="12">
        <f t="shared" si="14"/>
        <v>0</v>
      </c>
      <c r="M81" s="10" t="s">
        <v>52</v>
      </c>
      <c r="N81" s="1" t="s">
        <v>1053</v>
      </c>
      <c r="O81" s="1" t="s">
        <v>52</v>
      </c>
      <c r="P81" s="1" t="s">
        <v>936</v>
      </c>
      <c r="Q81" s="1" t="s">
        <v>52</v>
      </c>
      <c r="R81">
        <v>3</v>
      </c>
      <c r="S81" s="1" t="s">
        <v>52</v>
      </c>
      <c r="T81" s="8"/>
    </row>
    <row r="82" spans="1:20" ht="30" customHeight="1" x14ac:dyDescent="0.3">
      <c r="A82" s="10" t="s">
        <v>1069</v>
      </c>
      <c r="B82" s="10" t="s">
        <v>52</v>
      </c>
      <c r="C82" s="10" t="s">
        <v>52</v>
      </c>
      <c r="D82" s="11">
        <v>1</v>
      </c>
      <c r="E82" s="12">
        <f>공종별내역서!F1613</f>
        <v>0</v>
      </c>
      <c r="F82" s="12">
        <f t="shared" si="10"/>
        <v>0</v>
      </c>
      <c r="G82" s="12">
        <f>공종별내역서!H1613</f>
        <v>0</v>
      </c>
      <c r="H82" s="12">
        <f t="shared" si="11"/>
        <v>0</v>
      </c>
      <c r="I82" s="12">
        <f>공종별내역서!J1613</f>
        <v>0</v>
      </c>
      <c r="J82" s="12">
        <f t="shared" si="12"/>
        <v>0</v>
      </c>
      <c r="K82" s="12">
        <f t="shared" si="13"/>
        <v>0</v>
      </c>
      <c r="L82" s="12">
        <f t="shared" si="14"/>
        <v>0</v>
      </c>
      <c r="M82" s="10" t="s">
        <v>52</v>
      </c>
      <c r="N82" s="1" t="s">
        <v>1070</v>
      </c>
      <c r="O82" s="1" t="s">
        <v>52</v>
      </c>
      <c r="P82" s="1" t="s">
        <v>53</v>
      </c>
      <c r="Q82" s="1" t="s">
        <v>52</v>
      </c>
      <c r="R82">
        <v>2</v>
      </c>
      <c r="S82" s="1" t="s">
        <v>52</v>
      </c>
      <c r="T82" s="8"/>
    </row>
    <row r="83" spans="1:20" ht="30" customHeight="1" x14ac:dyDescent="0.3">
      <c r="A83" s="10" t="s">
        <v>1086</v>
      </c>
      <c r="B83" s="10" t="s">
        <v>52</v>
      </c>
      <c r="C83" s="10" t="s">
        <v>52</v>
      </c>
      <c r="D83" s="11">
        <v>1</v>
      </c>
      <c r="E83" s="12">
        <f>공종별내역서!F1636</f>
        <v>0</v>
      </c>
      <c r="F83" s="12">
        <f t="shared" si="10"/>
        <v>0</v>
      </c>
      <c r="G83" s="12">
        <f>공종별내역서!H1636</f>
        <v>0</v>
      </c>
      <c r="H83" s="12">
        <f t="shared" si="11"/>
        <v>0</v>
      </c>
      <c r="I83" s="12">
        <f>공종별내역서!J1636</f>
        <v>0</v>
      </c>
      <c r="J83" s="12">
        <f t="shared" si="12"/>
        <v>0</v>
      </c>
      <c r="K83" s="12">
        <f t="shared" si="13"/>
        <v>0</v>
      </c>
      <c r="L83" s="12">
        <f t="shared" si="14"/>
        <v>0</v>
      </c>
      <c r="M83" s="10" t="s">
        <v>52</v>
      </c>
      <c r="N83" s="1" t="s">
        <v>1087</v>
      </c>
      <c r="O83" s="1" t="s">
        <v>52</v>
      </c>
      <c r="P83" s="1" t="s">
        <v>52</v>
      </c>
      <c r="Q83" s="1" t="s">
        <v>1088</v>
      </c>
      <c r="R83">
        <v>2</v>
      </c>
      <c r="S83" s="1" t="s">
        <v>52</v>
      </c>
      <c r="T83" s="8">
        <f>L83*1</f>
        <v>0</v>
      </c>
    </row>
    <row r="84" spans="1:20" ht="30" customHeight="1" x14ac:dyDescent="0.3">
      <c r="A84" s="10" t="s">
        <v>1098</v>
      </c>
      <c r="B84" s="10" t="s">
        <v>52</v>
      </c>
      <c r="C84" s="10" t="s">
        <v>52</v>
      </c>
      <c r="D84" s="11">
        <v>1</v>
      </c>
      <c r="E84" s="12">
        <f>공종별내역서!F1659</f>
        <v>0</v>
      </c>
      <c r="F84" s="12">
        <f t="shared" si="10"/>
        <v>0</v>
      </c>
      <c r="G84" s="12">
        <f>공종별내역서!H1659</f>
        <v>0</v>
      </c>
      <c r="H84" s="12">
        <f t="shared" si="11"/>
        <v>0</v>
      </c>
      <c r="I84" s="12">
        <f>공종별내역서!J1659</f>
        <v>0</v>
      </c>
      <c r="J84" s="12">
        <f t="shared" si="12"/>
        <v>0</v>
      </c>
      <c r="K84" s="12">
        <f t="shared" si="13"/>
        <v>0</v>
      </c>
      <c r="L84" s="12">
        <f t="shared" si="14"/>
        <v>0</v>
      </c>
      <c r="M84" s="10" t="s">
        <v>52</v>
      </c>
      <c r="N84" s="1" t="s">
        <v>1099</v>
      </c>
      <c r="O84" s="1" t="s">
        <v>52</v>
      </c>
      <c r="P84" s="1" t="s">
        <v>52</v>
      </c>
      <c r="Q84" s="1" t="s">
        <v>1100</v>
      </c>
      <c r="R84">
        <v>2</v>
      </c>
      <c r="S84" s="1" t="s">
        <v>52</v>
      </c>
      <c r="T84" s="8">
        <f>L84*1</f>
        <v>0</v>
      </c>
    </row>
    <row r="85" spans="1:20" ht="30" customHeight="1" x14ac:dyDescent="0.3">
      <c r="A85" s="10" t="s">
        <v>1122</v>
      </c>
      <c r="B85" s="10" t="s">
        <v>52</v>
      </c>
      <c r="C85" s="10" t="s">
        <v>52</v>
      </c>
      <c r="D85" s="11">
        <v>1</v>
      </c>
      <c r="E85" s="12">
        <f>공종별내역서!F1682</f>
        <v>0</v>
      </c>
      <c r="F85" s="12">
        <f t="shared" si="10"/>
        <v>0</v>
      </c>
      <c r="G85" s="12">
        <f>공종별내역서!H1682</f>
        <v>0</v>
      </c>
      <c r="H85" s="12">
        <f t="shared" si="11"/>
        <v>0</v>
      </c>
      <c r="I85" s="12">
        <f>공종별내역서!J1682</f>
        <v>0</v>
      </c>
      <c r="J85" s="12">
        <f t="shared" si="12"/>
        <v>0</v>
      </c>
      <c r="K85" s="12">
        <f t="shared" si="13"/>
        <v>0</v>
      </c>
      <c r="L85" s="12">
        <f t="shared" si="14"/>
        <v>0</v>
      </c>
      <c r="M85" s="10" t="s">
        <v>52</v>
      </c>
      <c r="N85" s="1" t="s">
        <v>1123</v>
      </c>
      <c r="O85" s="1" t="s">
        <v>52</v>
      </c>
      <c r="P85" s="1" t="s">
        <v>52</v>
      </c>
      <c r="Q85" s="1" t="s">
        <v>1124</v>
      </c>
      <c r="R85">
        <v>2</v>
      </c>
      <c r="S85" s="1" t="s">
        <v>52</v>
      </c>
      <c r="T85" s="8">
        <f>L85*1</f>
        <v>0</v>
      </c>
    </row>
    <row r="86" spans="1:20" ht="30" customHeight="1" x14ac:dyDescent="0.3">
      <c r="A86" s="10" t="s">
        <v>1146</v>
      </c>
      <c r="B86" s="10" t="s">
        <v>52</v>
      </c>
      <c r="C86" s="10" t="s">
        <v>52</v>
      </c>
      <c r="D86" s="11">
        <v>1</v>
      </c>
      <c r="E86" s="12">
        <f>공종별내역서!F1705</f>
        <v>0</v>
      </c>
      <c r="F86" s="12">
        <f t="shared" si="10"/>
        <v>0</v>
      </c>
      <c r="G86" s="12">
        <f>공종별내역서!H1705</f>
        <v>0</v>
      </c>
      <c r="H86" s="12">
        <f t="shared" si="11"/>
        <v>0</v>
      </c>
      <c r="I86" s="12">
        <f>공종별내역서!J1705</f>
        <v>0</v>
      </c>
      <c r="J86" s="12">
        <f t="shared" si="12"/>
        <v>0</v>
      </c>
      <c r="K86" s="12">
        <f t="shared" si="13"/>
        <v>0</v>
      </c>
      <c r="L86" s="12">
        <f t="shared" si="14"/>
        <v>0</v>
      </c>
      <c r="M86" s="10" t="s">
        <v>52</v>
      </c>
      <c r="N86" s="1" t="s">
        <v>1147</v>
      </c>
      <c r="O86" s="1" t="s">
        <v>52</v>
      </c>
      <c r="P86" s="1" t="s">
        <v>52</v>
      </c>
      <c r="Q86" s="1" t="s">
        <v>1148</v>
      </c>
      <c r="R86">
        <v>2</v>
      </c>
      <c r="S86" s="1" t="s">
        <v>52</v>
      </c>
      <c r="T86" s="8">
        <f>L86*1</f>
        <v>0</v>
      </c>
    </row>
    <row r="87" spans="1:20" ht="30" customHeight="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T87" s="8"/>
    </row>
    <row r="88" spans="1:20" ht="30" customHeight="1" x14ac:dyDescent="0.3">
      <c r="A88" s="10" t="s">
        <v>93</v>
      </c>
      <c r="B88" s="11"/>
      <c r="C88" s="11"/>
      <c r="D88" s="11"/>
      <c r="E88" s="11"/>
      <c r="F88" s="12">
        <f>F5</f>
        <v>0</v>
      </c>
      <c r="G88" s="11"/>
      <c r="H88" s="12">
        <f>H5</f>
        <v>0</v>
      </c>
      <c r="I88" s="11"/>
      <c r="J88" s="12">
        <f>J5</f>
        <v>0</v>
      </c>
      <c r="K88" s="11"/>
      <c r="L88" s="12">
        <f>L5</f>
        <v>0</v>
      </c>
      <c r="M88" s="11"/>
      <c r="T88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BDE0-6579-481E-BB62-6BA7D1A6D0DE}">
  <sheetPr>
    <pageSetUpPr fitToPage="1"/>
  </sheetPr>
  <dimension ref="A1:AV1705"/>
  <sheetViews>
    <sheetView zoomScale="55" zoomScaleNormal="55" workbookViewId="0">
      <selection activeCell="BF9" sqref="BF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2" t="s">
        <v>20</v>
      </c>
      <c r="O2" s="42" t="s">
        <v>14</v>
      </c>
      <c r="P2" s="42" t="s">
        <v>21</v>
      </c>
      <c r="Q2" s="42" t="s">
        <v>13</v>
      </c>
      <c r="R2" s="42" t="s">
        <v>22</v>
      </c>
      <c r="S2" s="42" t="s">
        <v>23</v>
      </c>
      <c r="T2" s="42" t="s">
        <v>24</v>
      </c>
      <c r="U2" s="42" t="s">
        <v>25</v>
      </c>
      <c r="V2" s="42" t="s">
        <v>26</v>
      </c>
      <c r="W2" s="42" t="s">
        <v>27</v>
      </c>
      <c r="X2" s="42" t="s">
        <v>28</v>
      </c>
      <c r="Y2" s="42" t="s">
        <v>29</v>
      </c>
      <c r="Z2" s="42" t="s">
        <v>30</v>
      </c>
      <c r="AA2" s="42" t="s">
        <v>31</v>
      </c>
      <c r="AB2" s="42" t="s">
        <v>32</v>
      </c>
      <c r="AC2" s="42" t="s">
        <v>33</v>
      </c>
      <c r="AD2" s="42" t="s">
        <v>34</v>
      </c>
      <c r="AE2" s="42" t="s">
        <v>35</v>
      </c>
      <c r="AF2" s="42" t="s">
        <v>36</v>
      </c>
      <c r="AG2" s="42" t="s">
        <v>37</v>
      </c>
      <c r="AH2" s="42" t="s">
        <v>38</v>
      </c>
      <c r="AI2" s="42" t="s">
        <v>39</v>
      </c>
      <c r="AJ2" s="42" t="s">
        <v>40</v>
      </c>
      <c r="AK2" s="42" t="s">
        <v>41</v>
      </c>
      <c r="AL2" s="42" t="s">
        <v>42</v>
      </c>
      <c r="AM2" s="42" t="s">
        <v>43</v>
      </c>
      <c r="AN2" s="42" t="s">
        <v>44</v>
      </c>
      <c r="AO2" s="42" t="s">
        <v>45</v>
      </c>
      <c r="AP2" s="42" t="s">
        <v>46</v>
      </c>
      <c r="AQ2" s="42" t="s">
        <v>47</v>
      </c>
      <c r="AR2" s="42" t="s">
        <v>48</v>
      </c>
      <c r="AS2" s="42" t="s">
        <v>16</v>
      </c>
      <c r="AT2" s="42" t="s">
        <v>17</v>
      </c>
      <c r="AU2" s="42" t="s">
        <v>49</v>
      </c>
      <c r="AV2" s="42" t="s">
        <v>50</v>
      </c>
    </row>
    <row r="3" spans="1:48" ht="30" customHeight="1" x14ac:dyDescent="0.3">
      <c r="A3" s="45"/>
      <c r="B3" s="45"/>
      <c r="C3" s="45"/>
      <c r="D3" s="4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5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30" customHeight="1" x14ac:dyDescent="0.3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6</v>
      </c>
      <c r="E5" s="12">
        <f>TRUNC(일위대가목록!E4,0)</f>
        <v>0</v>
      </c>
      <c r="F5" s="12">
        <f t="shared" ref="F5:F10" si="0">TRUNC(E5*D5, 0)</f>
        <v>0</v>
      </c>
      <c r="G5" s="12">
        <f>TRUNC(일위대가목록!F4,0)</f>
        <v>0</v>
      </c>
      <c r="H5" s="12">
        <f t="shared" ref="H5:H10" si="1">TRUNC(G5*D5, 0)</f>
        <v>0</v>
      </c>
      <c r="I5" s="12">
        <f>TRUNC(일위대가목록!G4,0)</f>
        <v>0</v>
      </c>
      <c r="J5" s="12">
        <f t="shared" ref="J5:J10" si="2">TRUNC(I5*D5, 0)</f>
        <v>0</v>
      </c>
      <c r="K5" s="12">
        <f t="shared" ref="K5:L10" si="3">TRUNC(E5+G5+I5, 0)</f>
        <v>0</v>
      </c>
      <c r="L5" s="12">
        <f t="shared" si="3"/>
        <v>0</v>
      </c>
      <c r="M5" s="13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</v>
      </c>
    </row>
    <row r="6" spans="1:48" ht="30" customHeight="1" x14ac:dyDescent="0.3">
      <c r="A6" s="13" t="s">
        <v>67</v>
      </c>
      <c r="B6" s="13" t="s">
        <v>68</v>
      </c>
      <c r="C6" s="13" t="s">
        <v>69</v>
      </c>
      <c r="D6" s="11">
        <v>1</v>
      </c>
      <c r="E6" s="12">
        <f>TRUNC(일위대가목록!E5,0)</f>
        <v>0</v>
      </c>
      <c r="F6" s="12">
        <f t="shared" si="0"/>
        <v>0</v>
      </c>
      <c r="G6" s="12">
        <f>TRUNC(일위대가목록!F5,0)</f>
        <v>0</v>
      </c>
      <c r="H6" s="12">
        <f t="shared" si="1"/>
        <v>0</v>
      </c>
      <c r="I6" s="12">
        <f>TRUNC(일위대가목록!G5,0)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3" t="s">
        <v>70</v>
      </c>
      <c r="N6" s="1" t="s">
        <v>71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72</v>
      </c>
      <c r="AV6">
        <v>5</v>
      </c>
    </row>
    <row r="7" spans="1:48" ht="30" customHeight="1" x14ac:dyDescent="0.3">
      <c r="A7" s="13" t="s">
        <v>73</v>
      </c>
      <c r="B7" s="13" t="s">
        <v>74</v>
      </c>
      <c r="C7" s="13" t="s">
        <v>61</v>
      </c>
      <c r="D7" s="11">
        <v>170</v>
      </c>
      <c r="E7" s="12">
        <f>TRUNC(일위대가목록!E6,0)</f>
        <v>0</v>
      </c>
      <c r="F7" s="12">
        <f t="shared" si="0"/>
        <v>0</v>
      </c>
      <c r="G7" s="12">
        <f>TRUNC(일위대가목록!F6,0)</f>
        <v>0</v>
      </c>
      <c r="H7" s="12">
        <f t="shared" si="1"/>
        <v>0</v>
      </c>
      <c r="I7" s="12">
        <f>TRUNC(일위대가목록!G6,0)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3" t="s">
        <v>75</v>
      </c>
      <c r="N7" s="1" t="s">
        <v>76</v>
      </c>
      <c r="O7" s="1" t="s">
        <v>52</v>
      </c>
      <c r="P7" s="1" t="s">
        <v>52</v>
      </c>
      <c r="Q7" s="1" t="s">
        <v>57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77</v>
      </c>
      <c r="AV7">
        <v>6</v>
      </c>
    </row>
    <row r="8" spans="1:48" ht="30" customHeight="1" x14ac:dyDescent="0.3">
      <c r="A8" s="13" t="s">
        <v>78</v>
      </c>
      <c r="B8" s="13" t="s">
        <v>79</v>
      </c>
      <c r="C8" s="13" t="s">
        <v>61</v>
      </c>
      <c r="D8" s="11">
        <v>83</v>
      </c>
      <c r="E8" s="12">
        <f>TRUNC(일위대가목록!E7,0)</f>
        <v>0</v>
      </c>
      <c r="F8" s="12">
        <f t="shared" si="0"/>
        <v>0</v>
      </c>
      <c r="G8" s="12">
        <f>TRUNC(일위대가목록!F7,0)</f>
        <v>0</v>
      </c>
      <c r="H8" s="12">
        <f t="shared" si="1"/>
        <v>0</v>
      </c>
      <c r="I8" s="12">
        <f>TRUNC(일위대가목록!G7,0)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3" t="s">
        <v>80</v>
      </c>
      <c r="N8" s="1" t="s">
        <v>81</v>
      </c>
      <c r="O8" s="1" t="s">
        <v>52</v>
      </c>
      <c r="P8" s="1" t="s">
        <v>52</v>
      </c>
      <c r="Q8" s="1" t="s">
        <v>57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82</v>
      </c>
      <c r="AV8">
        <v>7</v>
      </c>
    </row>
    <row r="9" spans="1:48" ht="30" customHeight="1" x14ac:dyDescent="0.3">
      <c r="A9" s="13" t="s">
        <v>83</v>
      </c>
      <c r="B9" s="13" t="s">
        <v>52</v>
      </c>
      <c r="C9" s="13" t="s">
        <v>61</v>
      </c>
      <c r="D9" s="11">
        <v>170</v>
      </c>
      <c r="E9" s="12">
        <f>TRUNC(일위대가목록!E8,0)</f>
        <v>0</v>
      </c>
      <c r="F9" s="12">
        <f t="shared" si="0"/>
        <v>0</v>
      </c>
      <c r="G9" s="12">
        <f>TRUNC(일위대가목록!F8,0)</f>
        <v>0</v>
      </c>
      <c r="H9" s="12">
        <f t="shared" si="1"/>
        <v>0</v>
      </c>
      <c r="I9" s="12">
        <f>TRUNC(일위대가목록!G8,0)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3" t="s">
        <v>84</v>
      </c>
      <c r="N9" s="1" t="s">
        <v>85</v>
      </c>
      <c r="O9" s="1" t="s">
        <v>52</v>
      </c>
      <c r="P9" s="1" t="s">
        <v>52</v>
      </c>
      <c r="Q9" s="1" t="s">
        <v>57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86</v>
      </c>
      <c r="AV9">
        <v>8</v>
      </c>
    </row>
    <row r="10" spans="1:48" ht="30" customHeight="1" x14ac:dyDescent="0.3">
      <c r="A10" s="13" t="s">
        <v>87</v>
      </c>
      <c r="B10" s="13" t="s">
        <v>88</v>
      </c>
      <c r="C10" s="13" t="s">
        <v>89</v>
      </c>
      <c r="D10" s="11">
        <v>2</v>
      </c>
      <c r="E10" s="12">
        <f>TRUNC(일위대가목록!E9,0)</f>
        <v>0</v>
      </c>
      <c r="F10" s="12">
        <f t="shared" si="0"/>
        <v>0</v>
      </c>
      <c r="G10" s="12">
        <f>TRUNC(일위대가목록!F9,0)</f>
        <v>0</v>
      </c>
      <c r="H10" s="12">
        <f t="shared" si="1"/>
        <v>0</v>
      </c>
      <c r="I10" s="12">
        <f>TRUNC(일위대가목록!G9,0)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3" t="s">
        <v>90</v>
      </c>
      <c r="N10" s="1" t="s">
        <v>91</v>
      </c>
      <c r="O10" s="1" t="s">
        <v>52</v>
      </c>
      <c r="P10" s="1" t="s">
        <v>52</v>
      </c>
      <c r="Q10" s="1" t="s">
        <v>57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92</v>
      </c>
      <c r="AV10">
        <v>9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3" t="s">
        <v>93</v>
      </c>
      <c r="B26" s="11"/>
      <c r="C26" s="11"/>
      <c r="D26" s="11"/>
      <c r="E26" s="12"/>
      <c r="F26" s="12">
        <f>SUMIF(Q5:Q25,"010101",F5:F25)</f>
        <v>0</v>
      </c>
      <c r="G26" s="12"/>
      <c r="H26" s="12">
        <f>SUMIF(Q5:Q25,"010101",H5:H25)</f>
        <v>0</v>
      </c>
      <c r="I26" s="12"/>
      <c r="J26" s="12">
        <f>SUMIF(Q5:Q25,"010101",J5:J25)</f>
        <v>0</v>
      </c>
      <c r="K26" s="12"/>
      <c r="L26" s="12">
        <f>SUMIF(Q5:Q25,"010101",L5:L25)</f>
        <v>0</v>
      </c>
      <c r="M26" s="11"/>
      <c r="N26" t="s">
        <v>94</v>
      </c>
    </row>
    <row r="27" spans="1:48" ht="30" customHeight="1" x14ac:dyDescent="0.3">
      <c r="A27" s="13" t="s">
        <v>95</v>
      </c>
      <c r="B27" s="13" t="s">
        <v>58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96</v>
      </c>
    </row>
    <row r="28" spans="1:48" ht="30" customHeight="1" x14ac:dyDescent="0.3">
      <c r="A28" s="13" t="s">
        <v>97</v>
      </c>
      <c r="B28" s="13" t="s">
        <v>98</v>
      </c>
      <c r="C28" s="13" t="s">
        <v>99</v>
      </c>
      <c r="D28" s="11">
        <v>19</v>
      </c>
      <c r="E28" s="12">
        <f>TRUNC(단가대비표!O43,0)</f>
        <v>0</v>
      </c>
      <c r="F28" s="12">
        <f>TRUNC(E28*D28, 0)</f>
        <v>0</v>
      </c>
      <c r="G28" s="12">
        <f>TRUNC(단가대비표!P43,0)</f>
        <v>0</v>
      </c>
      <c r="H28" s="12">
        <f>TRUNC(G28*D28, 0)</f>
        <v>0</v>
      </c>
      <c r="I28" s="12">
        <f>TRUNC(단가대비표!V43,0)</f>
        <v>0</v>
      </c>
      <c r="J28" s="12">
        <f>TRUNC(I28*D28, 0)</f>
        <v>0</v>
      </c>
      <c r="K28" s="12">
        <f t="shared" ref="K28:L31" si="4">TRUNC(E28+G28+I28, 0)</f>
        <v>0</v>
      </c>
      <c r="L28" s="12">
        <f t="shared" si="4"/>
        <v>0</v>
      </c>
      <c r="M28" s="13" t="s">
        <v>52</v>
      </c>
      <c r="N28" s="1" t="s">
        <v>100</v>
      </c>
      <c r="O28" s="1" t="s">
        <v>52</v>
      </c>
      <c r="P28" s="1" t="s">
        <v>52</v>
      </c>
      <c r="Q28" s="1" t="s">
        <v>96</v>
      </c>
      <c r="R28" s="1" t="s">
        <v>65</v>
      </c>
      <c r="S28" s="1" t="s">
        <v>65</v>
      </c>
      <c r="T28" s="1" t="s">
        <v>64</v>
      </c>
      <c r="AR28" s="1" t="s">
        <v>52</v>
      </c>
      <c r="AS28" s="1" t="s">
        <v>52</v>
      </c>
      <c r="AU28" s="1" t="s">
        <v>101</v>
      </c>
      <c r="AV28">
        <v>11</v>
      </c>
    </row>
    <row r="29" spans="1:48" ht="30" customHeight="1" x14ac:dyDescent="0.3">
      <c r="A29" s="13" t="s">
        <v>102</v>
      </c>
      <c r="B29" s="13" t="s">
        <v>103</v>
      </c>
      <c r="C29" s="13" t="s">
        <v>61</v>
      </c>
      <c r="D29" s="11">
        <v>9</v>
      </c>
      <c r="E29" s="12">
        <f>TRUNC(일위대가목록!E10,0)</f>
        <v>0</v>
      </c>
      <c r="F29" s="12">
        <f>TRUNC(E29*D29, 0)</f>
        <v>0</v>
      </c>
      <c r="G29" s="12">
        <f>TRUNC(일위대가목록!F10,0)</f>
        <v>0</v>
      </c>
      <c r="H29" s="12">
        <f>TRUNC(G29*D29, 0)</f>
        <v>0</v>
      </c>
      <c r="I29" s="12">
        <f>TRUNC(일위대가목록!G10,0)</f>
        <v>0</v>
      </c>
      <c r="J29" s="12">
        <f>TRUNC(I29*D29, 0)</f>
        <v>0</v>
      </c>
      <c r="K29" s="12">
        <f t="shared" si="4"/>
        <v>0</v>
      </c>
      <c r="L29" s="12">
        <f t="shared" si="4"/>
        <v>0</v>
      </c>
      <c r="M29" s="13" t="s">
        <v>104</v>
      </c>
      <c r="N29" s="1" t="s">
        <v>105</v>
      </c>
      <c r="O29" s="1" t="s">
        <v>52</v>
      </c>
      <c r="P29" s="1" t="s">
        <v>52</v>
      </c>
      <c r="Q29" s="1" t="s">
        <v>96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106</v>
      </c>
      <c r="AV29">
        <v>12</v>
      </c>
    </row>
    <row r="30" spans="1:48" ht="30" customHeight="1" x14ac:dyDescent="0.3">
      <c r="A30" s="13" t="s">
        <v>107</v>
      </c>
      <c r="B30" s="13" t="s">
        <v>108</v>
      </c>
      <c r="C30" s="13" t="s">
        <v>99</v>
      </c>
      <c r="D30" s="11">
        <v>18</v>
      </c>
      <c r="E30" s="12">
        <f>TRUNC(일위대가목록!E11,0)</f>
        <v>0</v>
      </c>
      <c r="F30" s="12">
        <f>TRUNC(E30*D30, 0)</f>
        <v>0</v>
      </c>
      <c r="G30" s="12">
        <f>TRUNC(일위대가목록!F11,0)</f>
        <v>0</v>
      </c>
      <c r="H30" s="12">
        <f>TRUNC(G30*D30, 0)</f>
        <v>0</v>
      </c>
      <c r="I30" s="12">
        <f>TRUNC(일위대가목록!G11,0)</f>
        <v>0</v>
      </c>
      <c r="J30" s="12">
        <f>TRUNC(I30*D30, 0)</f>
        <v>0</v>
      </c>
      <c r="K30" s="12">
        <f t="shared" si="4"/>
        <v>0</v>
      </c>
      <c r="L30" s="12">
        <f t="shared" si="4"/>
        <v>0</v>
      </c>
      <c r="M30" s="13" t="s">
        <v>109</v>
      </c>
      <c r="N30" s="1" t="s">
        <v>110</v>
      </c>
      <c r="O30" s="1" t="s">
        <v>52</v>
      </c>
      <c r="P30" s="1" t="s">
        <v>52</v>
      </c>
      <c r="Q30" s="1" t="s">
        <v>96</v>
      </c>
      <c r="R30" s="1" t="s">
        <v>64</v>
      </c>
      <c r="S30" s="1" t="s">
        <v>65</v>
      </c>
      <c r="T30" s="1" t="s">
        <v>65</v>
      </c>
      <c r="AR30" s="1" t="s">
        <v>52</v>
      </c>
      <c r="AS30" s="1" t="s">
        <v>52</v>
      </c>
      <c r="AU30" s="1" t="s">
        <v>111</v>
      </c>
      <c r="AV30">
        <v>13</v>
      </c>
    </row>
    <row r="31" spans="1:48" ht="30" customHeight="1" x14ac:dyDescent="0.3">
      <c r="A31" s="13" t="s">
        <v>112</v>
      </c>
      <c r="B31" s="13" t="s">
        <v>113</v>
      </c>
      <c r="C31" s="13" t="s">
        <v>99</v>
      </c>
      <c r="D31" s="11">
        <v>18</v>
      </c>
      <c r="E31" s="12">
        <f>TRUNC(일위대가목록!E12,0)</f>
        <v>0</v>
      </c>
      <c r="F31" s="12">
        <f>TRUNC(E31*D31, 0)</f>
        <v>0</v>
      </c>
      <c r="G31" s="12">
        <f>TRUNC(일위대가목록!F12,0)</f>
        <v>0</v>
      </c>
      <c r="H31" s="12">
        <f>TRUNC(G31*D31, 0)</f>
        <v>0</v>
      </c>
      <c r="I31" s="12">
        <f>TRUNC(일위대가목록!G12,0)</f>
        <v>0</v>
      </c>
      <c r="J31" s="12">
        <f>TRUNC(I31*D31, 0)</f>
        <v>0</v>
      </c>
      <c r="K31" s="12">
        <f t="shared" si="4"/>
        <v>0</v>
      </c>
      <c r="L31" s="12">
        <f t="shared" si="4"/>
        <v>0</v>
      </c>
      <c r="M31" s="13" t="s">
        <v>114</v>
      </c>
      <c r="N31" s="1" t="s">
        <v>115</v>
      </c>
      <c r="O31" s="1" t="s">
        <v>52</v>
      </c>
      <c r="P31" s="1" t="s">
        <v>52</v>
      </c>
      <c r="Q31" s="1" t="s">
        <v>96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116</v>
      </c>
      <c r="AV31">
        <v>14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96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96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96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96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96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96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96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96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96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96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96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96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96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96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96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96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96</v>
      </c>
    </row>
    <row r="49" spans="1:48" ht="30" customHeight="1" x14ac:dyDescent="0.3">
      <c r="A49" s="13" t="s">
        <v>93</v>
      </c>
      <c r="B49" s="11"/>
      <c r="C49" s="11"/>
      <c r="D49" s="11"/>
      <c r="E49" s="12"/>
      <c r="F49" s="12">
        <f>SUMIF(Q28:Q48,"010102",F28:F48)</f>
        <v>0</v>
      </c>
      <c r="G49" s="12"/>
      <c r="H49" s="12">
        <f>SUMIF(Q28:Q48,"010102",H28:H48)</f>
        <v>0</v>
      </c>
      <c r="I49" s="12"/>
      <c r="J49" s="12">
        <f>SUMIF(Q28:Q48,"010102",J28:J48)</f>
        <v>0</v>
      </c>
      <c r="K49" s="12"/>
      <c r="L49" s="12">
        <f>SUMIF(Q28:Q48,"010102",L28:L48)</f>
        <v>0</v>
      </c>
      <c r="M49" s="11"/>
      <c r="N49" t="s">
        <v>94</v>
      </c>
    </row>
    <row r="50" spans="1:48" ht="30" customHeight="1" x14ac:dyDescent="0.3">
      <c r="A50" s="13" t="s">
        <v>117</v>
      </c>
      <c r="B50" s="13" t="s">
        <v>58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118</v>
      </c>
    </row>
    <row r="51" spans="1:48" ht="30" customHeight="1" x14ac:dyDescent="0.3">
      <c r="A51" s="13" t="s">
        <v>119</v>
      </c>
      <c r="B51" s="13" t="s">
        <v>120</v>
      </c>
      <c r="C51" s="13" t="s">
        <v>61</v>
      </c>
      <c r="D51" s="11">
        <v>20</v>
      </c>
      <c r="E51" s="12">
        <f>TRUNC(일위대가목록!E13,0)</f>
        <v>0</v>
      </c>
      <c r="F51" s="12">
        <f t="shared" ref="F51:F61" si="5">TRUNC(E51*D51, 0)</f>
        <v>0</v>
      </c>
      <c r="G51" s="12">
        <f>TRUNC(일위대가목록!F13,0)</f>
        <v>0</v>
      </c>
      <c r="H51" s="12">
        <f t="shared" ref="H51:H61" si="6">TRUNC(G51*D51, 0)</f>
        <v>0</v>
      </c>
      <c r="I51" s="12">
        <f>TRUNC(일위대가목록!G13,0)</f>
        <v>0</v>
      </c>
      <c r="J51" s="12">
        <f t="shared" ref="J51:J61" si="7">TRUNC(I51*D51, 0)</f>
        <v>0</v>
      </c>
      <c r="K51" s="12">
        <f t="shared" ref="K51:K61" si="8">TRUNC(E51+G51+I51, 0)</f>
        <v>0</v>
      </c>
      <c r="L51" s="12">
        <f t="shared" ref="L51:L61" si="9">TRUNC(F51+H51+J51, 0)</f>
        <v>0</v>
      </c>
      <c r="M51" s="13" t="s">
        <v>121</v>
      </c>
      <c r="N51" s="1" t="s">
        <v>122</v>
      </c>
      <c r="O51" s="1" t="s">
        <v>52</v>
      </c>
      <c r="P51" s="1" t="s">
        <v>52</v>
      </c>
      <c r="Q51" s="1" t="s">
        <v>118</v>
      </c>
      <c r="R51" s="1" t="s">
        <v>64</v>
      </c>
      <c r="S51" s="1" t="s">
        <v>65</v>
      </c>
      <c r="T51" s="1" t="s">
        <v>65</v>
      </c>
      <c r="AR51" s="1" t="s">
        <v>52</v>
      </c>
      <c r="AS51" s="1" t="s">
        <v>52</v>
      </c>
      <c r="AU51" s="1" t="s">
        <v>123</v>
      </c>
      <c r="AV51">
        <v>16</v>
      </c>
    </row>
    <row r="52" spans="1:48" ht="30" customHeight="1" x14ac:dyDescent="0.3">
      <c r="A52" s="13" t="s">
        <v>124</v>
      </c>
      <c r="B52" s="13" t="s">
        <v>125</v>
      </c>
      <c r="C52" s="13" t="s">
        <v>61</v>
      </c>
      <c r="D52" s="11">
        <v>20</v>
      </c>
      <c r="E52" s="12">
        <f>TRUNC(일위대가목록!E14,0)</f>
        <v>0</v>
      </c>
      <c r="F52" s="12">
        <f t="shared" si="5"/>
        <v>0</v>
      </c>
      <c r="G52" s="12">
        <f>TRUNC(일위대가목록!F14,0)</f>
        <v>0</v>
      </c>
      <c r="H52" s="12">
        <f t="shared" si="6"/>
        <v>0</v>
      </c>
      <c r="I52" s="12">
        <f>TRUNC(일위대가목록!G14,0)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3" t="s">
        <v>126</v>
      </c>
      <c r="N52" s="1" t="s">
        <v>127</v>
      </c>
      <c r="O52" s="1" t="s">
        <v>52</v>
      </c>
      <c r="P52" s="1" t="s">
        <v>52</v>
      </c>
      <c r="Q52" s="1" t="s">
        <v>118</v>
      </c>
      <c r="R52" s="1" t="s">
        <v>64</v>
      </c>
      <c r="S52" s="1" t="s">
        <v>65</v>
      </c>
      <c r="T52" s="1" t="s">
        <v>65</v>
      </c>
      <c r="AR52" s="1" t="s">
        <v>52</v>
      </c>
      <c r="AS52" s="1" t="s">
        <v>52</v>
      </c>
      <c r="AU52" s="1" t="s">
        <v>128</v>
      </c>
      <c r="AV52">
        <v>17</v>
      </c>
    </row>
    <row r="53" spans="1:48" ht="30" customHeight="1" x14ac:dyDescent="0.3">
      <c r="A53" s="13" t="s">
        <v>129</v>
      </c>
      <c r="B53" s="13" t="s">
        <v>130</v>
      </c>
      <c r="C53" s="13" t="s">
        <v>61</v>
      </c>
      <c r="D53" s="11">
        <v>7</v>
      </c>
      <c r="E53" s="12">
        <f>TRUNC(일위대가목록!E15,0)</f>
        <v>0</v>
      </c>
      <c r="F53" s="12">
        <f t="shared" si="5"/>
        <v>0</v>
      </c>
      <c r="G53" s="12">
        <f>TRUNC(일위대가목록!F15,0)</f>
        <v>0</v>
      </c>
      <c r="H53" s="12">
        <f t="shared" si="6"/>
        <v>0</v>
      </c>
      <c r="I53" s="12">
        <f>TRUNC(일위대가목록!G15,0)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3" t="s">
        <v>131</v>
      </c>
      <c r="N53" s="1" t="s">
        <v>132</v>
      </c>
      <c r="O53" s="1" t="s">
        <v>52</v>
      </c>
      <c r="P53" s="1" t="s">
        <v>52</v>
      </c>
      <c r="Q53" s="1" t="s">
        <v>118</v>
      </c>
      <c r="R53" s="1" t="s">
        <v>64</v>
      </c>
      <c r="S53" s="1" t="s">
        <v>65</v>
      </c>
      <c r="T53" s="1" t="s">
        <v>65</v>
      </c>
      <c r="AR53" s="1" t="s">
        <v>52</v>
      </c>
      <c r="AS53" s="1" t="s">
        <v>52</v>
      </c>
      <c r="AU53" s="1" t="s">
        <v>133</v>
      </c>
      <c r="AV53">
        <v>18</v>
      </c>
    </row>
    <row r="54" spans="1:48" ht="30" customHeight="1" x14ac:dyDescent="0.3">
      <c r="A54" s="13" t="s">
        <v>134</v>
      </c>
      <c r="B54" s="13" t="s">
        <v>135</v>
      </c>
      <c r="C54" s="13" t="s">
        <v>61</v>
      </c>
      <c r="D54" s="11">
        <v>9</v>
      </c>
      <c r="E54" s="12">
        <f>TRUNC(일위대가목록!E16,0)</f>
        <v>0</v>
      </c>
      <c r="F54" s="12">
        <f t="shared" si="5"/>
        <v>0</v>
      </c>
      <c r="G54" s="12">
        <f>TRUNC(일위대가목록!F16,0)</f>
        <v>0</v>
      </c>
      <c r="H54" s="12">
        <f t="shared" si="6"/>
        <v>0</v>
      </c>
      <c r="I54" s="12">
        <f>TRUNC(일위대가목록!G16,0)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3" t="s">
        <v>136</v>
      </c>
      <c r="N54" s="1" t="s">
        <v>137</v>
      </c>
      <c r="O54" s="1" t="s">
        <v>52</v>
      </c>
      <c r="P54" s="1" t="s">
        <v>52</v>
      </c>
      <c r="Q54" s="1" t="s">
        <v>118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138</v>
      </c>
      <c r="AV54">
        <v>19</v>
      </c>
    </row>
    <row r="55" spans="1:48" ht="30" customHeight="1" x14ac:dyDescent="0.3">
      <c r="A55" s="13" t="s">
        <v>129</v>
      </c>
      <c r="B55" s="13" t="s">
        <v>139</v>
      </c>
      <c r="C55" s="13" t="s">
        <v>61</v>
      </c>
      <c r="D55" s="11">
        <v>70</v>
      </c>
      <c r="E55" s="12">
        <f>TRUNC(일위대가목록!E17,0)</f>
        <v>0</v>
      </c>
      <c r="F55" s="12">
        <f t="shared" si="5"/>
        <v>0</v>
      </c>
      <c r="G55" s="12">
        <f>TRUNC(일위대가목록!F17,0)</f>
        <v>0</v>
      </c>
      <c r="H55" s="12">
        <f t="shared" si="6"/>
        <v>0</v>
      </c>
      <c r="I55" s="12">
        <f>TRUNC(일위대가목록!G17,0)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3" t="s">
        <v>140</v>
      </c>
      <c r="N55" s="1" t="s">
        <v>141</v>
      </c>
      <c r="O55" s="1" t="s">
        <v>52</v>
      </c>
      <c r="P55" s="1" t="s">
        <v>52</v>
      </c>
      <c r="Q55" s="1" t="s">
        <v>118</v>
      </c>
      <c r="R55" s="1" t="s">
        <v>64</v>
      </c>
      <c r="S55" s="1" t="s">
        <v>65</v>
      </c>
      <c r="T55" s="1" t="s">
        <v>65</v>
      </c>
      <c r="AR55" s="1" t="s">
        <v>52</v>
      </c>
      <c r="AS55" s="1" t="s">
        <v>52</v>
      </c>
      <c r="AU55" s="1" t="s">
        <v>142</v>
      </c>
      <c r="AV55">
        <v>20</v>
      </c>
    </row>
    <row r="56" spans="1:48" ht="30" customHeight="1" x14ac:dyDescent="0.3">
      <c r="A56" s="13" t="s">
        <v>129</v>
      </c>
      <c r="B56" s="13" t="s">
        <v>143</v>
      </c>
      <c r="C56" s="13" t="s">
        <v>61</v>
      </c>
      <c r="D56" s="11">
        <v>63</v>
      </c>
      <c r="E56" s="12">
        <f>TRUNC(일위대가목록!E18,0)</f>
        <v>0</v>
      </c>
      <c r="F56" s="12">
        <f t="shared" si="5"/>
        <v>0</v>
      </c>
      <c r="G56" s="12">
        <f>TRUNC(일위대가목록!F18,0)</f>
        <v>0</v>
      </c>
      <c r="H56" s="12">
        <f t="shared" si="6"/>
        <v>0</v>
      </c>
      <c r="I56" s="12">
        <f>TRUNC(일위대가목록!G18,0)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3" t="s">
        <v>144</v>
      </c>
      <c r="N56" s="1" t="s">
        <v>145</v>
      </c>
      <c r="O56" s="1" t="s">
        <v>52</v>
      </c>
      <c r="P56" s="1" t="s">
        <v>52</v>
      </c>
      <c r="Q56" s="1" t="s">
        <v>118</v>
      </c>
      <c r="R56" s="1" t="s">
        <v>64</v>
      </c>
      <c r="S56" s="1" t="s">
        <v>65</v>
      </c>
      <c r="T56" s="1" t="s">
        <v>65</v>
      </c>
      <c r="AR56" s="1" t="s">
        <v>52</v>
      </c>
      <c r="AS56" s="1" t="s">
        <v>52</v>
      </c>
      <c r="AU56" s="1" t="s">
        <v>146</v>
      </c>
      <c r="AV56">
        <v>21</v>
      </c>
    </row>
    <row r="57" spans="1:48" ht="30" customHeight="1" x14ac:dyDescent="0.3">
      <c r="A57" s="13" t="s">
        <v>147</v>
      </c>
      <c r="B57" s="13" t="s">
        <v>148</v>
      </c>
      <c r="C57" s="13" t="s">
        <v>61</v>
      </c>
      <c r="D57" s="11">
        <v>27</v>
      </c>
      <c r="E57" s="12">
        <f>TRUNC(일위대가목록!E19,0)</f>
        <v>0</v>
      </c>
      <c r="F57" s="12">
        <f t="shared" si="5"/>
        <v>0</v>
      </c>
      <c r="G57" s="12">
        <f>TRUNC(일위대가목록!F19,0)</f>
        <v>0</v>
      </c>
      <c r="H57" s="12">
        <f t="shared" si="6"/>
        <v>0</v>
      </c>
      <c r="I57" s="12">
        <f>TRUNC(일위대가목록!G19,0)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3" t="s">
        <v>149</v>
      </c>
      <c r="N57" s="1" t="s">
        <v>150</v>
      </c>
      <c r="O57" s="1" t="s">
        <v>52</v>
      </c>
      <c r="P57" s="1" t="s">
        <v>52</v>
      </c>
      <c r="Q57" s="1" t="s">
        <v>118</v>
      </c>
      <c r="R57" s="1" t="s">
        <v>64</v>
      </c>
      <c r="S57" s="1" t="s">
        <v>65</v>
      </c>
      <c r="T57" s="1" t="s">
        <v>65</v>
      </c>
      <c r="AR57" s="1" t="s">
        <v>52</v>
      </c>
      <c r="AS57" s="1" t="s">
        <v>52</v>
      </c>
      <c r="AU57" s="1" t="s">
        <v>151</v>
      </c>
      <c r="AV57">
        <v>22</v>
      </c>
    </row>
    <row r="58" spans="1:48" ht="30" customHeight="1" x14ac:dyDescent="0.3">
      <c r="A58" s="13" t="s">
        <v>152</v>
      </c>
      <c r="B58" s="13" t="s">
        <v>153</v>
      </c>
      <c r="C58" s="13" t="s">
        <v>154</v>
      </c>
      <c r="D58" s="11">
        <v>9</v>
      </c>
      <c r="E58" s="12">
        <f>TRUNC(일위대가목록!E20,0)</f>
        <v>0</v>
      </c>
      <c r="F58" s="12">
        <f t="shared" si="5"/>
        <v>0</v>
      </c>
      <c r="G58" s="12">
        <f>TRUNC(일위대가목록!F20,0)</f>
        <v>0</v>
      </c>
      <c r="H58" s="12">
        <f t="shared" si="6"/>
        <v>0</v>
      </c>
      <c r="I58" s="12">
        <f>TRUNC(일위대가목록!G20,0)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3" t="s">
        <v>155</v>
      </c>
      <c r="N58" s="1" t="s">
        <v>156</v>
      </c>
      <c r="O58" s="1" t="s">
        <v>52</v>
      </c>
      <c r="P58" s="1" t="s">
        <v>52</v>
      </c>
      <c r="Q58" s="1" t="s">
        <v>118</v>
      </c>
      <c r="R58" s="1" t="s">
        <v>64</v>
      </c>
      <c r="S58" s="1" t="s">
        <v>65</v>
      </c>
      <c r="T58" s="1" t="s">
        <v>65</v>
      </c>
      <c r="AR58" s="1" t="s">
        <v>52</v>
      </c>
      <c r="AS58" s="1" t="s">
        <v>52</v>
      </c>
      <c r="AU58" s="1" t="s">
        <v>157</v>
      </c>
      <c r="AV58">
        <v>23</v>
      </c>
    </row>
    <row r="59" spans="1:48" ht="30" customHeight="1" x14ac:dyDescent="0.3">
      <c r="A59" s="13" t="s">
        <v>158</v>
      </c>
      <c r="B59" s="13" t="s">
        <v>159</v>
      </c>
      <c r="C59" s="13" t="s">
        <v>154</v>
      </c>
      <c r="D59" s="11">
        <v>60</v>
      </c>
      <c r="E59" s="12">
        <f>TRUNC(일위대가목록!E21,0)</f>
        <v>0</v>
      </c>
      <c r="F59" s="12">
        <f t="shared" si="5"/>
        <v>0</v>
      </c>
      <c r="G59" s="12">
        <f>TRUNC(일위대가목록!F21,0)</f>
        <v>0</v>
      </c>
      <c r="H59" s="12">
        <f t="shared" si="6"/>
        <v>0</v>
      </c>
      <c r="I59" s="12">
        <f>TRUNC(일위대가목록!G21,0)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3" t="s">
        <v>160</v>
      </c>
      <c r="N59" s="1" t="s">
        <v>161</v>
      </c>
      <c r="O59" s="1" t="s">
        <v>52</v>
      </c>
      <c r="P59" s="1" t="s">
        <v>52</v>
      </c>
      <c r="Q59" s="1" t="s">
        <v>118</v>
      </c>
      <c r="R59" s="1" t="s">
        <v>64</v>
      </c>
      <c r="S59" s="1" t="s">
        <v>65</v>
      </c>
      <c r="T59" s="1" t="s">
        <v>65</v>
      </c>
      <c r="AR59" s="1" t="s">
        <v>52</v>
      </c>
      <c r="AS59" s="1" t="s">
        <v>52</v>
      </c>
      <c r="AU59" s="1" t="s">
        <v>162</v>
      </c>
      <c r="AV59">
        <v>24</v>
      </c>
    </row>
    <row r="60" spans="1:48" ht="30" customHeight="1" x14ac:dyDescent="0.3">
      <c r="A60" s="13" t="s">
        <v>163</v>
      </c>
      <c r="B60" s="13" t="s">
        <v>164</v>
      </c>
      <c r="C60" s="13" t="s">
        <v>61</v>
      </c>
      <c r="D60" s="11">
        <v>7</v>
      </c>
      <c r="E60" s="12">
        <f>TRUNC(일위대가목록!E22,0)</f>
        <v>0</v>
      </c>
      <c r="F60" s="12">
        <f t="shared" si="5"/>
        <v>0</v>
      </c>
      <c r="G60" s="12">
        <f>TRUNC(일위대가목록!F22,0)</f>
        <v>0</v>
      </c>
      <c r="H60" s="12">
        <f t="shared" si="6"/>
        <v>0</v>
      </c>
      <c r="I60" s="12">
        <f>TRUNC(일위대가목록!G22,0)</f>
        <v>0</v>
      </c>
      <c r="J60" s="12">
        <f t="shared" si="7"/>
        <v>0</v>
      </c>
      <c r="K60" s="12">
        <f t="shared" si="8"/>
        <v>0</v>
      </c>
      <c r="L60" s="12">
        <f t="shared" si="9"/>
        <v>0</v>
      </c>
      <c r="M60" s="13" t="s">
        <v>165</v>
      </c>
      <c r="N60" s="1" t="s">
        <v>166</v>
      </c>
      <c r="O60" s="1" t="s">
        <v>52</v>
      </c>
      <c r="P60" s="1" t="s">
        <v>52</v>
      </c>
      <c r="Q60" s="1" t="s">
        <v>118</v>
      </c>
      <c r="R60" s="1" t="s">
        <v>64</v>
      </c>
      <c r="S60" s="1" t="s">
        <v>65</v>
      </c>
      <c r="T60" s="1" t="s">
        <v>65</v>
      </c>
      <c r="AR60" s="1" t="s">
        <v>52</v>
      </c>
      <c r="AS60" s="1" t="s">
        <v>52</v>
      </c>
      <c r="AU60" s="1" t="s">
        <v>167</v>
      </c>
      <c r="AV60">
        <v>25</v>
      </c>
    </row>
    <row r="61" spans="1:48" ht="30" customHeight="1" x14ac:dyDescent="0.3">
      <c r="A61" s="13" t="s">
        <v>168</v>
      </c>
      <c r="B61" s="13" t="s">
        <v>169</v>
      </c>
      <c r="C61" s="13" t="s">
        <v>61</v>
      </c>
      <c r="D61" s="11">
        <v>9</v>
      </c>
      <c r="E61" s="12">
        <f>TRUNC(일위대가목록!E23,0)</f>
        <v>0</v>
      </c>
      <c r="F61" s="12">
        <f t="shared" si="5"/>
        <v>0</v>
      </c>
      <c r="G61" s="12">
        <f>TRUNC(일위대가목록!F23,0)</f>
        <v>0</v>
      </c>
      <c r="H61" s="12">
        <f t="shared" si="6"/>
        <v>0</v>
      </c>
      <c r="I61" s="12">
        <f>TRUNC(일위대가목록!G23,0)</f>
        <v>0</v>
      </c>
      <c r="J61" s="12">
        <f t="shared" si="7"/>
        <v>0</v>
      </c>
      <c r="K61" s="12">
        <f t="shared" si="8"/>
        <v>0</v>
      </c>
      <c r="L61" s="12">
        <f t="shared" si="9"/>
        <v>0</v>
      </c>
      <c r="M61" s="13" t="s">
        <v>170</v>
      </c>
      <c r="N61" s="1" t="s">
        <v>171</v>
      </c>
      <c r="O61" s="1" t="s">
        <v>52</v>
      </c>
      <c r="P61" s="1" t="s">
        <v>52</v>
      </c>
      <c r="Q61" s="1" t="s">
        <v>118</v>
      </c>
      <c r="R61" s="1" t="s">
        <v>64</v>
      </c>
      <c r="S61" s="1" t="s">
        <v>65</v>
      </c>
      <c r="T61" s="1" t="s">
        <v>65</v>
      </c>
      <c r="AR61" s="1" t="s">
        <v>52</v>
      </c>
      <c r="AS61" s="1" t="s">
        <v>52</v>
      </c>
      <c r="AU61" s="1" t="s">
        <v>172</v>
      </c>
      <c r="AV61">
        <v>26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118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118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118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118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118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118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118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118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118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118</v>
      </c>
    </row>
    <row r="72" spans="1:48" ht="30" customHeight="1" x14ac:dyDescent="0.3">
      <c r="A72" s="13" t="s">
        <v>93</v>
      </c>
      <c r="B72" s="11"/>
      <c r="C72" s="11"/>
      <c r="D72" s="11"/>
      <c r="E72" s="12"/>
      <c r="F72" s="12">
        <f>SUMIF(Q51:Q71,"010103",F51:F71)</f>
        <v>0</v>
      </c>
      <c r="G72" s="12"/>
      <c r="H72" s="12">
        <f>SUMIF(Q51:Q71,"010103",H51:H71)</f>
        <v>0</v>
      </c>
      <c r="I72" s="12"/>
      <c r="J72" s="12">
        <f>SUMIF(Q51:Q71,"010103",J51:J71)</f>
        <v>0</v>
      </c>
      <c r="K72" s="12"/>
      <c r="L72" s="12">
        <f>SUMIF(Q51:Q71,"010103",L51:L71)</f>
        <v>0</v>
      </c>
      <c r="M72" s="11"/>
      <c r="N72" t="s">
        <v>94</v>
      </c>
    </row>
    <row r="73" spans="1:48" ht="30" customHeight="1" x14ac:dyDescent="0.3">
      <c r="A73" s="13" t="s">
        <v>173</v>
      </c>
      <c r="B73" s="13" t="s">
        <v>58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174</v>
      </c>
    </row>
    <row r="74" spans="1:48" ht="30" customHeight="1" x14ac:dyDescent="0.3">
      <c r="A74" s="13" t="s">
        <v>175</v>
      </c>
      <c r="B74" s="13" t="s">
        <v>176</v>
      </c>
      <c r="C74" s="13" t="s">
        <v>61</v>
      </c>
      <c r="D74" s="11">
        <v>140</v>
      </c>
      <c r="E74" s="12">
        <f>TRUNC(단가대비표!O60,0)</f>
        <v>0</v>
      </c>
      <c r="F74" s="12">
        <f t="shared" ref="F74:F87" si="10">TRUNC(E74*D74, 0)</f>
        <v>0</v>
      </c>
      <c r="G74" s="12">
        <f>TRUNC(단가대비표!P60,0)</f>
        <v>0</v>
      </c>
      <c r="H74" s="12">
        <f t="shared" ref="H74:H87" si="11">TRUNC(G74*D74, 0)</f>
        <v>0</v>
      </c>
      <c r="I74" s="12">
        <f>TRUNC(단가대비표!V60,0)</f>
        <v>0</v>
      </c>
      <c r="J74" s="12">
        <f t="shared" ref="J74:J87" si="12">TRUNC(I74*D74, 0)</f>
        <v>0</v>
      </c>
      <c r="K74" s="12">
        <f t="shared" ref="K74:K87" si="13">TRUNC(E74+G74+I74, 0)</f>
        <v>0</v>
      </c>
      <c r="L74" s="12">
        <f t="shared" ref="L74:L87" si="14">TRUNC(F74+H74+J74, 0)</f>
        <v>0</v>
      </c>
      <c r="M74" s="13" t="s">
        <v>177</v>
      </c>
      <c r="N74" s="1" t="s">
        <v>178</v>
      </c>
      <c r="O74" s="1" t="s">
        <v>52</v>
      </c>
      <c r="P74" s="1" t="s">
        <v>52</v>
      </c>
      <c r="Q74" s="1" t="s">
        <v>174</v>
      </c>
      <c r="R74" s="1" t="s">
        <v>65</v>
      </c>
      <c r="S74" s="1" t="s">
        <v>65</v>
      </c>
      <c r="T74" s="1" t="s">
        <v>64</v>
      </c>
      <c r="AR74" s="1" t="s">
        <v>52</v>
      </c>
      <c r="AS74" s="1" t="s">
        <v>52</v>
      </c>
      <c r="AU74" s="1" t="s">
        <v>179</v>
      </c>
      <c r="AV74">
        <v>28</v>
      </c>
    </row>
    <row r="75" spans="1:48" ht="30" customHeight="1" x14ac:dyDescent="0.3">
      <c r="A75" s="13" t="s">
        <v>180</v>
      </c>
      <c r="B75" s="13" t="s">
        <v>176</v>
      </c>
      <c r="C75" s="13" t="s">
        <v>61</v>
      </c>
      <c r="D75" s="11">
        <v>108</v>
      </c>
      <c r="E75" s="12">
        <f>TRUNC(일위대가목록!E24,0)</f>
        <v>0</v>
      </c>
      <c r="F75" s="12">
        <f t="shared" si="10"/>
        <v>0</v>
      </c>
      <c r="G75" s="12">
        <f>TRUNC(일위대가목록!F24,0)</f>
        <v>0</v>
      </c>
      <c r="H75" s="12">
        <f t="shared" si="11"/>
        <v>0</v>
      </c>
      <c r="I75" s="12">
        <f>TRUNC(일위대가목록!G24,0)</f>
        <v>0</v>
      </c>
      <c r="J75" s="12">
        <f t="shared" si="12"/>
        <v>0</v>
      </c>
      <c r="K75" s="12">
        <f t="shared" si="13"/>
        <v>0</v>
      </c>
      <c r="L75" s="12">
        <f t="shared" si="14"/>
        <v>0</v>
      </c>
      <c r="M75" s="13" t="s">
        <v>181</v>
      </c>
      <c r="N75" s="1" t="s">
        <v>182</v>
      </c>
      <c r="O75" s="1" t="s">
        <v>52</v>
      </c>
      <c r="P75" s="1" t="s">
        <v>52</v>
      </c>
      <c r="Q75" s="1" t="s">
        <v>174</v>
      </c>
      <c r="R75" s="1" t="s">
        <v>64</v>
      </c>
      <c r="S75" s="1" t="s">
        <v>65</v>
      </c>
      <c r="T75" s="1" t="s">
        <v>65</v>
      </c>
      <c r="AR75" s="1" t="s">
        <v>52</v>
      </c>
      <c r="AS75" s="1" t="s">
        <v>52</v>
      </c>
      <c r="AU75" s="1" t="s">
        <v>183</v>
      </c>
      <c r="AV75">
        <v>29</v>
      </c>
    </row>
    <row r="76" spans="1:48" ht="30" customHeight="1" x14ac:dyDescent="0.3">
      <c r="A76" s="13" t="s">
        <v>184</v>
      </c>
      <c r="B76" s="13" t="s">
        <v>185</v>
      </c>
      <c r="C76" s="13" t="s">
        <v>61</v>
      </c>
      <c r="D76" s="11">
        <v>20</v>
      </c>
      <c r="E76" s="12">
        <f>TRUNC(일위대가목록!E25,0)</f>
        <v>0</v>
      </c>
      <c r="F76" s="12">
        <f t="shared" si="10"/>
        <v>0</v>
      </c>
      <c r="G76" s="12">
        <f>TRUNC(일위대가목록!F25,0)</f>
        <v>0</v>
      </c>
      <c r="H76" s="12">
        <f t="shared" si="11"/>
        <v>0</v>
      </c>
      <c r="I76" s="12">
        <f>TRUNC(일위대가목록!G25,0)</f>
        <v>0</v>
      </c>
      <c r="J76" s="12">
        <f t="shared" si="12"/>
        <v>0</v>
      </c>
      <c r="K76" s="12">
        <f t="shared" si="13"/>
        <v>0</v>
      </c>
      <c r="L76" s="12">
        <f t="shared" si="14"/>
        <v>0</v>
      </c>
      <c r="M76" s="13" t="s">
        <v>186</v>
      </c>
      <c r="N76" s="1" t="s">
        <v>187</v>
      </c>
      <c r="O76" s="1" t="s">
        <v>52</v>
      </c>
      <c r="P76" s="1" t="s">
        <v>52</v>
      </c>
      <c r="Q76" s="1" t="s">
        <v>174</v>
      </c>
      <c r="R76" s="1" t="s">
        <v>64</v>
      </c>
      <c r="S76" s="1" t="s">
        <v>65</v>
      </c>
      <c r="T76" s="1" t="s">
        <v>65</v>
      </c>
      <c r="AR76" s="1" t="s">
        <v>52</v>
      </c>
      <c r="AS76" s="1" t="s">
        <v>52</v>
      </c>
      <c r="AU76" s="1" t="s">
        <v>188</v>
      </c>
      <c r="AV76">
        <v>30</v>
      </c>
    </row>
    <row r="77" spans="1:48" ht="30" customHeight="1" x14ac:dyDescent="0.3">
      <c r="A77" s="13" t="s">
        <v>189</v>
      </c>
      <c r="B77" s="13" t="s">
        <v>190</v>
      </c>
      <c r="C77" s="13" t="s">
        <v>154</v>
      </c>
      <c r="D77" s="11">
        <v>13</v>
      </c>
      <c r="E77" s="12">
        <f>TRUNC(일위대가목록!E26,0)</f>
        <v>0</v>
      </c>
      <c r="F77" s="12">
        <f t="shared" si="10"/>
        <v>0</v>
      </c>
      <c r="G77" s="12">
        <f>TRUNC(일위대가목록!F26,0)</f>
        <v>0</v>
      </c>
      <c r="H77" s="12">
        <f t="shared" si="11"/>
        <v>0</v>
      </c>
      <c r="I77" s="12">
        <f>TRUNC(일위대가목록!G26,0)</f>
        <v>0</v>
      </c>
      <c r="J77" s="12">
        <f t="shared" si="12"/>
        <v>0</v>
      </c>
      <c r="K77" s="12">
        <f t="shared" si="13"/>
        <v>0</v>
      </c>
      <c r="L77" s="12">
        <f t="shared" si="14"/>
        <v>0</v>
      </c>
      <c r="M77" s="13" t="s">
        <v>191</v>
      </c>
      <c r="N77" s="1" t="s">
        <v>192</v>
      </c>
      <c r="O77" s="1" t="s">
        <v>52</v>
      </c>
      <c r="P77" s="1" t="s">
        <v>52</v>
      </c>
      <c r="Q77" s="1" t="s">
        <v>174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193</v>
      </c>
      <c r="AV77">
        <v>31</v>
      </c>
    </row>
    <row r="78" spans="1:48" ht="30" customHeight="1" x14ac:dyDescent="0.3">
      <c r="A78" s="13" t="s">
        <v>194</v>
      </c>
      <c r="B78" s="13" t="s">
        <v>195</v>
      </c>
      <c r="C78" s="13" t="s">
        <v>61</v>
      </c>
      <c r="D78" s="11">
        <v>16</v>
      </c>
      <c r="E78" s="12">
        <f>TRUNC(일위대가목록!E27,0)</f>
        <v>0</v>
      </c>
      <c r="F78" s="12">
        <f t="shared" si="10"/>
        <v>0</v>
      </c>
      <c r="G78" s="12">
        <f>TRUNC(일위대가목록!F27,0)</f>
        <v>0</v>
      </c>
      <c r="H78" s="12">
        <f t="shared" si="11"/>
        <v>0</v>
      </c>
      <c r="I78" s="12">
        <f>TRUNC(일위대가목록!G27,0)</f>
        <v>0</v>
      </c>
      <c r="J78" s="12">
        <f t="shared" si="12"/>
        <v>0</v>
      </c>
      <c r="K78" s="12">
        <f t="shared" si="13"/>
        <v>0</v>
      </c>
      <c r="L78" s="12">
        <f t="shared" si="14"/>
        <v>0</v>
      </c>
      <c r="M78" s="13" t="s">
        <v>196</v>
      </c>
      <c r="N78" s="1" t="s">
        <v>197</v>
      </c>
      <c r="O78" s="1" t="s">
        <v>52</v>
      </c>
      <c r="P78" s="1" t="s">
        <v>52</v>
      </c>
      <c r="Q78" s="1" t="s">
        <v>174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198</v>
      </c>
      <c r="AV78">
        <v>32</v>
      </c>
    </row>
    <row r="79" spans="1:48" ht="30" customHeight="1" x14ac:dyDescent="0.3">
      <c r="A79" s="13" t="s">
        <v>199</v>
      </c>
      <c r="B79" s="13" t="s">
        <v>200</v>
      </c>
      <c r="C79" s="13" t="s">
        <v>61</v>
      </c>
      <c r="D79" s="11">
        <v>150</v>
      </c>
      <c r="E79" s="12">
        <f>TRUNC(일위대가목록!E28,0)</f>
        <v>0</v>
      </c>
      <c r="F79" s="12">
        <f t="shared" si="10"/>
        <v>0</v>
      </c>
      <c r="G79" s="12">
        <f>TRUNC(일위대가목록!F28,0)</f>
        <v>0</v>
      </c>
      <c r="H79" s="12">
        <f t="shared" si="11"/>
        <v>0</v>
      </c>
      <c r="I79" s="12">
        <f>TRUNC(일위대가목록!G28,0)</f>
        <v>0</v>
      </c>
      <c r="J79" s="12">
        <f t="shared" si="12"/>
        <v>0</v>
      </c>
      <c r="K79" s="12">
        <f t="shared" si="13"/>
        <v>0</v>
      </c>
      <c r="L79" s="12">
        <f t="shared" si="14"/>
        <v>0</v>
      </c>
      <c r="M79" s="13" t="s">
        <v>201</v>
      </c>
      <c r="N79" s="1" t="s">
        <v>202</v>
      </c>
      <c r="O79" s="1" t="s">
        <v>52</v>
      </c>
      <c r="P79" s="1" t="s">
        <v>52</v>
      </c>
      <c r="Q79" s="1" t="s">
        <v>174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203</v>
      </c>
      <c r="AV79">
        <v>33</v>
      </c>
    </row>
    <row r="80" spans="1:48" ht="30" customHeight="1" x14ac:dyDescent="0.3">
      <c r="A80" s="13" t="s">
        <v>204</v>
      </c>
      <c r="B80" s="13" t="s">
        <v>205</v>
      </c>
      <c r="C80" s="13" t="s">
        <v>61</v>
      </c>
      <c r="D80" s="11">
        <v>27</v>
      </c>
      <c r="E80" s="12">
        <f>TRUNC(일위대가목록!E29,0)</f>
        <v>0</v>
      </c>
      <c r="F80" s="12">
        <f t="shared" si="10"/>
        <v>0</v>
      </c>
      <c r="G80" s="12">
        <f>TRUNC(일위대가목록!F29,0)</f>
        <v>0</v>
      </c>
      <c r="H80" s="12">
        <f t="shared" si="11"/>
        <v>0</v>
      </c>
      <c r="I80" s="12">
        <f>TRUNC(일위대가목록!G29,0)</f>
        <v>0</v>
      </c>
      <c r="J80" s="12">
        <f t="shared" si="12"/>
        <v>0</v>
      </c>
      <c r="K80" s="12">
        <f t="shared" si="13"/>
        <v>0</v>
      </c>
      <c r="L80" s="12">
        <f t="shared" si="14"/>
        <v>0</v>
      </c>
      <c r="M80" s="13" t="s">
        <v>206</v>
      </c>
      <c r="N80" s="1" t="s">
        <v>207</v>
      </c>
      <c r="O80" s="1" t="s">
        <v>52</v>
      </c>
      <c r="P80" s="1" t="s">
        <v>52</v>
      </c>
      <c r="Q80" s="1" t="s">
        <v>174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208</v>
      </c>
      <c r="AV80">
        <v>34</v>
      </c>
    </row>
    <row r="81" spans="1:48" ht="30" customHeight="1" x14ac:dyDescent="0.3">
      <c r="A81" s="13" t="s">
        <v>209</v>
      </c>
      <c r="B81" s="13" t="s">
        <v>210</v>
      </c>
      <c r="C81" s="13" t="s">
        <v>61</v>
      </c>
      <c r="D81" s="11">
        <v>24</v>
      </c>
      <c r="E81" s="12">
        <f>TRUNC(일위대가목록!E30,0)</f>
        <v>0</v>
      </c>
      <c r="F81" s="12">
        <f t="shared" si="10"/>
        <v>0</v>
      </c>
      <c r="G81" s="12">
        <f>TRUNC(일위대가목록!F30,0)</f>
        <v>0</v>
      </c>
      <c r="H81" s="12">
        <f t="shared" si="11"/>
        <v>0</v>
      </c>
      <c r="I81" s="12">
        <f>TRUNC(일위대가목록!G30,0)</f>
        <v>0</v>
      </c>
      <c r="J81" s="12">
        <f t="shared" si="12"/>
        <v>0</v>
      </c>
      <c r="K81" s="12">
        <f t="shared" si="13"/>
        <v>0</v>
      </c>
      <c r="L81" s="12">
        <f t="shared" si="14"/>
        <v>0</v>
      </c>
      <c r="M81" s="13" t="s">
        <v>211</v>
      </c>
      <c r="N81" s="1" t="s">
        <v>212</v>
      </c>
      <c r="O81" s="1" t="s">
        <v>52</v>
      </c>
      <c r="P81" s="1" t="s">
        <v>52</v>
      </c>
      <c r="Q81" s="1" t="s">
        <v>174</v>
      </c>
      <c r="R81" s="1" t="s">
        <v>64</v>
      </c>
      <c r="S81" s="1" t="s">
        <v>65</v>
      </c>
      <c r="T81" s="1" t="s">
        <v>65</v>
      </c>
      <c r="AR81" s="1" t="s">
        <v>52</v>
      </c>
      <c r="AS81" s="1" t="s">
        <v>52</v>
      </c>
      <c r="AU81" s="1" t="s">
        <v>213</v>
      </c>
      <c r="AV81">
        <v>35</v>
      </c>
    </row>
    <row r="82" spans="1:48" ht="30" customHeight="1" x14ac:dyDescent="0.3">
      <c r="A82" s="13" t="s">
        <v>214</v>
      </c>
      <c r="B82" s="13" t="s">
        <v>215</v>
      </c>
      <c r="C82" s="13" t="s">
        <v>61</v>
      </c>
      <c r="D82" s="11">
        <v>27</v>
      </c>
      <c r="E82" s="12">
        <f>TRUNC(일위대가목록!E31,0)</f>
        <v>0</v>
      </c>
      <c r="F82" s="12">
        <f t="shared" si="10"/>
        <v>0</v>
      </c>
      <c r="G82" s="12">
        <f>TRUNC(일위대가목록!F31,0)</f>
        <v>0</v>
      </c>
      <c r="H82" s="12">
        <f t="shared" si="11"/>
        <v>0</v>
      </c>
      <c r="I82" s="12">
        <f>TRUNC(일위대가목록!G31,0)</f>
        <v>0</v>
      </c>
      <c r="J82" s="12">
        <f t="shared" si="12"/>
        <v>0</v>
      </c>
      <c r="K82" s="12">
        <f t="shared" si="13"/>
        <v>0</v>
      </c>
      <c r="L82" s="12">
        <f t="shared" si="14"/>
        <v>0</v>
      </c>
      <c r="M82" s="13" t="s">
        <v>216</v>
      </c>
      <c r="N82" s="1" t="s">
        <v>217</v>
      </c>
      <c r="O82" s="1" t="s">
        <v>52</v>
      </c>
      <c r="P82" s="1" t="s">
        <v>52</v>
      </c>
      <c r="Q82" s="1" t="s">
        <v>174</v>
      </c>
      <c r="R82" s="1" t="s">
        <v>64</v>
      </c>
      <c r="S82" s="1" t="s">
        <v>65</v>
      </c>
      <c r="T82" s="1" t="s">
        <v>65</v>
      </c>
      <c r="AR82" s="1" t="s">
        <v>52</v>
      </c>
      <c r="AS82" s="1" t="s">
        <v>52</v>
      </c>
      <c r="AU82" s="1" t="s">
        <v>218</v>
      </c>
      <c r="AV82">
        <v>36</v>
      </c>
    </row>
    <row r="83" spans="1:48" ht="30" customHeight="1" x14ac:dyDescent="0.3">
      <c r="A83" s="13" t="s">
        <v>219</v>
      </c>
      <c r="B83" s="13" t="s">
        <v>220</v>
      </c>
      <c r="C83" s="13" t="s">
        <v>61</v>
      </c>
      <c r="D83" s="11">
        <v>105</v>
      </c>
      <c r="E83" s="12">
        <f>TRUNC(일위대가목록!E32,0)</f>
        <v>0</v>
      </c>
      <c r="F83" s="12">
        <f t="shared" si="10"/>
        <v>0</v>
      </c>
      <c r="G83" s="12">
        <f>TRUNC(일위대가목록!F32,0)</f>
        <v>0</v>
      </c>
      <c r="H83" s="12">
        <f t="shared" si="11"/>
        <v>0</v>
      </c>
      <c r="I83" s="12">
        <f>TRUNC(일위대가목록!G32,0)</f>
        <v>0</v>
      </c>
      <c r="J83" s="12">
        <f t="shared" si="12"/>
        <v>0</v>
      </c>
      <c r="K83" s="12">
        <f t="shared" si="13"/>
        <v>0</v>
      </c>
      <c r="L83" s="12">
        <f t="shared" si="14"/>
        <v>0</v>
      </c>
      <c r="M83" s="13" t="s">
        <v>221</v>
      </c>
      <c r="N83" s="1" t="s">
        <v>222</v>
      </c>
      <c r="O83" s="1" t="s">
        <v>52</v>
      </c>
      <c r="P83" s="1" t="s">
        <v>52</v>
      </c>
      <c r="Q83" s="1" t="s">
        <v>174</v>
      </c>
      <c r="R83" s="1" t="s">
        <v>64</v>
      </c>
      <c r="S83" s="1" t="s">
        <v>65</v>
      </c>
      <c r="T83" s="1" t="s">
        <v>65</v>
      </c>
      <c r="AR83" s="1" t="s">
        <v>52</v>
      </c>
      <c r="AS83" s="1" t="s">
        <v>52</v>
      </c>
      <c r="AU83" s="1" t="s">
        <v>223</v>
      </c>
      <c r="AV83">
        <v>37</v>
      </c>
    </row>
    <row r="84" spans="1:48" ht="30" customHeight="1" x14ac:dyDescent="0.3">
      <c r="A84" s="13" t="s">
        <v>224</v>
      </c>
      <c r="B84" s="13" t="s">
        <v>225</v>
      </c>
      <c r="C84" s="13" t="s">
        <v>61</v>
      </c>
      <c r="D84" s="11">
        <v>21</v>
      </c>
      <c r="E84" s="12">
        <f>TRUNC(일위대가목록!E33,0)</f>
        <v>0</v>
      </c>
      <c r="F84" s="12">
        <f t="shared" si="10"/>
        <v>0</v>
      </c>
      <c r="G84" s="12">
        <f>TRUNC(일위대가목록!F33,0)</f>
        <v>0</v>
      </c>
      <c r="H84" s="12">
        <f t="shared" si="11"/>
        <v>0</v>
      </c>
      <c r="I84" s="12">
        <f>TRUNC(일위대가목록!G33,0)</f>
        <v>0</v>
      </c>
      <c r="J84" s="12">
        <f t="shared" si="12"/>
        <v>0</v>
      </c>
      <c r="K84" s="12">
        <f t="shared" si="13"/>
        <v>0</v>
      </c>
      <c r="L84" s="12">
        <f t="shared" si="14"/>
        <v>0</v>
      </c>
      <c r="M84" s="13" t="s">
        <v>226</v>
      </c>
      <c r="N84" s="1" t="s">
        <v>227</v>
      </c>
      <c r="O84" s="1" t="s">
        <v>52</v>
      </c>
      <c r="P84" s="1" t="s">
        <v>52</v>
      </c>
      <c r="Q84" s="1" t="s">
        <v>174</v>
      </c>
      <c r="R84" s="1" t="s">
        <v>64</v>
      </c>
      <c r="S84" s="1" t="s">
        <v>65</v>
      </c>
      <c r="T84" s="1" t="s">
        <v>65</v>
      </c>
      <c r="AR84" s="1" t="s">
        <v>52</v>
      </c>
      <c r="AS84" s="1" t="s">
        <v>52</v>
      </c>
      <c r="AU84" s="1" t="s">
        <v>228</v>
      </c>
      <c r="AV84">
        <v>38</v>
      </c>
    </row>
    <row r="85" spans="1:48" ht="30" customHeight="1" x14ac:dyDescent="0.3">
      <c r="A85" s="13" t="s">
        <v>224</v>
      </c>
      <c r="B85" s="13" t="s">
        <v>229</v>
      </c>
      <c r="C85" s="13" t="s">
        <v>61</v>
      </c>
      <c r="D85" s="11">
        <v>77</v>
      </c>
      <c r="E85" s="12">
        <f>TRUNC(일위대가목록!E34,0)</f>
        <v>0</v>
      </c>
      <c r="F85" s="12">
        <f t="shared" si="10"/>
        <v>0</v>
      </c>
      <c r="G85" s="12">
        <f>TRUNC(일위대가목록!F34,0)</f>
        <v>0</v>
      </c>
      <c r="H85" s="12">
        <f t="shared" si="11"/>
        <v>0</v>
      </c>
      <c r="I85" s="12">
        <f>TRUNC(일위대가목록!G34,0)</f>
        <v>0</v>
      </c>
      <c r="J85" s="12">
        <f t="shared" si="12"/>
        <v>0</v>
      </c>
      <c r="K85" s="12">
        <f t="shared" si="13"/>
        <v>0</v>
      </c>
      <c r="L85" s="12">
        <f t="shared" si="14"/>
        <v>0</v>
      </c>
      <c r="M85" s="13" t="s">
        <v>230</v>
      </c>
      <c r="N85" s="1" t="s">
        <v>231</v>
      </c>
      <c r="O85" s="1" t="s">
        <v>52</v>
      </c>
      <c r="P85" s="1" t="s">
        <v>52</v>
      </c>
      <c r="Q85" s="1" t="s">
        <v>174</v>
      </c>
      <c r="R85" s="1" t="s">
        <v>64</v>
      </c>
      <c r="S85" s="1" t="s">
        <v>65</v>
      </c>
      <c r="T85" s="1" t="s">
        <v>65</v>
      </c>
      <c r="AR85" s="1" t="s">
        <v>52</v>
      </c>
      <c r="AS85" s="1" t="s">
        <v>52</v>
      </c>
      <c r="AU85" s="1" t="s">
        <v>232</v>
      </c>
      <c r="AV85">
        <v>39</v>
      </c>
    </row>
    <row r="86" spans="1:48" ht="30" customHeight="1" x14ac:dyDescent="0.3">
      <c r="A86" s="13" t="s">
        <v>224</v>
      </c>
      <c r="B86" s="13" t="s">
        <v>233</v>
      </c>
      <c r="C86" s="13" t="s">
        <v>61</v>
      </c>
      <c r="D86" s="11">
        <v>51</v>
      </c>
      <c r="E86" s="12">
        <f>TRUNC(일위대가목록!E35,0)</f>
        <v>0</v>
      </c>
      <c r="F86" s="12">
        <f t="shared" si="10"/>
        <v>0</v>
      </c>
      <c r="G86" s="12">
        <f>TRUNC(일위대가목록!F35,0)</f>
        <v>0</v>
      </c>
      <c r="H86" s="12">
        <f t="shared" si="11"/>
        <v>0</v>
      </c>
      <c r="I86" s="12">
        <f>TRUNC(일위대가목록!G35,0)</f>
        <v>0</v>
      </c>
      <c r="J86" s="12">
        <f t="shared" si="12"/>
        <v>0</v>
      </c>
      <c r="K86" s="12">
        <f t="shared" si="13"/>
        <v>0</v>
      </c>
      <c r="L86" s="12">
        <f t="shared" si="14"/>
        <v>0</v>
      </c>
      <c r="M86" s="13" t="s">
        <v>234</v>
      </c>
      <c r="N86" s="1" t="s">
        <v>235</v>
      </c>
      <c r="O86" s="1" t="s">
        <v>52</v>
      </c>
      <c r="P86" s="1" t="s">
        <v>52</v>
      </c>
      <c r="Q86" s="1" t="s">
        <v>174</v>
      </c>
      <c r="R86" s="1" t="s">
        <v>64</v>
      </c>
      <c r="S86" s="1" t="s">
        <v>65</v>
      </c>
      <c r="T86" s="1" t="s">
        <v>65</v>
      </c>
      <c r="AR86" s="1" t="s">
        <v>52</v>
      </c>
      <c r="AS86" s="1" t="s">
        <v>52</v>
      </c>
      <c r="AU86" s="1" t="s">
        <v>236</v>
      </c>
      <c r="AV86">
        <v>40</v>
      </c>
    </row>
    <row r="87" spans="1:48" ht="30" customHeight="1" x14ac:dyDescent="0.3">
      <c r="A87" s="13" t="s">
        <v>237</v>
      </c>
      <c r="B87" s="13" t="s">
        <v>238</v>
      </c>
      <c r="C87" s="13" t="s">
        <v>61</v>
      </c>
      <c r="D87" s="11">
        <v>170</v>
      </c>
      <c r="E87" s="12">
        <f>TRUNC(일위대가목록!E36,0)</f>
        <v>0</v>
      </c>
      <c r="F87" s="12">
        <f t="shared" si="10"/>
        <v>0</v>
      </c>
      <c r="G87" s="12">
        <f>TRUNC(일위대가목록!F36,0)</f>
        <v>0</v>
      </c>
      <c r="H87" s="12">
        <f t="shared" si="11"/>
        <v>0</v>
      </c>
      <c r="I87" s="12">
        <f>TRUNC(일위대가목록!G36,0)</f>
        <v>0</v>
      </c>
      <c r="J87" s="12">
        <f t="shared" si="12"/>
        <v>0</v>
      </c>
      <c r="K87" s="12">
        <f t="shared" si="13"/>
        <v>0</v>
      </c>
      <c r="L87" s="12">
        <f t="shared" si="14"/>
        <v>0</v>
      </c>
      <c r="M87" s="13" t="s">
        <v>239</v>
      </c>
      <c r="N87" s="1" t="s">
        <v>240</v>
      </c>
      <c r="O87" s="1" t="s">
        <v>52</v>
      </c>
      <c r="P87" s="1" t="s">
        <v>52</v>
      </c>
      <c r="Q87" s="1" t="s">
        <v>174</v>
      </c>
      <c r="R87" s="1" t="s">
        <v>64</v>
      </c>
      <c r="S87" s="1" t="s">
        <v>65</v>
      </c>
      <c r="T87" s="1" t="s">
        <v>65</v>
      </c>
      <c r="AR87" s="1" t="s">
        <v>52</v>
      </c>
      <c r="AS87" s="1" t="s">
        <v>52</v>
      </c>
      <c r="AU87" s="1" t="s">
        <v>241</v>
      </c>
      <c r="AV87">
        <v>41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174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174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174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174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174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174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174</v>
      </c>
    </row>
    <row r="95" spans="1:48" ht="30" customHeight="1" x14ac:dyDescent="0.3">
      <c r="A95" s="13" t="s">
        <v>93</v>
      </c>
      <c r="B95" s="11"/>
      <c r="C95" s="11"/>
      <c r="D95" s="11"/>
      <c r="E95" s="12"/>
      <c r="F95" s="12">
        <f>SUMIF(Q74:Q94,"010104",F74:F94)</f>
        <v>0</v>
      </c>
      <c r="G95" s="12"/>
      <c r="H95" s="12">
        <f>SUMIF(Q74:Q94,"010104",H74:H94)</f>
        <v>0</v>
      </c>
      <c r="I95" s="12"/>
      <c r="J95" s="12">
        <f>SUMIF(Q74:Q94,"010104",J74:J94)</f>
        <v>0</v>
      </c>
      <c r="K95" s="12"/>
      <c r="L95" s="12">
        <f>SUMIF(Q74:Q94,"010104",L74:L94)</f>
        <v>0</v>
      </c>
      <c r="M95" s="11"/>
      <c r="N95" t="s">
        <v>94</v>
      </c>
    </row>
    <row r="96" spans="1:48" ht="30" customHeight="1" x14ac:dyDescent="0.3">
      <c r="A96" s="13" t="s">
        <v>242</v>
      </c>
      <c r="B96" s="13" t="s">
        <v>58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243</v>
      </c>
    </row>
    <row r="97" spans="1:48" ht="30" customHeight="1" x14ac:dyDescent="0.3">
      <c r="A97" s="13" t="s">
        <v>244</v>
      </c>
      <c r="B97" s="13" t="s">
        <v>245</v>
      </c>
      <c r="C97" s="13" t="s">
        <v>246</v>
      </c>
      <c r="D97" s="11">
        <v>5</v>
      </c>
      <c r="E97" s="12">
        <f>TRUNC(일위대가목록!E37,0)</f>
        <v>0</v>
      </c>
      <c r="F97" s="12">
        <f t="shared" ref="F97:F107" si="15">TRUNC(E97*D97, 0)</f>
        <v>0</v>
      </c>
      <c r="G97" s="12">
        <f>TRUNC(일위대가목록!F37,0)</f>
        <v>0</v>
      </c>
      <c r="H97" s="12">
        <f t="shared" ref="H97:H107" si="16">TRUNC(G97*D97, 0)</f>
        <v>0</v>
      </c>
      <c r="I97" s="12">
        <f>TRUNC(일위대가목록!G37,0)</f>
        <v>0</v>
      </c>
      <c r="J97" s="12">
        <f t="shared" ref="J97:J107" si="17">TRUNC(I97*D97, 0)</f>
        <v>0</v>
      </c>
      <c r="K97" s="12">
        <f t="shared" ref="K97:K107" si="18">TRUNC(E97+G97+I97, 0)</f>
        <v>0</v>
      </c>
      <c r="L97" s="12">
        <f t="shared" ref="L97:L107" si="19">TRUNC(F97+H97+J97, 0)</f>
        <v>0</v>
      </c>
      <c r="M97" s="13" t="s">
        <v>247</v>
      </c>
      <c r="N97" s="1" t="s">
        <v>248</v>
      </c>
      <c r="O97" s="1" t="s">
        <v>52</v>
      </c>
      <c r="P97" s="1" t="s">
        <v>52</v>
      </c>
      <c r="Q97" s="1" t="s">
        <v>243</v>
      </c>
      <c r="R97" s="1" t="s">
        <v>64</v>
      </c>
      <c r="S97" s="1" t="s">
        <v>65</v>
      </c>
      <c r="T97" s="1" t="s">
        <v>65</v>
      </c>
      <c r="AR97" s="1" t="s">
        <v>52</v>
      </c>
      <c r="AS97" s="1" t="s">
        <v>52</v>
      </c>
      <c r="AU97" s="1" t="s">
        <v>249</v>
      </c>
      <c r="AV97">
        <v>43</v>
      </c>
    </row>
    <row r="98" spans="1:48" ht="30" customHeight="1" x14ac:dyDescent="0.3">
      <c r="A98" s="13" t="s">
        <v>250</v>
      </c>
      <c r="B98" s="13" t="s">
        <v>251</v>
      </c>
      <c r="C98" s="13" t="s">
        <v>61</v>
      </c>
      <c r="D98" s="11">
        <v>170</v>
      </c>
      <c r="E98" s="12">
        <f>TRUNC(일위대가목록!E38,0)</f>
        <v>0</v>
      </c>
      <c r="F98" s="12">
        <f t="shared" si="15"/>
        <v>0</v>
      </c>
      <c r="G98" s="12">
        <f>TRUNC(일위대가목록!F38,0)</f>
        <v>0</v>
      </c>
      <c r="H98" s="12">
        <f t="shared" si="16"/>
        <v>0</v>
      </c>
      <c r="I98" s="12">
        <f>TRUNC(일위대가목록!G38,0)</f>
        <v>0</v>
      </c>
      <c r="J98" s="12">
        <f t="shared" si="17"/>
        <v>0</v>
      </c>
      <c r="K98" s="12">
        <f t="shared" si="18"/>
        <v>0</v>
      </c>
      <c r="L98" s="12">
        <f t="shared" si="19"/>
        <v>0</v>
      </c>
      <c r="M98" s="13" t="s">
        <v>252</v>
      </c>
      <c r="N98" s="1" t="s">
        <v>253</v>
      </c>
      <c r="O98" s="1" t="s">
        <v>52</v>
      </c>
      <c r="P98" s="1" t="s">
        <v>52</v>
      </c>
      <c r="Q98" s="1" t="s">
        <v>243</v>
      </c>
      <c r="R98" s="1" t="s">
        <v>64</v>
      </c>
      <c r="S98" s="1" t="s">
        <v>65</v>
      </c>
      <c r="T98" s="1" t="s">
        <v>65</v>
      </c>
      <c r="AR98" s="1" t="s">
        <v>52</v>
      </c>
      <c r="AS98" s="1" t="s">
        <v>52</v>
      </c>
      <c r="AU98" s="1" t="s">
        <v>254</v>
      </c>
      <c r="AV98">
        <v>44</v>
      </c>
    </row>
    <row r="99" spans="1:48" ht="30" customHeight="1" x14ac:dyDescent="0.3">
      <c r="A99" s="13" t="s">
        <v>255</v>
      </c>
      <c r="B99" s="13" t="s">
        <v>256</v>
      </c>
      <c r="C99" s="13" t="s">
        <v>69</v>
      </c>
      <c r="D99" s="11">
        <v>11</v>
      </c>
      <c r="E99" s="12">
        <f>TRUNC(일위대가목록!E39,0)</f>
        <v>0</v>
      </c>
      <c r="F99" s="12">
        <f t="shared" si="15"/>
        <v>0</v>
      </c>
      <c r="G99" s="12">
        <f>TRUNC(일위대가목록!F39,0)</f>
        <v>0</v>
      </c>
      <c r="H99" s="12">
        <f t="shared" si="16"/>
        <v>0</v>
      </c>
      <c r="I99" s="12">
        <f>TRUNC(일위대가목록!G39,0)</f>
        <v>0</v>
      </c>
      <c r="J99" s="12">
        <f t="shared" si="17"/>
        <v>0</v>
      </c>
      <c r="K99" s="12">
        <f t="shared" si="18"/>
        <v>0</v>
      </c>
      <c r="L99" s="12">
        <f t="shared" si="19"/>
        <v>0</v>
      </c>
      <c r="M99" s="13" t="s">
        <v>257</v>
      </c>
      <c r="N99" s="1" t="s">
        <v>258</v>
      </c>
      <c r="O99" s="1" t="s">
        <v>52</v>
      </c>
      <c r="P99" s="1" t="s">
        <v>52</v>
      </c>
      <c r="Q99" s="1" t="s">
        <v>243</v>
      </c>
      <c r="R99" s="1" t="s">
        <v>64</v>
      </c>
      <c r="S99" s="1" t="s">
        <v>65</v>
      </c>
      <c r="T99" s="1" t="s">
        <v>65</v>
      </c>
      <c r="AR99" s="1" t="s">
        <v>52</v>
      </c>
      <c r="AS99" s="1" t="s">
        <v>52</v>
      </c>
      <c r="AU99" s="1" t="s">
        <v>259</v>
      </c>
      <c r="AV99">
        <v>45</v>
      </c>
    </row>
    <row r="100" spans="1:48" ht="30" customHeight="1" x14ac:dyDescent="0.3">
      <c r="A100" s="13" t="s">
        <v>260</v>
      </c>
      <c r="B100" s="13" t="s">
        <v>261</v>
      </c>
      <c r="C100" s="13" t="s">
        <v>154</v>
      </c>
      <c r="D100" s="11">
        <v>53</v>
      </c>
      <c r="E100" s="12">
        <f>TRUNC(일위대가목록!E40,0)</f>
        <v>0</v>
      </c>
      <c r="F100" s="12">
        <f t="shared" si="15"/>
        <v>0</v>
      </c>
      <c r="G100" s="12">
        <f>TRUNC(일위대가목록!F40,0)</f>
        <v>0</v>
      </c>
      <c r="H100" s="12">
        <f t="shared" si="16"/>
        <v>0</v>
      </c>
      <c r="I100" s="12">
        <f>TRUNC(일위대가목록!G40,0)</f>
        <v>0</v>
      </c>
      <c r="J100" s="12">
        <f t="shared" si="17"/>
        <v>0</v>
      </c>
      <c r="K100" s="12">
        <f t="shared" si="18"/>
        <v>0</v>
      </c>
      <c r="L100" s="12">
        <f t="shared" si="19"/>
        <v>0</v>
      </c>
      <c r="M100" s="13" t="s">
        <v>262</v>
      </c>
      <c r="N100" s="1" t="s">
        <v>263</v>
      </c>
      <c r="O100" s="1" t="s">
        <v>52</v>
      </c>
      <c r="P100" s="1" t="s">
        <v>52</v>
      </c>
      <c r="Q100" s="1" t="s">
        <v>243</v>
      </c>
      <c r="R100" s="1" t="s">
        <v>64</v>
      </c>
      <c r="S100" s="1" t="s">
        <v>65</v>
      </c>
      <c r="T100" s="1" t="s">
        <v>65</v>
      </c>
      <c r="AR100" s="1" t="s">
        <v>52</v>
      </c>
      <c r="AS100" s="1" t="s">
        <v>52</v>
      </c>
      <c r="AU100" s="1" t="s">
        <v>264</v>
      </c>
      <c r="AV100">
        <v>46</v>
      </c>
    </row>
    <row r="101" spans="1:48" ht="30" customHeight="1" x14ac:dyDescent="0.3">
      <c r="A101" s="13" t="s">
        <v>265</v>
      </c>
      <c r="B101" s="13" t="s">
        <v>266</v>
      </c>
      <c r="C101" s="13" t="s">
        <v>154</v>
      </c>
      <c r="D101" s="11">
        <v>12</v>
      </c>
      <c r="E101" s="12">
        <f>TRUNC(일위대가목록!E41,0)</f>
        <v>0</v>
      </c>
      <c r="F101" s="12">
        <f t="shared" si="15"/>
        <v>0</v>
      </c>
      <c r="G101" s="12">
        <f>TRUNC(일위대가목록!F41,0)</f>
        <v>0</v>
      </c>
      <c r="H101" s="12">
        <f t="shared" si="16"/>
        <v>0</v>
      </c>
      <c r="I101" s="12">
        <f>TRUNC(일위대가목록!G41,0)</f>
        <v>0</v>
      </c>
      <c r="J101" s="12">
        <f t="shared" si="17"/>
        <v>0</v>
      </c>
      <c r="K101" s="12">
        <f t="shared" si="18"/>
        <v>0</v>
      </c>
      <c r="L101" s="12">
        <f t="shared" si="19"/>
        <v>0</v>
      </c>
      <c r="M101" s="13" t="s">
        <v>267</v>
      </c>
      <c r="N101" s="1" t="s">
        <v>268</v>
      </c>
      <c r="O101" s="1" t="s">
        <v>52</v>
      </c>
      <c r="P101" s="1" t="s">
        <v>52</v>
      </c>
      <c r="Q101" s="1" t="s">
        <v>243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269</v>
      </c>
      <c r="AV101">
        <v>47</v>
      </c>
    </row>
    <row r="102" spans="1:48" ht="30" customHeight="1" x14ac:dyDescent="0.3">
      <c r="A102" s="13" t="s">
        <v>270</v>
      </c>
      <c r="B102" s="13" t="s">
        <v>271</v>
      </c>
      <c r="C102" s="13" t="s">
        <v>154</v>
      </c>
      <c r="D102" s="11">
        <v>37</v>
      </c>
      <c r="E102" s="12">
        <f>TRUNC(일위대가목록!E42,0)</f>
        <v>0</v>
      </c>
      <c r="F102" s="12">
        <f t="shared" si="15"/>
        <v>0</v>
      </c>
      <c r="G102" s="12">
        <f>TRUNC(일위대가목록!F42,0)</f>
        <v>0</v>
      </c>
      <c r="H102" s="12">
        <f t="shared" si="16"/>
        <v>0</v>
      </c>
      <c r="I102" s="12">
        <f>TRUNC(일위대가목록!G42,0)</f>
        <v>0</v>
      </c>
      <c r="J102" s="12">
        <f t="shared" si="17"/>
        <v>0</v>
      </c>
      <c r="K102" s="12">
        <f t="shared" si="18"/>
        <v>0</v>
      </c>
      <c r="L102" s="12">
        <f t="shared" si="19"/>
        <v>0</v>
      </c>
      <c r="M102" s="13" t="s">
        <v>272</v>
      </c>
      <c r="N102" s="1" t="s">
        <v>273</v>
      </c>
      <c r="O102" s="1" t="s">
        <v>52</v>
      </c>
      <c r="P102" s="1" t="s">
        <v>52</v>
      </c>
      <c r="Q102" s="1" t="s">
        <v>243</v>
      </c>
      <c r="R102" s="1" t="s">
        <v>64</v>
      </c>
      <c r="S102" s="1" t="s">
        <v>65</v>
      </c>
      <c r="T102" s="1" t="s">
        <v>65</v>
      </c>
      <c r="AR102" s="1" t="s">
        <v>52</v>
      </c>
      <c r="AS102" s="1" t="s">
        <v>52</v>
      </c>
      <c r="AU102" s="1" t="s">
        <v>274</v>
      </c>
      <c r="AV102">
        <v>48</v>
      </c>
    </row>
    <row r="103" spans="1:48" ht="30" customHeight="1" x14ac:dyDescent="0.3">
      <c r="A103" s="13" t="s">
        <v>275</v>
      </c>
      <c r="B103" s="13" t="s">
        <v>276</v>
      </c>
      <c r="C103" s="13" t="s">
        <v>154</v>
      </c>
      <c r="D103" s="11">
        <v>12</v>
      </c>
      <c r="E103" s="12">
        <f>TRUNC(일위대가목록!E43,0)</f>
        <v>0</v>
      </c>
      <c r="F103" s="12">
        <f t="shared" si="15"/>
        <v>0</v>
      </c>
      <c r="G103" s="12">
        <f>TRUNC(일위대가목록!F43,0)</f>
        <v>0</v>
      </c>
      <c r="H103" s="12">
        <f t="shared" si="16"/>
        <v>0</v>
      </c>
      <c r="I103" s="12">
        <f>TRUNC(일위대가목록!G43,0)</f>
        <v>0</v>
      </c>
      <c r="J103" s="12">
        <f t="shared" si="17"/>
        <v>0</v>
      </c>
      <c r="K103" s="12">
        <f t="shared" si="18"/>
        <v>0</v>
      </c>
      <c r="L103" s="12">
        <f t="shared" si="19"/>
        <v>0</v>
      </c>
      <c r="M103" s="13" t="s">
        <v>277</v>
      </c>
      <c r="N103" s="1" t="s">
        <v>278</v>
      </c>
      <c r="O103" s="1" t="s">
        <v>52</v>
      </c>
      <c r="P103" s="1" t="s">
        <v>52</v>
      </c>
      <c r="Q103" s="1" t="s">
        <v>243</v>
      </c>
      <c r="R103" s="1" t="s">
        <v>64</v>
      </c>
      <c r="S103" s="1" t="s">
        <v>65</v>
      </c>
      <c r="T103" s="1" t="s">
        <v>65</v>
      </c>
      <c r="AR103" s="1" t="s">
        <v>52</v>
      </c>
      <c r="AS103" s="1" t="s">
        <v>52</v>
      </c>
      <c r="AU103" s="1" t="s">
        <v>279</v>
      </c>
      <c r="AV103">
        <v>49</v>
      </c>
    </row>
    <row r="104" spans="1:48" ht="30" customHeight="1" x14ac:dyDescent="0.3">
      <c r="A104" s="13" t="s">
        <v>280</v>
      </c>
      <c r="B104" s="13" t="s">
        <v>281</v>
      </c>
      <c r="C104" s="13" t="s">
        <v>154</v>
      </c>
      <c r="D104" s="11">
        <v>17</v>
      </c>
      <c r="E104" s="12">
        <f>TRUNC(일위대가목록!E44,0)</f>
        <v>0</v>
      </c>
      <c r="F104" s="12">
        <f t="shared" si="15"/>
        <v>0</v>
      </c>
      <c r="G104" s="12">
        <f>TRUNC(일위대가목록!F44,0)</f>
        <v>0</v>
      </c>
      <c r="H104" s="12">
        <f t="shared" si="16"/>
        <v>0</v>
      </c>
      <c r="I104" s="12">
        <f>TRUNC(일위대가목록!G44,0)</f>
        <v>0</v>
      </c>
      <c r="J104" s="12">
        <f t="shared" si="17"/>
        <v>0</v>
      </c>
      <c r="K104" s="12">
        <f t="shared" si="18"/>
        <v>0</v>
      </c>
      <c r="L104" s="12">
        <f t="shared" si="19"/>
        <v>0</v>
      </c>
      <c r="M104" s="13" t="s">
        <v>282</v>
      </c>
      <c r="N104" s="1" t="s">
        <v>283</v>
      </c>
      <c r="O104" s="1" t="s">
        <v>52</v>
      </c>
      <c r="P104" s="1" t="s">
        <v>52</v>
      </c>
      <c r="Q104" s="1" t="s">
        <v>243</v>
      </c>
      <c r="R104" s="1" t="s">
        <v>64</v>
      </c>
      <c r="S104" s="1" t="s">
        <v>65</v>
      </c>
      <c r="T104" s="1" t="s">
        <v>65</v>
      </c>
      <c r="AR104" s="1" t="s">
        <v>52</v>
      </c>
      <c r="AS104" s="1" t="s">
        <v>52</v>
      </c>
      <c r="AU104" s="1" t="s">
        <v>284</v>
      </c>
      <c r="AV104">
        <v>50</v>
      </c>
    </row>
    <row r="105" spans="1:48" ht="30" customHeight="1" x14ac:dyDescent="0.3">
      <c r="A105" s="13" t="s">
        <v>285</v>
      </c>
      <c r="B105" s="13" t="s">
        <v>286</v>
      </c>
      <c r="C105" s="13" t="s">
        <v>154</v>
      </c>
      <c r="D105" s="11">
        <v>94</v>
      </c>
      <c r="E105" s="12">
        <f>TRUNC(일위대가목록!E45,0)</f>
        <v>0</v>
      </c>
      <c r="F105" s="12">
        <f t="shared" si="15"/>
        <v>0</v>
      </c>
      <c r="G105" s="12">
        <f>TRUNC(일위대가목록!F45,0)</f>
        <v>0</v>
      </c>
      <c r="H105" s="12">
        <f t="shared" si="16"/>
        <v>0</v>
      </c>
      <c r="I105" s="12">
        <f>TRUNC(일위대가목록!G45,0)</f>
        <v>0</v>
      </c>
      <c r="J105" s="12">
        <f t="shared" si="17"/>
        <v>0</v>
      </c>
      <c r="K105" s="12">
        <f t="shared" si="18"/>
        <v>0</v>
      </c>
      <c r="L105" s="12">
        <f t="shared" si="19"/>
        <v>0</v>
      </c>
      <c r="M105" s="13" t="s">
        <v>287</v>
      </c>
      <c r="N105" s="1" t="s">
        <v>288</v>
      </c>
      <c r="O105" s="1" t="s">
        <v>52</v>
      </c>
      <c r="P105" s="1" t="s">
        <v>52</v>
      </c>
      <c r="Q105" s="1" t="s">
        <v>243</v>
      </c>
      <c r="R105" s="1" t="s">
        <v>64</v>
      </c>
      <c r="S105" s="1" t="s">
        <v>65</v>
      </c>
      <c r="T105" s="1" t="s">
        <v>65</v>
      </c>
      <c r="AR105" s="1" t="s">
        <v>52</v>
      </c>
      <c r="AS105" s="1" t="s">
        <v>52</v>
      </c>
      <c r="AU105" s="1" t="s">
        <v>289</v>
      </c>
      <c r="AV105">
        <v>51</v>
      </c>
    </row>
    <row r="106" spans="1:48" ht="30" customHeight="1" x14ac:dyDescent="0.3">
      <c r="A106" s="13" t="s">
        <v>290</v>
      </c>
      <c r="B106" s="13" t="s">
        <v>291</v>
      </c>
      <c r="C106" s="13" t="s">
        <v>154</v>
      </c>
      <c r="D106" s="11">
        <v>60</v>
      </c>
      <c r="E106" s="12">
        <f>TRUNC(일위대가목록!E46,0)</f>
        <v>0</v>
      </c>
      <c r="F106" s="12">
        <f t="shared" si="15"/>
        <v>0</v>
      </c>
      <c r="G106" s="12">
        <f>TRUNC(일위대가목록!F46,0)</f>
        <v>0</v>
      </c>
      <c r="H106" s="12">
        <f t="shared" si="16"/>
        <v>0</v>
      </c>
      <c r="I106" s="12">
        <f>TRUNC(일위대가목록!G46,0)</f>
        <v>0</v>
      </c>
      <c r="J106" s="12">
        <f t="shared" si="17"/>
        <v>0</v>
      </c>
      <c r="K106" s="12">
        <f t="shared" si="18"/>
        <v>0</v>
      </c>
      <c r="L106" s="12">
        <f t="shared" si="19"/>
        <v>0</v>
      </c>
      <c r="M106" s="13" t="s">
        <v>292</v>
      </c>
      <c r="N106" s="1" t="s">
        <v>293</v>
      </c>
      <c r="O106" s="1" t="s">
        <v>52</v>
      </c>
      <c r="P106" s="1" t="s">
        <v>52</v>
      </c>
      <c r="Q106" s="1" t="s">
        <v>243</v>
      </c>
      <c r="R106" s="1" t="s">
        <v>64</v>
      </c>
      <c r="S106" s="1" t="s">
        <v>65</v>
      </c>
      <c r="T106" s="1" t="s">
        <v>65</v>
      </c>
      <c r="AR106" s="1" t="s">
        <v>52</v>
      </c>
      <c r="AS106" s="1" t="s">
        <v>52</v>
      </c>
      <c r="AU106" s="1" t="s">
        <v>294</v>
      </c>
      <c r="AV106">
        <v>52</v>
      </c>
    </row>
    <row r="107" spans="1:48" ht="30" customHeight="1" x14ac:dyDescent="0.3">
      <c r="A107" s="13" t="s">
        <v>295</v>
      </c>
      <c r="B107" s="13" t="s">
        <v>296</v>
      </c>
      <c r="C107" s="13" t="s">
        <v>154</v>
      </c>
      <c r="D107" s="11">
        <v>10</v>
      </c>
      <c r="E107" s="12">
        <f>TRUNC(일위대가목록!E47,0)</f>
        <v>0</v>
      </c>
      <c r="F107" s="12">
        <f t="shared" si="15"/>
        <v>0</v>
      </c>
      <c r="G107" s="12">
        <f>TRUNC(일위대가목록!F47,0)</f>
        <v>0</v>
      </c>
      <c r="H107" s="12">
        <f t="shared" si="16"/>
        <v>0</v>
      </c>
      <c r="I107" s="12">
        <f>TRUNC(일위대가목록!G47,0)</f>
        <v>0</v>
      </c>
      <c r="J107" s="12">
        <f t="shared" si="17"/>
        <v>0</v>
      </c>
      <c r="K107" s="12">
        <f t="shared" si="18"/>
        <v>0</v>
      </c>
      <c r="L107" s="12">
        <f t="shared" si="19"/>
        <v>0</v>
      </c>
      <c r="M107" s="13" t="s">
        <v>297</v>
      </c>
      <c r="N107" s="1" t="s">
        <v>298</v>
      </c>
      <c r="O107" s="1" t="s">
        <v>52</v>
      </c>
      <c r="P107" s="1" t="s">
        <v>52</v>
      </c>
      <c r="Q107" s="1" t="s">
        <v>243</v>
      </c>
      <c r="R107" s="1" t="s">
        <v>64</v>
      </c>
      <c r="S107" s="1" t="s">
        <v>65</v>
      </c>
      <c r="T107" s="1" t="s">
        <v>65</v>
      </c>
      <c r="AR107" s="1" t="s">
        <v>52</v>
      </c>
      <c r="AS107" s="1" t="s">
        <v>52</v>
      </c>
      <c r="AU107" s="1" t="s">
        <v>299</v>
      </c>
      <c r="AV107">
        <v>53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243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243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243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243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243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243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243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243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243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243</v>
      </c>
    </row>
    <row r="118" spans="1:48" ht="30" customHeight="1" x14ac:dyDescent="0.3">
      <c r="A118" s="13" t="s">
        <v>93</v>
      </c>
      <c r="B118" s="11"/>
      <c r="C118" s="11"/>
      <c r="D118" s="11"/>
      <c r="E118" s="12"/>
      <c r="F118" s="12">
        <f>SUMIF(Q97:Q117,"010105",F97:F117)</f>
        <v>0</v>
      </c>
      <c r="G118" s="12"/>
      <c r="H118" s="12">
        <f>SUMIF(Q97:Q117,"010105",H97:H117)</f>
        <v>0</v>
      </c>
      <c r="I118" s="12"/>
      <c r="J118" s="12">
        <f>SUMIF(Q97:Q117,"010105",J97:J117)</f>
        <v>0</v>
      </c>
      <c r="K118" s="12"/>
      <c r="L118" s="12">
        <f>SUMIF(Q97:Q117,"010105",L97:L117)</f>
        <v>0</v>
      </c>
      <c r="M118" s="11"/>
      <c r="N118" t="s">
        <v>94</v>
      </c>
    </row>
    <row r="119" spans="1:48" ht="30" customHeight="1" x14ac:dyDescent="0.3">
      <c r="A119" s="13" t="s">
        <v>300</v>
      </c>
      <c r="B119" s="13" t="s">
        <v>58</v>
      </c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301</v>
      </c>
    </row>
    <row r="120" spans="1:48" ht="30" customHeight="1" x14ac:dyDescent="0.3">
      <c r="A120" s="13" t="s">
        <v>302</v>
      </c>
      <c r="B120" s="13" t="s">
        <v>303</v>
      </c>
      <c r="C120" s="13" t="s">
        <v>61</v>
      </c>
      <c r="D120" s="11">
        <v>170</v>
      </c>
      <c r="E120" s="12">
        <f>TRUNC(일위대가목록!E48,0)</f>
        <v>0</v>
      </c>
      <c r="F120" s="12">
        <f>TRUNC(E120*D120, 0)</f>
        <v>0</v>
      </c>
      <c r="G120" s="12">
        <f>TRUNC(일위대가목록!F48,0)</f>
        <v>0</v>
      </c>
      <c r="H120" s="12">
        <f>TRUNC(G120*D120, 0)</f>
        <v>0</v>
      </c>
      <c r="I120" s="12">
        <f>TRUNC(일위대가목록!G48,0)</f>
        <v>0</v>
      </c>
      <c r="J120" s="12">
        <f>TRUNC(I120*D120, 0)</f>
        <v>0</v>
      </c>
      <c r="K120" s="12">
        <f>TRUNC(E120+G120+I120, 0)</f>
        <v>0</v>
      </c>
      <c r="L120" s="12">
        <f>TRUNC(F120+H120+J120, 0)</f>
        <v>0</v>
      </c>
      <c r="M120" s="13" t="s">
        <v>304</v>
      </c>
      <c r="N120" s="1" t="s">
        <v>305</v>
      </c>
      <c r="O120" s="1" t="s">
        <v>52</v>
      </c>
      <c r="P120" s="1" t="s">
        <v>52</v>
      </c>
      <c r="Q120" s="1" t="s">
        <v>301</v>
      </c>
      <c r="R120" s="1" t="s">
        <v>64</v>
      </c>
      <c r="S120" s="1" t="s">
        <v>65</v>
      </c>
      <c r="T120" s="1" t="s">
        <v>65</v>
      </c>
      <c r="AR120" s="1" t="s">
        <v>52</v>
      </c>
      <c r="AS120" s="1" t="s">
        <v>52</v>
      </c>
      <c r="AU120" s="1" t="s">
        <v>306</v>
      </c>
      <c r="AV120">
        <v>55</v>
      </c>
    </row>
    <row r="121" spans="1:48" ht="30" customHeight="1" x14ac:dyDescent="0.3">
      <c r="A121" s="13" t="s">
        <v>307</v>
      </c>
      <c r="B121" s="13" t="s">
        <v>308</v>
      </c>
      <c r="C121" s="13" t="s">
        <v>154</v>
      </c>
      <c r="D121" s="11">
        <v>8</v>
      </c>
      <c r="E121" s="12">
        <f>TRUNC(일위대가목록!E49,0)</f>
        <v>0</v>
      </c>
      <c r="F121" s="12">
        <f>TRUNC(E121*D121, 0)</f>
        <v>0</v>
      </c>
      <c r="G121" s="12">
        <f>TRUNC(일위대가목록!F49,0)</f>
        <v>0</v>
      </c>
      <c r="H121" s="12">
        <f>TRUNC(G121*D121, 0)</f>
        <v>0</v>
      </c>
      <c r="I121" s="12">
        <f>TRUNC(일위대가목록!G49,0)</f>
        <v>0</v>
      </c>
      <c r="J121" s="12">
        <f>TRUNC(I121*D121, 0)</f>
        <v>0</v>
      </c>
      <c r="K121" s="12">
        <f>TRUNC(E121+G121+I121, 0)</f>
        <v>0</v>
      </c>
      <c r="L121" s="12">
        <f>TRUNC(F121+H121+J121, 0)</f>
        <v>0</v>
      </c>
      <c r="M121" s="13" t="s">
        <v>309</v>
      </c>
      <c r="N121" s="1" t="s">
        <v>310</v>
      </c>
      <c r="O121" s="1" t="s">
        <v>52</v>
      </c>
      <c r="P121" s="1" t="s">
        <v>52</v>
      </c>
      <c r="Q121" s="1" t="s">
        <v>301</v>
      </c>
      <c r="R121" s="1" t="s">
        <v>64</v>
      </c>
      <c r="S121" s="1" t="s">
        <v>65</v>
      </c>
      <c r="T121" s="1" t="s">
        <v>65</v>
      </c>
      <c r="AR121" s="1" t="s">
        <v>52</v>
      </c>
      <c r="AS121" s="1" t="s">
        <v>52</v>
      </c>
      <c r="AU121" s="1" t="s">
        <v>311</v>
      </c>
      <c r="AV121">
        <v>56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301</v>
      </c>
    </row>
    <row r="123" spans="1:48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301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301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301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301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301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301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301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301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301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301</v>
      </c>
    </row>
    <row r="133" spans="1:48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301</v>
      </c>
    </row>
    <row r="134" spans="1:48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301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301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301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301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301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301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301</v>
      </c>
    </row>
    <row r="141" spans="1:48" ht="30" customHeight="1" x14ac:dyDescent="0.3">
      <c r="A141" s="13" t="s">
        <v>93</v>
      </c>
      <c r="B141" s="11"/>
      <c r="C141" s="11"/>
      <c r="D141" s="11"/>
      <c r="E141" s="12"/>
      <c r="F141" s="12">
        <f>SUMIF(Q120:Q140,"010106",F120:F140)</f>
        <v>0</v>
      </c>
      <c r="G141" s="12"/>
      <c r="H141" s="12">
        <f>SUMIF(Q120:Q140,"010106",H120:H140)</f>
        <v>0</v>
      </c>
      <c r="I141" s="12"/>
      <c r="J141" s="12">
        <f>SUMIF(Q120:Q140,"010106",J120:J140)</f>
        <v>0</v>
      </c>
      <c r="K141" s="12"/>
      <c r="L141" s="12">
        <f>SUMIF(Q120:Q140,"010106",L120:L140)</f>
        <v>0</v>
      </c>
      <c r="M141" s="11"/>
      <c r="N141" t="s">
        <v>94</v>
      </c>
    </row>
    <row r="142" spans="1:48" ht="30" customHeight="1" x14ac:dyDescent="0.3">
      <c r="A142" s="13" t="s">
        <v>312</v>
      </c>
      <c r="B142" s="13" t="s">
        <v>58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313</v>
      </c>
    </row>
    <row r="143" spans="1:48" ht="30" customHeight="1" x14ac:dyDescent="0.3">
      <c r="A143" s="13" t="s">
        <v>314</v>
      </c>
      <c r="B143" s="13" t="s">
        <v>315</v>
      </c>
      <c r="C143" s="13" t="s">
        <v>316</v>
      </c>
      <c r="D143" s="11">
        <v>2</v>
      </c>
      <c r="E143" s="12">
        <f>TRUNC(일위대가목록!E50,0)</f>
        <v>0</v>
      </c>
      <c r="F143" s="12">
        <f>TRUNC(E143*D143, 0)</f>
        <v>0</v>
      </c>
      <c r="G143" s="12">
        <f>TRUNC(일위대가목록!F50,0)</f>
        <v>0</v>
      </c>
      <c r="H143" s="12">
        <f>TRUNC(G143*D143, 0)</f>
        <v>0</v>
      </c>
      <c r="I143" s="12">
        <f>TRUNC(일위대가목록!G50,0)</f>
        <v>0</v>
      </c>
      <c r="J143" s="12">
        <f>TRUNC(I143*D143, 0)</f>
        <v>0</v>
      </c>
      <c r="K143" s="12">
        <f>TRUNC(E143+G143+I143, 0)</f>
        <v>0</v>
      </c>
      <c r="L143" s="12">
        <f>TRUNC(F143+H143+J143, 0)</f>
        <v>0</v>
      </c>
      <c r="M143" s="13" t="s">
        <v>317</v>
      </c>
      <c r="N143" s="1" t="s">
        <v>318</v>
      </c>
      <c r="O143" s="1" t="s">
        <v>52</v>
      </c>
      <c r="P143" s="1" t="s">
        <v>52</v>
      </c>
      <c r="Q143" s="1" t="s">
        <v>313</v>
      </c>
      <c r="R143" s="1" t="s">
        <v>64</v>
      </c>
      <c r="S143" s="1" t="s">
        <v>65</v>
      </c>
      <c r="T143" s="1" t="s">
        <v>65</v>
      </c>
      <c r="AR143" s="1" t="s">
        <v>52</v>
      </c>
      <c r="AS143" s="1" t="s">
        <v>52</v>
      </c>
      <c r="AU143" s="1" t="s">
        <v>319</v>
      </c>
      <c r="AV143">
        <v>58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313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313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313</v>
      </c>
    </row>
    <row r="147" spans="1:17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313</v>
      </c>
    </row>
    <row r="148" spans="1:17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313</v>
      </c>
    </row>
    <row r="149" spans="1:17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313</v>
      </c>
    </row>
    <row r="150" spans="1:17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313</v>
      </c>
    </row>
    <row r="151" spans="1:17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313</v>
      </c>
    </row>
    <row r="152" spans="1:17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313</v>
      </c>
    </row>
    <row r="153" spans="1:17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313</v>
      </c>
    </row>
    <row r="154" spans="1:17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313</v>
      </c>
    </row>
    <row r="155" spans="1:17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313</v>
      </c>
    </row>
    <row r="156" spans="1:17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313</v>
      </c>
    </row>
    <row r="157" spans="1:17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313</v>
      </c>
    </row>
    <row r="158" spans="1:17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313</v>
      </c>
    </row>
    <row r="159" spans="1:17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313</v>
      </c>
    </row>
    <row r="160" spans="1:17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313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313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313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313</v>
      </c>
    </row>
    <row r="164" spans="1:48" ht="30" customHeight="1" x14ac:dyDescent="0.3">
      <c r="A164" s="13" t="s">
        <v>93</v>
      </c>
      <c r="B164" s="11"/>
      <c r="C164" s="11"/>
      <c r="D164" s="11"/>
      <c r="E164" s="12"/>
      <c r="F164" s="12">
        <f>SUMIF(Q143:Q163,"010107",F143:F163)</f>
        <v>0</v>
      </c>
      <c r="G164" s="12"/>
      <c r="H164" s="12">
        <f>SUMIF(Q143:Q163,"010107",H143:H163)</f>
        <v>0</v>
      </c>
      <c r="I164" s="12"/>
      <c r="J164" s="12">
        <f>SUMIF(Q143:Q163,"010107",J143:J163)</f>
        <v>0</v>
      </c>
      <c r="K164" s="12"/>
      <c r="L164" s="12">
        <f>SUMIF(Q143:Q163,"010107",L143:L163)</f>
        <v>0</v>
      </c>
      <c r="M164" s="11"/>
      <c r="N164" t="s">
        <v>94</v>
      </c>
    </row>
    <row r="165" spans="1:48" ht="30" customHeight="1" x14ac:dyDescent="0.3">
      <c r="A165" s="13" t="s">
        <v>320</v>
      </c>
      <c r="B165" s="13" t="s">
        <v>58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321</v>
      </c>
    </row>
    <row r="166" spans="1:48" ht="30" customHeight="1" x14ac:dyDescent="0.3">
      <c r="A166" s="13" t="s">
        <v>322</v>
      </c>
      <c r="B166" s="13" t="s">
        <v>323</v>
      </c>
      <c r="C166" s="13" t="s">
        <v>61</v>
      </c>
      <c r="D166" s="11">
        <v>143</v>
      </c>
      <c r="E166" s="12">
        <f>TRUNC(일위대가목록!E51,0)</f>
        <v>0</v>
      </c>
      <c r="F166" s="12">
        <f>TRUNC(E166*D166, 0)</f>
        <v>0</v>
      </c>
      <c r="G166" s="12">
        <f>TRUNC(일위대가목록!F51,0)</f>
        <v>0</v>
      </c>
      <c r="H166" s="12">
        <f>TRUNC(G166*D166, 0)</f>
        <v>0</v>
      </c>
      <c r="I166" s="12">
        <f>TRUNC(일위대가목록!G51,0)</f>
        <v>0</v>
      </c>
      <c r="J166" s="12">
        <f>TRUNC(I166*D166, 0)</f>
        <v>0</v>
      </c>
      <c r="K166" s="12">
        <f t="shared" ref="K166:L168" si="20">TRUNC(E166+G166+I166, 0)</f>
        <v>0</v>
      </c>
      <c r="L166" s="12">
        <f t="shared" si="20"/>
        <v>0</v>
      </c>
      <c r="M166" s="13" t="s">
        <v>324</v>
      </c>
      <c r="N166" s="1" t="s">
        <v>325</v>
      </c>
      <c r="O166" s="1" t="s">
        <v>52</v>
      </c>
      <c r="P166" s="1" t="s">
        <v>52</v>
      </c>
      <c r="Q166" s="1" t="s">
        <v>321</v>
      </c>
      <c r="R166" s="1" t="s">
        <v>64</v>
      </c>
      <c r="S166" s="1" t="s">
        <v>65</v>
      </c>
      <c r="T166" s="1" t="s">
        <v>65</v>
      </c>
      <c r="AR166" s="1" t="s">
        <v>52</v>
      </c>
      <c r="AS166" s="1" t="s">
        <v>52</v>
      </c>
      <c r="AU166" s="1" t="s">
        <v>326</v>
      </c>
      <c r="AV166">
        <v>60</v>
      </c>
    </row>
    <row r="167" spans="1:48" ht="30" customHeight="1" x14ac:dyDescent="0.3">
      <c r="A167" s="13" t="s">
        <v>327</v>
      </c>
      <c r="B167" s="13" t="s">
        <v>328</v>
      </c>
      <c r="C167" s="13" t="s">
        <v>154</v>
      </c>
      <c r="D167" s="11">
        <v>16</v>
      </c>
      <c r="E167" s="12">
        <f>TRUNC(일위대가목록!E52,0)</f>
        <v>0</v>
      </c>
      <c r="F167" s="12">
        <f>TRUNC(E167*D167, 0)</f>
        <v>0</v>
      </c>
      <c r="G167" s="12">
        <f>TRUNC(일위대가목록!F52,0)</f>
        <v>0</v>
      </c>
      <c r="H167" s="12">
        <f>TRUNC(G167*D167, 0)</f>
        <v>0</v>
      </c>
      <c r="I167" s="12">
        <f>TRUNC(일위대가목록!G52,0)</f>
        <v>0</v>
      </c>
      <c r="J167" s="12">
        <f>TRUNC(I167*D167, 0)</f>
        <v>0</v>
      </c>
      <c r="K167" s="12">
        <f t="shared" si="20"/>
        <v>0</v>
      </c>
      <c r="L167" s="12">
        <f t="shared" si="20"/>
        <v>0</v>
      </c>
      <c r="M167" s="13" t="s">
        <v>329</v>
      </c>
      <c r="N167" s="1" t="s">
        <v>330</v>
      </c>
      <c r="O167" s="1" t="s">
        <v>52</v>
      </c>
      <c r="P167" s="1" t="s">
        <v>52</v>
      </c>
      <c r="Q167" s="1" t="s">
        <v>321</v>
      </c>
      <c r="R167" s="1" t="s">
        <v>64</v>
      </c>
      <c r="S167" s="1" t="s">
        <v>65</v>
      </c>
      <c r="T167" s="1" t="s">
        <v>65</v>
      </c>
      <c r="AR167" s="1" t="s">
        <v>52</v>
      </c>
      <c r="AS167" s="1" t="s">
        <v>52</v>
      </c>
      <c r="AU167" s="1" t="s">
        <v>331</v>
      </c>
      <c r="AV167">
        <v>61</v>
      </c>
    </row>
    <row r="168" spans="1:48" ht="30" customHeight="1" x14ac:dyDescent="0.3">
      <c r="A168" s="13" t="s">
        <v>332</v>
      </c>
      <c r="B168" s="13" t="s">
        <v>333</v>
      </c>
      <c r="C168" s="13" t="s">
        <v>154</v>
      </c>
      <c r="D168" s="11">
        <v>40</v>
      </c>
      <c r="E168" s="12">
        <f>TRUNC(일위대가목록!E53,0)</f>
        <v>0</v>
      </c>
      <c r="F168" s="12">
        <f>TRUNC(E168*D168, 0)</f>
        <v>0</v>
      </c>
      <c r="G168" s="12">
        <f>TRUNC(일위대가목록!F53,0)</f>
        <v>0</v>
      </c>
      <c r="H168" s="12">
        <f>TRUNC(G168*D168, 0)</f>
        <v>0</v>
      </c>
      <c r="I168" s="12">
        <f>TRUNC(일위대가목록!G53,0)</f>
        <v>0</v>
      </c>
      <c r="J168" s="12">
        <f>TRUNC(I168*D168, 0)</f>
        <v>0</v>
      </c>
      <c r="K168" s="12">
        <f t="shared" si="20"/>
        <v>0</v>
      </c>
      <c r="L168" s="12">
        <f t="shared" si="20"/>
        <v>0</v>
      </c>
      <c r="M168" s="13" t="s">
        <v>334</v>
      </c>
      <c r="N168" s="1" t="s">
        <v>335</v>
      </c>
      <c r="O168" s="1" t="s">
        <v>52</v>
      </c>
      <c r="P168" s="1" t="s">
        <v>52</v>
      </c>
      <c r="Q168" s="1" t="s">
        <v>321</v>
      </c>
      <c r="R168" s="1" t="s">
        <v>64</v>
      </c>
      <c r="S168" s="1" t="s">
        <v>65</v>
      </c>
      <c r="T168" s="1" t="s">
        <v>65</v>
      </c>
      <c r="AR168" s="1" t="s">
        <v>52</v>
      </c>
      <c r="AS168" s="1" t="s">
        <v>52</v>
      </c>
      <c r="AU168" s="1" t="s">
        <v>336</v>
      </c>
      <c r="AV168">
        <v>62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321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321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321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321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321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321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321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321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321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321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321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321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321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321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321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321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321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321</v>
      </c>
    </row>
    <row r="187" spans="1:48" ht="30" customHeight="1" x14ac:dyDescent="0.3">
      <c r="A187" s="13" t="s">
        <v>93</v>
      </c>
      <c r="B187" s="11"/>
      <c r="C187" s="11"/>
      <c r="D187" s="11"/>
      <c r="E187" s="12"/>
      <c r="F187" s="12">
        <f>SUMIF(Q166:Q186,"010108",F166:F186)</f>
        <v>0</v>
      </c>
      <c r="G187" s="12"/>
      <c r="H187" s="12">
        <f>SUMIF(Q166:Q186,"010108",H166:H186)</f>
        <v>0</v>
      </c>
      <c r="I187" s="12"/>
      <c r="J187" s="12">
        <f>SUMIF(Q166:Q186,"010108",J166:J186)</f>
        <v>0</v>
      </c>
      <c r="K187" s="12"/>
      <c r="L187" s="12">
        <f>SUMIF(Q166:Q186,"010108",L166:L186)</f>
        <v>0</v>
      </c>
      <c r="M187" s="11"/>
      <c r="N187" t="s">
        <v>94</v>
      </c>
    </row>
    <row r="188" spans="1:48" ht="30" customHeight="1" x14ac:dyDescent="0.3">
      <c r="A188" s="13" t="s">
        <v>337</v>
      </c>
      <c r="B188" s="13" t="s">
        <v>58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338</v>
      </c>
    </row>
    <row r="189" spans="1:48" ht="30" customHeight="1" x14ac:dyDescent="0.3">
      <c r="A189" s="13" t="s">
        <v>339</v>
      </c>
      <c r="B189" s="13" t="s">
        <v>340</v>
      </c>
      <c r="C189" s="13" t="s">
        <v>341</v>
      </c>
      <c r="D189" s="11">
        <v>98</v>
      </c>
      <c r="E189" s="12">
        <f>TRUNC(단가대비표!O46,0)</f>
        <v>0</v>
      </c>
      <c r="F189" s="12">
        <f>TRUNC(E189*D189, 0)</f>
        <v>0</v>
      </c>
      <c r="G189" s="12">
        <f>TRUNC(단가대비표!P46,0)</f>
        <v>0</v>
      </c>
      <c r="H189" s="12">
        <f>TRUNC(G189*D189, 0)</f>
        <v>0</v>
      </c>
      <c r="I189" s="12">
        <f>TRUNC(단가대비표!V46,0)</f>
        <v>0</v>
      </c>
      <c r="J189" s="12">
        <f>TRUNC(I189*D189, 0)</f>
        <v>0</v>
      </c>
      <c r="K189" s="12">
        <f>TRUNC(E189+G189+I189, 0)</f>
        <v>0</v>
      </c>
      <c r="L189" s="12">
        <f>TRUNC(F189+H189+J189, 0)</f>
        <v>0</v>
      </c>
      <c r="M189" s="13" t="s">
        <v>52</v>
      </c>
      <c r="N189" s="1" t="s">
        <v>342</v>
      </c>
      <c r="O189" s="1" t="s">
        <v>52</v>
      </c>
      <c r="P189" s="1" t="s">
        <v>52</v>
      </c>
      <c r="Q189" s="1" t="s">
        <v>338</v>
      </c>
      <c r="R189" s="1" t="s">
        <v>65</v>
      </c>
      <c r="S189" s="1" t="s">
        <v>65</v>
      </c>
      <c r="T189" s="1" t="s">
        <v>64</v>
      </c>
      <c r="AR189" s="1" t="s">
        <v>52</v>
      </c>
      <c r="AS189" s="1" t="s">
        <v>52</v>
      </c>
      <c r="AU189" s="1" t="s">
        <v>343</v>
      </c>
      <c r="AV189">
        <v>64</v>
      </c>
    </row>
    <row r="190" spans="1:48" ht="30" customHeight="1" x14ac:dyDescent="0.3">
      <c r="A190" s="13" t="s">
        <v>344</v>
      </c>
      <c r="B190" s="13" t="s">
        <v>345</v>
      </c>
      <c r="C190" s="13" t="s">
        <v>341</v>
      </c>
      <c r="D190" s="11">
        <v>98</v>
      </c>
      <c r="E190" s="12">
        <f>TRUNC(단가산출목록!E4,0)</f>
        <v>0</v>
      </c>
      <c r="F190" s="12">
        <f>TRUNC(E190*D190, 0)</f>
        <v>0</v>
      </c>
      <c r="G190" s="12">
        <f>TRUNC(단가산출목록!F4,0)</f>
        <v>0</v>
      </c>
      <c r="H190" s="12">
        <f>TRUNC(G190*D190, 0)</f>
        <v>0</v>
      </c>
      <c r="I190" s="12">
        <f>TRUNC(단가산출목록!G4,0)</f>
        <v>0</v>
      </c>
      <c r="J190" s="12">
        <f>TRUNC(I190*D190, 0)</f>
        <v>0</v>
      </c>
      <c r="K190" s="12">
        <f>TRUNC(E190+G190+I190, 0)</f>
        <v>0</v>
      </c>
      <c r="L190" s="12">
        <f>TRUNC(F190+H190+J190, 0)</f>
        <v>0</v>
      </c>
      <c r="M190" s="13" t="s">
        <v>346</v>
      </c>
      <c r="N190" s="1" t="s">
        <v>347</v>
      </c>
      <c r="O190" s="1" t="s">
        <v>52</v>
      </c>
      <c r="P190" s="1" t="s">
        <v>52</v>
      </c>
      <c r="Q190" s="1" t="s">
        <v>338</v>
      </c>
      <c r="R190" s="1" t="s">
        <v>65</v>
      </c>
      <c r="S190" s="1" t="s">
        <v>64</v>
      </c>
      <c r="T190" s="1" t="s">
        <v>65</v>
      </c>
      <c r="AR190" s="1" t="s">
        <v>52</v>
      </c>
      <c r="AS190" s="1" t="s">
        <v>52</v>
      </c>
      <c r="AU190" s="1" t="s">
        <v>348</v>
      </c>
      <c r="AV190">
        <v>65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338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338</v>
      </c>
    </row>
    <row r="193" spans="1:17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338</v>
      </c>
    </row>
    <row r="194" spans="1:17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338</v>
      </c>
    </row>
    <row r="195" spans="1:17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338</v>
      </c>
    </row>
    <row r="196" spans="1:17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338</v>
      </c>
    </row>
    <row r="197" spans="1:17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338</v>
      </c>
    </row>
    <row r="198" spans="1:17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338</v>
      </c>
    </row>
    <row r="199" spans="1:17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338</v>
      </c>
    </row>
    <row r="200" spans="1:17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338</v>
      </c>
    </row>
    <row r="201" spans="1:17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338</v>
      </c>
    </row>
    <row r="202" spans="1:17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338</v>
      </c>
    </row>
    <row r="203" spans="1:17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338</v>
      </c>
    </row>
    <row r="204" spans="1:17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338</v>
      </c>
    </row>
    <row r="205" spans="1:17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338</v>
      </c>
    </row>
    <row r="206" spans="1:17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338</v>
      </c>
    </row>
    <row r="207" spans="1:17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338</v>
      </c>
    </row>
    <row r="208" spans="1:17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338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338</v>
      </c>
    </row>
    <row r="210" spans="1:48" ht="30" customHeight="1" x14ac:dyDescent="0.3">
      <c r="A210" s="13" t="s">
        <v>93</v>
      </c>
      <c r="B210" s="11"/>
      <c r="C210" s="11"/>
      <c r="D210" s="11"/>
      <c r="E210" s="12"/>
      <c r="F210" s="12">
        <f>SUMIF(Q189:Q209,"010109",F189:F209)</f>
        <v>0</v>
      </c>
      <c r="G210" s="12"/>
      <c r="H210" s="12">
        <f>SUMIF(Q189:Q209,"010109",H189:H209)</f>
        <v>0</v>
      </c>
      <c r="I210" s="12"/>
      <c r="J210" s="12">
        <f>SUMIF(Q189:Q209,"010109",J189:J209)</f>
        <v>0</v>
      </c>
      <c r="K210" s="12"/>
      <c r="L210" s="12">
        <f>SUMIF(Q189:Q209,"010109",L189:L209)</f>
        <v>0</v>
      </c>
      <c r="M210" s="11"/>
      <c r="N210" t="s">
        <v>94</v>
      </c>
    </row>
    <row r="211" spans="1:48" ht="30" customHeight="1" x14ac:dyDescent="0.3">
      <c r="A211" s="13" t="s">
        <v>349</v>
      </c>
      <c r="B211" s="13" t="s">
        <v>58</v>
      </c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350</v>
      </c>
    </row>
    <row r="212" spans="1:48" ht="30" customHeight="1" x14ac:dyDescent="0.3">
      <c r="A212" s="13" t="s">
        <v>351</v>
      </c>
      <c r="B212" s="13" t="s">
        <v>352</v>
      </c>
      <c r="C212" s="13" t="s">
        <v>353</v>
      </c>
      <c r="D212" s="11">
        <v>1</v>
      </c>
      <c r="E212" s="12">
        <f>TRUNC(단가대비표!O155,0)</f>
        <v>0</v>
      </c>
      <c r="F212" s="12">
        <f>TRUNC(E212*D212, 0)</f>
        <v>0</v>
      </c>
      <c r="G212" s="12">
        <f>TRUNC(단가대비표!P155,0)</f>
        <v>0</v>
      </c>
      <c r="H212" s="12">
        <f>TRUNC(G212*D212, 0)</f>
        <v>0</v>
      </c>
      <c r="I212" s="12">
        <f>TRUNC(단가대비표!V155,0)</f>
        <v>0</v>
      </c>
      <c r="J212" s="12">
        <f>TRUNC(I212*D212, 0)</f>
        <v>0</v>
      </c>
      <c r="K212" s="12">
        <f t="shared" ref="K212:L215" si="21">TRUNC(E212+G212+I212, 0)</f>
        <v>0</v>
      </c>
      <c r="L212" s="12">
        <f t="shared" si="21"/>
        <v>0</v>
      </c>
      <c r="M212" s="13" t="s">
        <v>354</v>
      </c>
      <c r="N212" s="1" t="s">
        <v>355</v>
      </c>
      <c r="O212" s="1" t="s">
        <v>52</v>
      </c>
      <c r="P212" s="1" t="s">
        <v>52</v>
      </c>
      <c r="Q212" s="1" t="s">
        <v>350</v>
      </c>
      <c r="R212" s="1" t="s">
        <v>65</v>
      </c>
      <c r="S212" s="1" t="s">
        <v>65</v>
      </c>
      <c r="T212" s="1" t="s">
        <v>64</v>
      </c>
      <c r="AR212" s="1" t="s">
        <v>52</v>
      </c>
      <c r="AS212" s="1" t="s">
        <v>52</v>
      </c>
      <c r="AU212" s="1" t="s">
        <v>356</v>
      </c>
      <c r="AV212">
        <v>67</v>
      </c>
    </row>
    <row r="213" spans="1:48" ht="30" customHeight="1" x14ac:dyDescent="0.3">
      <c r="A213" s="13" t="s">
        <v>357</v>
      </c>
      <c r="B213" s="13" t="s">
        <v>352</v>
      </c>
      <c r="C213" s="13" t="s">
        <v>353</v>
      </c>
      <c r="D213" s="11">
        <v>1</v>
      </c>
      <c r="E213" s="12">
        <f>TRUNC(단가대비표!O156,0)</f>
        <v>0</v>
      </c>
      <c r="F213" s="12">
        <f>TRUNC(E213*D213, 0)</f>
        <v>0</v>
      </c>
      <c r="G213" s="12">
        <f>TRUNC(단가대비표!P156,0)</f>
        <v>0</v>
      </c>
      <c r="H213" s="12">
        <f>TRUNC(G213*D213, 0)</f>
        <v>0</v>
      </c>
      <c r="I213" s="12">
        <f>TRUNC(단가대비표!V156,0)</f>
        <v>0</v>
      </c>
      <c r="J213" s="12">
        <f>TRUNC(I213*D213, 0)</f>
        <v>0</v>
      </c>
      <c r="K213" s="12">
        <f t="shared" si="21"/>
        <v>0</v>
      </c>
      <c r="L213" s="12">
        <f t="shared" si="21"/>
        <v>0</v>
      </c>
      <c r="M213" s="13" t="s">
        <v>354</v>
      </c>
      <c r="N213" s="1" t="s">
        <v>358</v>
      </c>
      <c r="O213" s="1" t="s">
        <v>52</v>
      </c>
      <c r="P213" s="1" t="s">
        <v>52</v>
      </c>
      <c r="Q213" s="1" t="s">
        <v>350</v>
      </c>
      <c r="R213" s="1" t="s">
        <v>65</v>
      </c>
      <c r="S213" s="1" t="s">
        <v>65</v>
      </c>
      <c r="T213" s="1" t="s">
        <v>64</v>
      </c>
      <c r="AR213" s="1" t="s">
        <v>52</v>
      </c>
      <c r="AS213" s="1" t="s">
        <v>52</v>
      </c>
      <c r="AU213" s="1" t="s">
        <v>359</v>
      </c>
      <c r="AV213">
        <v>68</v>
      </c>
    </row>
    <row r="214" spans="1:48" ht="30" customHeight="1" x14ac:dyDescent="0.3">
      <c r="A214" s="13" t="s">
        <v>360</v>
      </c>
      <c r="B214" s="13" t="s">
        <v>352</v>
      </c>
      <c r="C214" s="13" t="s">
        <v>353</v>
      </c>
      <c r="D214" s="11">
        <v>1</v>
      </c>
      <c r="E214" s="12">
        <f>TRUNC(단가대비표!O157,0)</f>
        <v>0</v>
      </c>
      <c r="F214" s="12">
        <f>TRUNC(E214*D214, 0)</f>
        <v>0</v>
      </c>
      <c r="G214" s="12">
        <f>TRUNC(단가대비표!P157,0)</f>
        <v>0</v>
      </c>
      <c r="H214" s="12">
        <f>TRUNC(G214*D214, 0)</f>
        <v>0</v>
      </c>
      <c r="I214" s="12">
        <f>TRUNC(단가대비표!V157,0)</f>
        <v>0</v>
      </c>
      <c r="J214" s="12">
        <f>TRUNC(I214*D214, 0)</f>
        <v>0</v>
      </c>
      <c r="K214" s="12">
        <f t="shared" si="21"/>
        <v>0</v>
      </c>
      <c r="L214" s="12">
        <f t="shared" si="21"/>
        <v>0</v>
      </c>
      <c r="M214" s="13" t="s">
        <v>354</v>
      </c>
      <c r="N214" s="1" t="s">
        <v>361</v>
      </c>
      <c r="O214" s="1" t="s">
        <v>52</v>
      </c>
      <c r="P214" s="1" t="s">
        <v>52</v>
      </c>
      <c r="Q214" s="1" t="s">
        <v>350</v>
      </c>
      <c r="R214" s="1" t="s">
        <v>65</v>
      </c>
      <c r="S214" s="1" t="s">
        <v>65</v>
      </c>
      <c r="T214" s="1" t="s">
        <v>64</v>
      </c>
      <c r="AR214" s="1" t="s">
        <v>52</v>
      </c>
      <c r="AS214" s="1" t="s">
        <v>52</v>
      </c>
      <c r="AU214" s="1" t="s">
        <v>362</v>
      </c>
      <c r="AV214">
        <v>69</v>
      </c>
    </row>
    <row r="215" spans="1:48" ht="30" customHeight="1" x14ac:dyDescent="0.3">
      <c r="A215" s="13" t="s">
        <v>363</v>
      </c>
      <c r="B215" s="13" t="s">
        <v>352</v>
      </c>
      <c r="C215" s="13" t="s">
        <v>353</v>
      </c>
      <c r="D215" s="11">
        <v>1</v>
      </c>
      <c r="E215" s="12">
        <f>TRUNC(단가대비표!O158,0)</f>
        <v>0</v>
      </c>
      <c r="F215" s="12">
        <f>TRUNC(E215*D215, 0)</f>
        <v>0</v>
      </c>
      <c r="G215" s="12">
        <f>TRUNC(단가대비표!P158,0)</f>
        <v>0</v>
      </c>
      <c r="H215" s="12">
        <f>TRUNC(G215*D215, 0)</f>
        <v>0</v>
      </c>
      <c r="I215" s="12">
        <f>TRUNC(단가대비표!V158,0)</f>
        <v>0</v>
      </c>
      <c r="J215" s="12">
        <f>TRUNC(I215*D215, 0)</f>
        <v>0</v>
      </c>
      <c r="K215" s="12">
        <f t="shared" si="21"/>
        <v>0</v>
      </c>
      <c r="L215" s="12">
        <f t="shared" si="21"/>
        <v>0</v>
      </c>
      <c r="M215" s="13" t="s">
        <v>354</v>
      </c>
      <c r="N215" s="1" t="s">
        <v>364</v>
      </c>
      <c r="O215" s="1" t="s">
        <v>52</v>
      </c>
      <c r="P215" s="1" t="s">
        <v>52</v>
      </c>
      <c r="Q215" s="1" t="s">
        <v>350</v>
      </c>
      <c r="R215" s="1" t="s">
        <v>65</v>
      </c>
      <c r="S215" s="1" t="s">
        <v>65</v>
      </c>
      <c r="T215" s="1" t="s">
        <v>64</v>
      </c>
      <c r="AR215" s="1" t="s">
        <v>52</v>
      </c>
      <c r="AS215" s="1" t="s">
        <v>52</v>
      </c>
      <c r="AU215" s="1" t="s">
        <v>365</v>
      </c>
      <c r="AV215">
        <v>70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350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350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350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350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350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350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350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350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350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350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350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350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350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350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350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350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350</v>
      </c>
    </row>
    <row r="233" spans="1:48" ht="30" customHeight="1" x14ac:dyDescent="0.3">
      <c r="A233" s="13" t="s">
        <v>93</v>
      </c>
      <c r="B233" s="11"/>
      <c r="C233" s="11"/>
      <c r="D233" s="11"/>
      <c r="E233" s="12"/>
      <c r="F233" s="12">
        <f>SUMIF(Q212:Q232,"010110",F212:F232)</f>
        <v>0</v>
      </c>
      <c r="G233" s="12"/>
      <c r="H233" s="12">
        <f>SUMIF(Q212:Q232,"010110",H212:H232)</f>
        <v>0</v>
      </c>
      <c r="I233" s="12"/>
      <c r="J233" s="12">
        <f>SUMIF(Q212:Q232,"010110",J212:J232)</f>
        <v>0</v>
      </c>
      <c r="K233" s="12"/>
      <c r="L233" s="12">
        <f>SUMIF(Q212:Q232,"010110",L212:L232)</f>
        <v>0</v>
      </c>
      <c r="M233" s="11"/>
      <c r="N233" t="s">
        <v>94</v>
      </c>
    </row>
    <row r="234" spans="1:48" ht="30" customHeight="1" x14ac:dyDescent="0.3">
      <c r="A234" s="13" t="s">
        <v>366</v>
      </c>
      <c r="B234" s="13" t="s">
        <v>58</v>
      </c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367</v>
      </c>
    </row>
    <row r="235" spans="1:48" ht="30" customHeight="1" x14ac:dyDescent="0.3">
      <c r="A235" s="13" t="s">
        <v>368</v>
      </c>
      <c r="B235" s="13" t="s">
        <v>369</v>
      </c>
      <c r="C235" s="13" t="s">
        <v>99</v>
      </c>
      <c r="D235" s="11">
        <v>18</v>
      </c>
      <c r="E235" s="12">
        <f>TRUNC(일위대가목록!E54,0)</f>
        <v>0</v>
      </c>
      <c r="F235" s="12">
        <f t="shared" ref="F235:F255" si="22">TRUNC(E235*D235, 0)</f>
        <v>0</v>
      </c>
      <c r="G235" s="12">
        <f>TRUNC(일위대가목록!F54,0)</f>
        <v>0</v>
      </c>
      <c r="H235" s="12">
        <f t="shared" ref="H235:H255" si="23">TRUNC(G235*D235, 0)</f>
        <v>0</v>
      </c>
      <c r="I235" s="12">
        <f>TRUNC(일위대가목록!G54,0)</f>
        <v>0</v>
      </c>
      <c r="J235" s="12">
        <f t="shared" ref="J235:J255" si="24">TRUNC(I235*D235, 0)</f>
        <v>0</v>
      </c>
      <c r="K235" s="12">
        <f t="shared" ref="K235:K255" si="25">TRUNC(E235+G235+I235, 0)</f>
        <v>0</v>
      </c>
      <c r="L235" s="12">
        <f t="shared" ref="L235:L255" si="26">TRUNC(F235+H235+J235, 0)</f>
        <v>0</v>
      </c>
      <c r="M235" s="13" t="s">
        <v>370</v>
      </c>
      <c r="N235" s="1" t="s">
        <v>371</v>
      </c>
      <c r="O235" s="1" t="s">
        <v>52</v>
      </c>
      <c r="P235" s="1" t="s">
        <v>52</v>
      </c>
      <c r="Q235" s="1" t="s">
        <v>367</v>
      </c>
      <c r="R235" s="1" t="s">
        <v>64</v>
      </c>
      <c r="S235" s="1" t="s">
        <v>65</v>
      </c>
      <c r="T235" s="1" t="s">
        <v>65</v>
      </c>
      <c r="AR235" s="1" t="s">
        <v>52</v>
      </c>
      <c r="AS235" s="1" t="s">
        <v>52</v>
      </c>
      <c r="AU235" s="1" t="s">
        <v>372</v>
      </c>
      <c r="AV235">
        <v>72</v>
      </c>
    </row>
    <row r="236" spans="1:48" ht="30" customHeight="1" x14ac:dyDescent="0.3">
      <c r="A236" s="13" t="s">
        <v>373</v>
      </c>
      <c r="B236" s="13" t="s">
        <v>374</v>
      </c>
      <c r="C236" s="13" t="s">
        <v>316</v>
      </c>
      <c r="D236" s="11">
        <v>1</v>
      </c>
      <c r="E236" s="12">
        <f>TRUNC(일위대가목록!E55,0)</f>
        <v>0</v>
      </c>
      <c r="F236" s="12">
        <f t="shared" si="22"/>
        <v>0</v>
      </c>
      <c r="G236" s="12">
        <f>TRUNC(일위대가목록!F55,0)</f>
        <v>0</v>
      </c>
      <c r="H236" s="12">
        <f t="shared" si="23"/>
        <v>0</v>
      </c>
      <c r="I236" s="12">
        <f>TRUNC(일위대가목록!G55,0)</f>
        <v>0</v>
      </c>
      <c r="J236" s="12">
        <f t="shared" si="24"/>
        <v>0</v>
      </c>
      <c r="K236" s="12">
        <f t="shared" si="25"/>
        <v>0</v>
      </c>
      <c r="L236" s="12">
        <f t="shared" si="26"/>
        <v>0</v>
      </c>
      <c r="M236" s="13" t="s">
        <v>375</v>
      </c>
      <c r="N236" s="1" t="s">
        <v>376</v>
      </c>
      <c r="O236" s="1" t="s">
        <v>52</v>
      </c>
      <c r="P236" s="1" t="s">
        <v>52</v>
      </c>
      <c r="Q236" s="1" t="s">
        <v>367</v>
      </c>
      <c r="R236" s="1" t="s">
        <v>64</v>
      </c>
      <c r="S236" s="1" t="s">
        <v>65</v>
      </c>
      <c r="T236" s="1" t="s">
        <v>65</v>
      </c>
      <c r="AR236" s="1" t="s">
        <v>52</v>
      </c>
      <c r="AS236" s="1" t="s">
        <v>52</v>
      </c>
      <c r="AU236" s="1" t="s">
        <v>377</v>
      </c>
      <c r="AV236">
        <v>73</v>
      </c>
    </row>
    <row r="237" spans="1:48" ht="30" customHeight="1" x14ac:dyDescent="0.3">
      <c r="A237" s="13" t="s">
        <v>378</v>
      </c>
      <c r="B237" s="13" t="s">
        <v>52</v>
      </c>
      <c r="C237" s="13" t="s">
        <v>61</v>
      </c>
      <c r="D237" s="11">
        <v>170</v>
      </c>
      <c r="E237" s="12">
        <f>TRUNC(일위대가목록!E56,0)</f>
        <v>0</v>
      </c>
      <c r="F237" s="12">
        <f t="shared" si="22"/>
        <v>0</v>
      </c>
      <c r="G237" s="12">
        <f>TRUNC(일위대가목록!F56,0)</f>
        <v>0</v>
      </c>
      <c r="H237" s="12">
        <f t="shared" si="23"/>
        <v>0</v>
      </c>
      <c r="I237" s="12">
        <f>TRUNC(일위대가목록!G56,0)</f>
        <v>0</v>
      </c>
      <c r="J237" s="12">
        <f t="shared" si="24"/>
        <v>0</v>
      </c>
      <c r="K237" s="12">
        <f t="shared" si="25"/>
        <v>0</v>
      </c>
      <c r="L237" s="12">
        <f t="shared" si="26"/>
        <v>0</v>
      </c>
      <c r="M237" s="13" t="s">
        <v>379</v>
      </c>
      <c r="N237" s="1" t="s">
        <v>380</v>
      </c>
      <c r="O237" s="1" t="s">
        <v>52</v>
      </c>
      <c r="P237" s="1" t="s">
        <v>52</v>
      </c>
      <c r="Q237" s="1" t="s">
        <v>367</v>
      </c>
      <c r="R237" s="1" t="s">
        <v>64</v>
      </c>
      <c r="S237" s="1" t="s">
        <v>65</v>
      </c>
      <c r="T237" s="1" t="s">
        <v>65</v>
      </c>
      <c r="AR237" s="1" t="s">
        <v>52</v>
      </c>
      <c r="AS237" s="1" t="s">
        <v>52</v>
      </c>
      <c r="AU237" s="1" t="s">
        <v>381</v>
      </c>
      <c r="AV237">
        <v>74</v>
      </c>
    </row>
    <row r="238" spans="1:48" ht="30" customHeight="1" x14ac:dyDescent="0.3">
      <c r="A238" s="13" t="s">
        <v>382</v>
      </c>
      <c r="B238" s="13" t="s">
        <v>52</v>
      </c>
      <c r="C238" s="13" t="s">
        <v>61</v>
      </c>
      <c r="D238" s="11">
        <v>170</v>
      </c>
      <c r="E238" s="12">
        <f>TRUNC(일위대가목록!E57,0)</f>
        <v>0</v>
      </c>
      <c r="F238" s="12">
        <f t="shared" si="22"/>
        <v>0</v>
      </c>
      <c r="G238" s="12">
        <f>TRUNC(일위대가목록!F57,0)</f>
        <v>0</v>
      </c>
      <c r="H238" s="12">
        <f t="shared" si="23"/>
        <v>0</v>
      </c>
      <c r="I238" s="12">
        <f>TRUNC(일위대가목록!G57,0)</f>
        <v>0</v>
      </c>
      <c r="J238" s="12">
        <f t="shared" si="24"/>
        <v>0</v>
      </c>
      <c r="K238" s="12">
        <f t="shared" si="25"/>
        <v>0</v>
      </c>
      <c r="L238" s="12">
        <f t="shared" si="26"/>
        <v>0</v>
      </c>
      <c r="M238" s="13" t="s">
        <v>383</v>
      </c>
      <c r="N238" s="1" t="s">
        <v>384</v>
      </c>
      <c r="O238" s="1" t="s">
        <v>52</v>
      </c>
      <c r="P238" s="1" t="s">
        <v>52</v>
      </c>
      <c r="Q238" s="1" t="s">
        <v>367</v>
      </c>
      <c r="R238" s="1" t="s">
        <v>64</v>
      </c>
      <c r="S238" s="1" t="s">
        <v>65</v>
      </c>
      <c r="T238" s="1" t="s">
        <v>65</v>
      </c>
      <c r="AR238" s="1" t="s">
        <v>52</v>
      </c>
      <c r="AS238" s="1" t="s">
        <v>52</v>
      </c>
      <c r="AU238" s="1" t="s">
        <v>385</v>
      </c>
      <c r="AV238">
        <v>75</v>
      </c>
    </row>
    <row r="239" spans="1:48" ht="30" customHeight="1" x14ac:dyDescent="0.3">
      <c r="A239" s="13" t="s">
        <v>386</v>
      </c>
      <c r="B239" s="13" t="s">
        <v>387</v>
      </c>
      <c r="C239" s="13" t="s">
        <v>61</v>
      </c>
      <c r="D239" s="11">
        <v>194</v>
      </c>
      <c r="E239" s="12">
        <f>TRUNC(일위대가목록!E58,0)</f>
        <v>0</v>
      </c>
      <c r="F239" s="12">
        <f t="shared" si="22"/>
        <v>0</v>
      </c>
      <c r="G239" s="12">
        <f>TRUNC(일위대가목록!F58,0)</f>
        <v>0</v>
      </c>
      <c r="H239" s="12">
        <f t="shared" si="23"/>
        <v>0</v>
      </c>
      <c r="I239" s="12">
        <f>TRUNC(일위대가목록!G58,0)</f>
        <v>0</v>
      </c>
      <c r="J239" s="12">
        <f t="shared" si="24"/>
        <v>0</v>
      </c>
      <c r="K239" s="12">
        <f t="shared" si="25"/>
        <v>0</v>
      </c>
      <c r="L239" s="12">
        <f t="shared" si="26"/>
        <v>0</v>
      </c>
      <c r="M239" s="13" t="s">
        <v>388</v>
      </c>
      <c r="N239" s="1" t="s">
        <v>389</v>
      </c>
      <c r="O239" s="1" t="s">
        <v>52</v>
      </c>
      <c r="P239" s="1" t="s">
        <v>52</v>
      </c>
      <c r="Q239" s="1" t="s">
        <v>367</v>
      </c>
      <c r="R239" s="1" t="s">
        <v>64</v>
      </c>
      <c r="S239" s="1" t="s">
        <v>65</v>
      </c>
      <c r="T239" s="1" t="s">
        <v>65</v>
      </c>
      <c r="AR239" s="1" t="s">
        <v>52</v>
      </c>
      <c r="AS239" s="1" t="s">
        <v>52</v>
      </c>
      <c r="AU239" s="1" t="s">
        <v>390</v>
      </c>
      <c r="AV239">
        <v>76</v>
      </c>
    </row>
    <row r="240" spans="1:48" ht="30" customHeight="1" x14ac:dyDescent="0.3">
      <c r="A240" s="13" t="s">
        <v>391</v>
      </c>
      <c r="B240" s="13" t="s">
        <v>392</v>
      </c>
      <c r="C240" s="13" t="s">
        <v>61</v>
      </c>
      <c r="D240" s="11">
        <v>59</v>
      </c>
      <c r="E240" s="12">
        <f>TRUNC(일위대가목록!E59,0)</f>
        <v>0</v>
      </c>
      <c r="F240" s="12">
        <f t="shared" si="22"/>
        <v>0</v>
      </c>
      <c r="G240" s="12">
        <f>TRUNC(일위대가목록!F59,0)</f>
        <v>0</v>
      </c>
      <c r="H240" s="12">
        <f t="shared" si="23"/>
        <v>0</v>
      </c>
      <c r="I240" s="12">
        <f>TRUNC(일위대가목록!G59,0)</f>
        <v>0</v>
      </c>
      <c r="J240" s="12">
        <f t="shared" si="24"/>
        <v>0</v>
      </c>
      <c r="K240" s="12">
        <f t="shared" si="25"/>
        <v>0</v>
      </c>
      <c r="L240" s="12">
        <f t="shared" si="26"/>
        <v>0</v>
      </c>
      <c r="M240" s="13" t="s">
        <v>393</v>
      </c>
      <c r="N240" s="1" t="s">
        <v>394</v>
      </c>
      <c r="O240" s="1" t="s">
        <v>52</v>
      </c>
      <c r="P240" s="1" t="s">
        <v>52</v>
      </c>
      <c r="Q240" s="1" t="s">
        <v>367</v>
      </c>
      <c r="R240" s="1" t="s">
        <v>64</v>
      </c>
      <c r="S240" s="1" t="s">
        <v>65</v>
      </c>
      <c r="T240" s="1" t="s">
        <v>65</v>
      </c>
      <c r="AR240" s="1" t="s">
        <v>52</v>
      </c>
      <c r="AS240" s="1" t="s">
        <v>52</v>
      </c>
      <c r="AU240" s="1" t="s">
        <v>395</v>
      </c>
      <c r="AV240">
        <v>77</v>
      </c>
    </row>
    <row r="241" spans="1:48" ht="30" customHeight="1" x14ac:dyDescent="0.3">
      <c r="A241" s="13" t="s">
        <v>396</v>
      </c>
      <c r="B241" s="13" t="s">
        <v>397</v>
      </c>
      <c r="C241" s="13" t="s">
        <v>154</v>
      </c>
      <c r="D241" s="11">
        <v>24</v>
      </c>
      <c r="E241" s="12">
        <f>TRUNC(일위대가목록!E60,0)</f>
        <v>0</v>
      </c>
      <c r="F241" s="12">
        <f t="shared" si="22"/>
        <v>0</v>
      </c>
      <c r="G241" s="12">
        <f>TRUNC(일위대가목록!F60,0)</f>
        <v>0</v>
      </c>
      <c r="H241" s="12">
        <f t="shared" si="23"/>
        <v>0</v>
      </c>
      <c r="I241" s="12">
        <f>TRUNC(일위대가목록!G60,0)</f>
        <v>0</v>
      </c>
      <c r="J241" s="12">
        <f t="shared" si="24"/>
        <v>0</v>
      </c>
      <c r="K241" s="12">
        <f t="shared" si="25"/>
        <v>0</v>
      </c>
      <c r="L241" s="12">
        <f t="shared" si="26"/>
        <v>0</v>
      </c>
      <c r="M241" s="13" t="s">
        <v>398</v>
      </c>
      <c r="N241" s="1" t="s">
        <v>399</v>
      </c>
      <c r="O241" s="1" t="s">
        <v>52</v>
      </c>
      <c r="P241" s="1" t="s">
        <v>52</v>
      </c>
      <c r="Q241" s="1" t="s">
        <v>367</v>
      </c>
      <c r="R241" s="1" t="s">
        <v>64</v>
      </c>
      <c r="S241" s="1" t="s">
        <v>65</v>
      </c>
      <c r="T241" s="1" t="s">
        <v>65</v>
      </c>
      <c r="AR241" s="1" t="s">
        <v>52</v>
      </c>
      <c r="AS241" s="1" t="s">
        <v>52</v>
      </c>
      <c r="AU241" s="1" t="s">
        <v>400</v>
      </c>
      <c r="AV241">
        <v>78</v>
      </c>
    </row>
    <row r="242" spans="1:48" ht="30" customHeight="1" x14ac:dyDescent="0.3">
      <c r="A242" s="13" t="s">
        <v>401</v>
      </c>
      <c r="B242" s="13" t="s">
        <v>402</v>
      </c>
      <c r="C242" s="13" t="s">
        <v>154</v>
      </c>
      <c r="D242" s="11">
        <v>5</v>
      </c>
      <c r="E242" s="12">
        <f>TRUNC(일위대가목록!E61,0)</f>
        <v>0</v>
      </c>
      <c r="F242" s="12">
        <f t="shared" si="22"/>
        <v>0</v>
      </c>
      <c r="G242" s="12">
        <f>TRUNC(일위대가목록!F61,0)</f>
        <v>0</v>
      </c>
      <c r="H242" s="12">
        <f t="shared" si="23"/>
        <v>0</v>
      </c>
      <c r="I242" s="12">
        <f>TRUNC(일위대가목록!G61,0)</f>
        <v>0</v>
      </c>
      <c r="J242" s="12">
        <f t="shared" si="24"/>
        <v>0</v>
      </c>
      <c r="K242" s="12">
        <f t="shared" si="25"/>
        <v>0</v>
      </c>
      <c r="L242" s="12">
        <f t="shared" si="26"/>
        <v>0</v>
      </c>
      <c r="M242" s="13" t="s">
        <v>403</v>
      </c>
      <c r="N242" s="1" t="s">
        <v>404</v>
      </c>
      <c r="O242" s="1" t="s">
        <v>52</v>
      </c>
      <c r="P242" s="1" t="s">
        <v>52</v>
      </c>
      <c r="Q242" s="1" t="s">
        <v>367</v>
      </c>
      <c r="R242" s="1" t="s">
        <v>64</v>
      </c>
      <c r="S242" s="1" t="s">
        <v>65</v>
      </c>
      <c r="T242" s="1" t="s">
        <v>65</v>
      </c>
      <c r="AR242" s="1" t="s">
        <v>52</v>
      </c>
      <c r="AS242" s="1" t="s">
        <v>52</v>
      </c>
      <c r="AU242" s="1" t="s">
        <v>405</v>
      </c>
      <c r="AV242">
        <v>79</v>
      </c>
    </row>
    <row r="243" spans="1:48" ht="30" customHeight="1" x14ac:dyDescent="0.3">
      <c r="A243" s="13" t="s">
        <v>406</v>
      </c>
      <c r="B243" s="13" t="s">
        <v>52</v>
      </c>
      <c r="C243" s="13" t="s">
        <v>154</v>
      </c>
      <c r="D243" s="11">
        <v>35</v>
      </c>
      <c r="E243" s="12">
        <f>TRUNC(일위대가목록!E62,0)</f>
        <v>0</v>
      </c>
      <c r="F243" s="12">
        <f t="shared" si="22"/>
        <v>0</v>
      </c>
      <c r="G243" s="12">
        <f>TRUNC(일위대가목록!F62,0)</f>
        <v>0</v>
      </c>
      <c r="H243" s="12">
        <f t="shared" si="23"/>
        <v>0</v>
      </c>
      <c r="I243" s="12">
        <f>TRUNC(일위대가목록!G62,0)</f>
        <v>0</v>
      </c>
      <c r="J243" s="12">
        <f t="shared" si="24"/>
        <v>0</v>
      </c>
      <c r="K243" s="12">
        <f t="shared" si="25"/>
        <v>0</v>
      </c>
      <c r="L243" s="12">
        <f t="shared" si="26"/>
        <v>0</v>
      </c>
      <c r="M243" s="13" t="s">
        <v>407</v>
      </c>
      <c r="N243" s="1" t="s">
        <v>408</v>
      </c>
      <c r="O243" s="1" t="s">
        <v>52</v>
      </c>
      <c r="P243" s="1" t="s">
        <v>52</v>
      </c>
      <c r="Q243" s="1" t="s">
        <v>367</v>
      </c>
      <c r="R243" s="1" t="s">
        <v>64</v>
      </c>
      <c r="S243" s="1" t="s">
        <v>65</v>
      </c>
      <c r="T243" s="1" t="s">
        <v>65</v>
      </c>
      <c r="AR243" s="1" t="s">
        <v>52</v>
      </c>
      <c r="AS243" s="1" t="s">
        <v>52</v>
      </c>
      <c r="AU243" s="1" t="s">
        <v>409</v>
      </c>
      <c r="AV243">
        <v>80</v>
      </c>
    </row>
    <row r="244" spans="1:48" ht="30" customHeight="1" x14ac:dyDescent="0.3">
      <c r="A244" s="13" t="s">
        <v>410</v>
      </c>
      <c r="B244" s="13" t="s">
        <v>411</v>
      </c>
      <c r="C244" s="13" t="s">
        <v>61</v>
      </c>
      <c r="D244" s="11">
        <v>6</v>
      </c>
      <c r="E244" s="12">
        <f>TRUNC(일위대가목록!E63,0)</f>
        <v>0</v>
      </c>
      <c r="F244" s="12">
        <f t="shared" si="22"/>
        <v>0</v>
      </c>
      <c r="G244" s="12">
        <f>TRUNC(일위대가목록!F63,0)</f>
        <v>0</v>
      </c>
      <c r="H244" s="12">
        <f t="shared" si="23"/>
        <v>0</v>
      </c>
      <c r="I244" s="12">
        <f>TRUNC(일위대가목록!G63,0)</f>
        <v>0</v>
      </c>
      <c r="J244" s="12">
        <f t="shared" si="24"/>
        <v>0</v>
      </c>
      <c r="K244" s="12">
        <f t="shared" si="25"/>
        <v>0</v>
      </c>
      <c r="L244" s="12">
        <f t="shared" si="26"/>
        <v>0</v>
      </c>
      <c r="M244" s="13" t="s">
        <v>412</v>
      </c>
      <c r="N244" s="1" t="s">
        <v>413</v>
      </c>
      <c r="O244" s="1" t="s">
        <v>52</v>
      </c>
      <c r="P244" s="1" t="s">
        <v>52</v>
      </c>
      <c r="Q244" s="1" t="s">
        <v>367</v>
      </c>
      <c r="R244" s="1" t="s">
        <v>64</v>
      </c>
      <c r="S244" s="1" t="s">
        <v>65</v>
      </c>
      <c r="T244" s="1" t="s">
        <v>65</v>
      </c>
      <c r="AR244" s="1" t="s">
        <v>52</v>
      </c>
      <c r="AS244" s="1" t="s">
        <v>52</v>
      </c>
      <c r="AU244" s="1" t="s">
        <v>414</v>
      </c>
      <c r="AV244">
        <v>81</v>
      </c>
    </row>
    <row r="245" spans="1:48" ht="30" customHeight="1" x14ac:dyDescent="0.3">
      <c r="A245" s="13" t="s">
        <v>410</v>
      </c>
      <c r="B245" s="13" t="s">
        <v>415</v>
      </c>
      <c r="C245" s="13" t="s">
        <v>61</v>
      </c>
      <c r="D245" s="11">
        <v>8</v>
      </c>
      <c r="E245" s="12">
        <f>TRUNC(일위대가목록!E64,0)</f>
        <v>0</v>
      </c>
      <c r="F245" s="12">
        <f t="shared" si="22"/>
        <v>0</v>
      </c>
      <c r="G245" s="12">
        <f>TRUNC(일위대가목록!F64,0)</f>
        <v>0</v>
      </c>
      <c r="H245" s="12">
        <f t="shared" si="23"/>
        <v>0</v>
      </c>
      <c r="I245" s="12">
        <f>TRUNC(일위대가목록!G64,0)</f>
        <v>0</v>
      </c>
      <c r="J245" s="12">
        <f t="shared" si="24"/>
        <v>0</v>
      </c>
      <c r="K245" s="12">
        <f t="shared" si="25"/>
        <v>0</v>
      </c>
      <c r="L245" s="12">
        <f t="shared" si="26"/>
        <v>0</v>
      </c>
      <c r="M245" s="13" t="s">
        <v>416</v>
      </c>
      <c r="N245" s="1" t="s">
        <v>417</v>
      </c>
      <c r="O245" s="1" t="s">
        <v>52</v>
      </c>
      <c r="P245" s="1" t="s">
        <v>52</v>
      </c>
      <c r="Q245" s="1" t="s">
        <v>367</v>
      </c>
      <c r="R245" s="1" t="s">
        <v>64</v>
      </c>
      <c r="S245" s="1" t="s">
        <v>65</v>
      </c>
      <c r="T245" s="1" t="s">
        <v>65</v>
      </c>
      <c r="AR245" s="1" t="s">
        <v>52</v>
      </c>
      <c r="AS245" s="1" t="s">
        <v>52</v>
      </c>
      <c r="AU245" s="1" t="s">
        <v>418</v>
      </c>
      <c r="AV245">
        <v>82</v>
      </c>
    </row>
    <row r="246" spans="1:48" ht="30" customHeight="1" x14ac:dyDescent="0.3">
      <c r="A246" s="13" t="s">
        <v>419</v>
      </c>
      <c r="B246" s="13" t="s">
        <v>420</v>
      </c>
      <c r="C246" s="13" t="s">
        <v>61</v>
      </c>
      <c r="D246" s="11">
        <v>25</v>
      </c>
      <c r="E246" s="12">
        <f>TRUNC(일위대가목록!E65,0)</f>
        <v>0</v>
      </c>
      <c r="F246" s="12">
        <f t="shared" si="22"/>
        <v>0</v>
      </c>
      <c r="G246" s="12">
        <f>TRUNC(일위대가목록!F65,0)</f>
        <v>0</v>
      </c>
      <c r="H246" s="12">
        <f t="shared" si="23"/>
        <v>0</v>
      </c>
      <c r="I246" s="12">
        <f>TRUNC(일위대가목록!G65,0)</f>
        <v>0</v>
      </c>
      <c r="J246" s="12">
        <f t="shared" si="24"/>
        <v>0</v>
      </c>
      <c r="K246" s="12">
        <f t="shared" si="25"/>
        <v>0</v>
      </c>
      <c r="L246" s="12">
        <f t="shared" si="26"/>
        <v>0</v>
      </c>
      <c r="M246" s="13" t="s">
        <v>421</v>
      </c>
      <c r="N246" s="1" t="s">
        <v>422</v>
      </c>
      <c r="O246" s="1" t="s">
        <v>52</v>
      </c>
      <c r="P246" s="1" t="s">
        <v>52</v>
      </c>
      <c r="Q246" s="1" t="s">
        <v>367</v>
      </c>
      <c r="R246" s="1" t="s">
        <v>64</v>
      </c>
      <c r="S246" s="1" t="s">
        <v>65</v>
      </c>
      <c r="T246" s="1" t="s">
        <v>65</v>
      </c>
      <c r="AR246" s="1" t="s">
        <v>52</v>
      </c>
      <c r="AS246" s="1" t="s">
        <v>52</v>
      </c>
      <c r="AU246" s="1" t="s">
        <v>423</v>
      </c>
      <c r="AV246">
        <v>83</v>
      </c>
    </row>
    <row r="247" spans="1:48" ht="30" customHeight="1" x14ac:dyDescent="0.3">
      <c r="A247" s="13" t="s">
        <v>419</v>
      </c>
      <c r="B247" s="13" t="s">
        <v>424</v>
      </c>
      <c r="C247" s="13" t="s">
        <v>61</v>
      </c>
      <c r="D247" s="11">
        <v>170</v>
      </c>
      <c r="E247" s="12">
        <f>TRUNC(일위대가목록!E66,0)</f>
        <v>0</v>
      </c>
      <c r="F247" s="12">
        <f t="shared" si="22"/>
        <v>0</v>
      </c>
      <c r="G247" s="12">
        <f>TRUNC(일위대가목록!F66,0)</f>
        <v>0</v>
      </c>
      <c r="H247" s="12">
        <f t="shared" si="23"/>
        <v>0</v>
      </c>
      <c r="I247" s="12">
        <f>TRUNC(일위대가목록!G66,0)</f>
        <v>0</v>
      </c>
      <c r="J247" s="12">
        <f t="shared" si="24"/>
        <v>0</v>
      </c>
      <c r="K247" s="12">
        <f t="shared" si="25"/>
        <v>0</v>
      </c>
      <c r="L247" s="12">
        <f t="shared" si="26"/>
        <v>0</v>
      </c>
      <c r="M247" s="13" t="s">
        <v>425</v>
      </c>
      <c r="N247" s="1" t="s">
        <v>426</v>
      </c>
      <c r="O247" s="1" t="s">
        <v>52</v>
      </c>
      <c r="P247" s="1" t="s">
        <v>52</v>
      </c>
      <c r="Q247" s="1" t="s">
        <v>367</v>
      </c>
      <c r="R247" s="1" t="s">
        <v>64</v>
      </c>
      <c r="S247" s="1" t="s">
        <v>65</v>
      </c>
      <c r="T247" s="1" t="s">
        <v>65</v>
      </c>
      <c r="AR247" s="1" t="s">
        <v>52</v>
      </c>
      <c r="AS247" s="1" t="s">
        <v>52</v>
      </c>
      <c r="AU247" s="1" t="s">
        <v>427</v>
      </c>
      <c r="AV247">
        <v>84</v>
      </c>
    </row>
    <row r="248" spans="1:48" ht="30" customHeight="1" x14ac:dyDescent="0.3">
      <c r="A248" s="13" t="s">
        <v>428</v>
      </c>
      <c r="B248" s="13" t="s">
        <v>429</v>
      </c>
      <c r="C248" s="13" t="s">
        <v>61</v>
      </c>
      <c r="D248" s="11">
        <v>154</v>
      </c>
      <c r="E248" s="12">
        <f>TRUNC(일위대가목록!E67,0)</f>
        <v>0</v>
      </c>
      <c r="F248" s="12">
        <f t="shared" si="22"/>
        <v>0</v>
      </c>
      <c r="G248" s="12">
        <f>TRUNC(일위대가목록!F67,0)</f>
        <v>0</v>
      </c>
      <c r="H248" s="12">
        <f t="shared" si="23"/>
        <v>0</v>
      </c>
      <c r="I248" s="12">
        <f>TRUNC(일위대가목록!G67,0)</f>
        <v>0</v>
      </c>
      <c r="J248" s="12">
        <f t="shared" si="24"/>
        <v>0</v>
      </c>
      <c r="K248" s="12">
        <f t="shared" si="25"/>
        <v>0</v>
      </c>
      <c r="L248" s="12">
        <f t="shared" si="26"/>
        <v>0</v>
      </c>
      <c r="M248" s="13" t="s">
        <v>430</v>
      </c>
      <c r="N248" s="1" t="s">
        <v>431</v>
      </c>
      <c r="O248" s="1" t="s">
        <v>52</v>
      </c>
      <c r="P248" s="1" t="s">
        <v>52</v>
      </c>
      <c r="Q248" s="1" t="s">
        <v>367</v>
      </c>
      <c r="R248" s="1" t="s">
        <v>64</v>
      </c>
      <c r="S248" s="1" t="s">
        <v>65</v>
      </c>
      <c r="T248" s="1" t="s">
        <v>65</v>
      </c>
      <c r="AR248" s="1" t="s">
        <v>52</v>
      </c>
      <c r="AS248" s="1" t="s">
        <v>52</v>
      </c>
      <c r="AU248" s="1" t="s">
        <v>432</v>
      </c>
      <c r="AV248">
        <v>85</v>
      </c>
    </row>
    <row r="249" spans="1:48" ht="30" customHeight="1" x14ac:dyDescent="0.3">
      <c r="A249" s="13" t="s">
        <v>433</v>
      </c>
      <c r="B249" s="13" t="s">
        <v>434</v>
      </c>
      <c r="C249" s="13" t="s">
        <v>61</v>
      </c>
      <c r="D249" s="11">
        <v>1</v>
      </c>
      <c r="E249" s="12">
        <f>TRUNC(일위대가목록!E68,0)</f>
        <v>0</v>
      </c>
      <c r="F249" s="12">
        <f t="shared" si="22"/>
        <v>0</v>
      </c>
      <c r="G249" s="12">
        <f>TRUNC(일위대가목록!F68,0)</f>
        <v>0</v>
      </c>
      <c r="H249" s="12">
        <f t="shared" si="23"/>
        <v>0</v>
      </c>
      <c r="I249" s="12">
        <f>TRUNC(일위대가목록!G68,0)</f>
        <v>0</v>
      </c>
      <c r="J249" s="12">
        <f t="shared" si="24"/>
        <v>0</v>
      </c>
      <c r="K249" s="12">
        <f t="shared" si="25"/>
        <v>0</v>
      </c>
      <c r="L249" s="12">
        <f t="shared" si="26"/>
        <v>0</v>
      </c>
      <c r="M249" s="13" t="s">
        <v>435</v>
      </c>
      <c r="N249" s="1" t="s">
        <v>436</v>
      </c>
      <c r="O249" s="1" t="s">
        <v>52</v>
      </c>
      <c r="P249" s="1" t="s">
        <v>52</v>
      </c>
      <c r="Q249" s="1" t="s">
        <v>367</v>
      </c>
      <c r="R249" s="1" t="s">
        <v>64</v>
      </c>
      <c r="S249" s="1" t="s">
        <v>65</v>
      </c>
      <c r="T249" s="1" t="s">
        <v>65</v>
      </c>
      <c r="AR249" s="1" t="s">
        <v>52</v>
      </c>
      <c r="AS249" s="1" t="s">
        <v>52</v>
      </c>
      <c r="AU249" s="1" t="s">
        <v>437</v>
      </c>
      <c r="AV249">
        <v>86</v>
      </c>
    </row>
    <row r="250" spans="1:48" ht="30" customHeight="1" x14ac:dyDescent="0.3">
      <c r="A250" s="13" t="s">
        <v>438</v>
      </c>
      <c r="B250" s="13" t="s">
        <v>52</v>
      </c>
      <c r="C250" s="13" t="s">
        <v>154</v>
      </c>
      <c r="D250" s="11">
        <v>60</v>
      </c>
      <c r="E250" s="12">
        <f>TRUNC(일위대가목록!E69,0)</f>
        <v>0</v>
      </c>
      <c r="F250" s="12">
        <f t="shared" si="22"/>
        <v>0</v>
      </c>
      <c r="G250" s="12">
        <f>TRUNC(일위대가목록!F69,0)</f>
        <v>0</v>
      </c>
      <c r="H250" s="12">
        <f t="shared" si="23"/>
        <v>0</v>
      </c>
      <c r="I250" s="12">
        <f>TRUNC(일위대가목록!G69,0)</f>
        <v>0</v>
      </c>
      <c r="J250" s="12">
        <f t="shared" si="24"/>
        <v>0</v>
      </c>
      <c r="K250" s="12">
        <f t="shared" si="25"/>
        <v>0</v>
      </c>
      <c r="L250" s="12">
        <f t="shared" si="26"/>
        <v>0</v>
      </c>
      <c r="M250" s="13" t="s">
        <v>439</v>
      </c>
      <c r="N250" s="1" t="s">
        <v>440</v>
      </c>
      <c r="O250" s="1" t="s">
        <v>52</v>
      </c>
      <c r="P250" s="1" t="s">
        <v>52</v>
      </c>
      <c r="Q250" s="1" t="s">
        <v>367</v>
      </c>
      <c r="R250" s="1" t="s">
        <v>64</v>
      </c>
      <c r="S250" s="1" t="s">
        <v>65</v>
      </c>
      <c r="T250" s="1" t="s">
        <v>65</v>
      </c>
      <c r="AR250" s="1" t="s">
        <v>52</v>
      </c>
      <c r="AS250" s="1" t="s">
        <v>52</v>
      </c>
      <c r="AU250" s="1" t="s">
        <v>441</v>
      </c>
      <c r="AV250">
        <v>87</v>
      </c>
    </row>
    <row r="251" spans="1:48" ht="30" customHeight="1" x14ac:dyDescent="0.3">
      <c r="A251" s="13" t="s">
        <v>442</v>
      </c>
      <c r="B251" s="13" t="s">
        <v>443</v>
      </c>
      <c r="C251" s="13" t="s">
        <v>154</v>
      </c>
      <c r="D251" s="11">
        <v>138</v>
      </c>
      <c r="E251" s="12">
        <f>TRUNC(일위대가목록!E70,0)</f>
        <v>0</v>
      </c>
      <c r="F251" s="12">
        <f t="shared" si="22"/>
        <v>0</v>
      </c>
      <c r="G251" s="12">
        <f>TRUNC(일위대가목록!F70,0)</f>
        <v>0</v>
      </c>
      <c r="H251" s="12">
        <f t="shared" si="23"/>
        <v>0</v>
      </c>
      <c r="I251" s="12">
        <f>TRUNC(일위대가목록!G70,0)</f>
        <v>0</v>
      </c>
      <c r="J251" s="12">
        <f t="shared" si="24"/>
        <v>0</v>
      </c>
      <c r="K251" s="12">
        <f t="shared" si="25"/>
        <v>0</v>
      </c>
      <c r="L251" s="12">
        <f t="shared" si="26"/>
        <v>0</v>
      </c>
      <c r="M251" s="13" t="s">
        <v>444</v>
      </c>
      <c r="N251" s="1" t="s">
        <v>445</v>
      </c>
      <c r="O251" s="1" t="s">
        <v>52</v>
      </c>
      <c r="P251" s="1" t="s">
        <v>52</v>
      </c>
      <c r="Q251" s="1" t="s">
        <v>367</v>
      </c>
      <c r="R251" s="1" t="s">
        <v>64</v>
      </c>
      <c r="S251" s="1" t="s">
        <v>65</v>
      </c>
      <c r="T251" s="1" t="s">
        <v>65</v>
      </c>
      <c r="AR251" s="1" t="s">
        <v>52</v>
      </c>
      <c r="AS251" s="1" t="s">
        <v>52</v>
      </c>
      <c r="AU251" s="1" t="s">
        <v>446</v>
      </c>
      <c r="AV251">
        <v>88</v>
      </c>
    </row>
    <row r="252" spans="1:48" ht="30" customHeight="1" x14ac:dyDescent="0.3">
      <c r="A252" s="13" t="s">
        <v>447</v>
      </c>
      <c r="B252" s="13" t="s">
        <v>448</v>
      </c>
      <c r="C252" s="13" t="s">
        <v>154</v>
      </c>
      <c r="D252" s="11">
        <v>87</v>
      </c>
      <c r="E252" s="12">
        <f>TRUNC(일위대가목록!E71,0)</f>
        <v>0</v>
      </c>
      <c r="F252" s="12">
        <f t="shared" si="22"/>
        <v>0</v>
      </c>
      <c r="G252" s="12">
        <f>TRUNC(일위대가목록!F71,0)</f>
        <v>0</v>
      </c>
      <c r="H252" s="12">
        <f t="shared" si="23"/>
        <v>0</v>
      </c>
      <c r="I252" s="12">
        <f>TRUNC(일위대가목록!G71,0)</f>
        <v>0</v>
      </c>
      <c r="J252" s="12">
        <f t="shared" si="24"/>
        <v>0</v>
      </c>
      <c r="K252" s="12">
        <f t="shared" si="25"/>
        <v>0</v>
      </c>
      <c r="L252" s="12">
        <f t="shared" si="26"/>
        <v>0</v>
      </c>
      <c r="M252" s="13" t="s">
        <v>449</v>
      </c>
      <c r="N252" s="1" t="s">
        <v>450</v>
      </c>
      <c r="O252" s="1" t="s">
        <v>52</v>
      </c>
      <c r="P252" s="1" t="s">
        <v>52</v>
      </c>
      <c r="Q252" s="1" t="s">
        <v>367</v>
      </c>
      <c r="R252" s="1" t="s">
        <v>64</v>
      </c>
      <c r="S252" s="1" t="s">
        <v>65</v>
      </c>
      <c r="T252" s="1" t="s">
        <v>65</v>
      </c>
      <c r="AR252" s="1" t="s">
        <v>52</v>
      </c>
      <c r="AS252" s="1" t="s">
        <v>52</v>
      </c>
      <c r="AU252" s="1" t="s">
        <v>451</v>
      </c>
      <c r="AV252">
        <v>89</v>
      </c>
    </row>
    <row r="253" spans="1:48" ht="30" customHeight="1" x14ac:dyDescent="0.3">
      <c r="A253" s="13" t="s">
        <v>452</v>
      </c>
      <c r="B253" s="13" t="s">
        <v>52</v>
      </c>
      <c r="C253" s="13" t="s">
        <v>154</v>
      </c>
      <c r="D253" s="11">
        <v>75</v>
      </c>
      <c r="E253" s="12">
        <f>TRUNC(일위대가목록!E72,0)</f>
        <v>0</v>
      </c>
      <c r="F253" s="12">
        <f t="shared" si="22"/>
        <v>0</v>
      </c>
      <c r="G253" s="12">
        <f>TRUNC(일위대가목록!F72,0)</f>
        <v>0</v>
      </c>
      <c r="H253" s="12">
        <f t="shared" si="23"/>
        <v>0</v>
      </c>
      <c r="I253" s="12">
        <f>TRUNC(일위대가목록!G72,0)</f>
        <v>0</v>
      </c>
      <c r="J253" s="12">
        <f t="shared" si="24"/>
        <v>0</v>
      </c>
      <c r="K253" s="12">
        <f t="shared" si="25"/>
        <v>0</v>
      </c>
      <c r="L253" s="12">
        <f t="shared" si="26"/>
        <v>0</v>
      </c>
      <c r="M253" s="13" t="s">
        <v>453</v>
      </c>
      <c r="N253" s="1" t="s">
        <v>454</v>
      </c>
      <c r="O253" s="1" t="s">
        <v>52</v>
      </c>
      <c r="P253" s="1" t="s">
        <v>52</v>
      </c>
      <c r="Q253" s="1" t="s">
        <v>367</v>
      </c>
      <c r="R253" s="1" t="s">
        <v>64</v>
      </c>
      <c r="S253" s="1" t="s">
        <v>65</v>
      </c>
      <c r="T253" s="1" t="s">
        <v>65</v>
      </c>
      <c r="AR253" s="1" t="s">
        <v>52</v>
      </c>
      <c r="AS253" s="1" t="s">
        <v>52</v>
      </c>
      <c r="AU253" s="1" t="s">
        <v>455</v>
      </c>
      <c r="AV253">
        <v>90</v>
      </c>
    </row>
    <row r="254" spans="1:48" ht="30" customHeight="1" x14ac:dyDescent="0.3">
      <c r="A254" s="13" t="s">
        <v>456</v>
      </c>
      <c r="B254" s="13" t="s">
        <v>457</v>
      </c>
      <c r="C254" s="13" t="s">
        <v>61</v>
      </c>
      <c r="D254" s="11">
        <v>170</v>
      </c>
      <c r="E254" s="12">
        <f>TRUNC(일위대가목록!E73,0)</f>
        <v>0</v>
      </c>
      <c r="F254" s="12">
        <f t="shared" si="22"/>
        <v>0</v>
      </c>
      <c r="G254" s="12">
        <f>TRUNC(일위대가목록!F73,0)</f>
        <v>0</v>
      </c>
      <c r="H254" s="12">
        <f t="shared" si="23"/>
        <v>0</v>
      </c>
      <c r="I254" s="12">
        <f>TRUNC(일위대가목록!G73,0)</f>
        <v>0</v>
      </c>
      <c r="J254" s="12">
        <f t="shared" si="24"/>
        <v>0</v>
      </c>
      <c r="K254" s="12">
        <f t="shared" si="25"/>
        <v>0</v>
      </c>
      <c r="L254" s="12">
        <f t="shared" si="26"/>
        <v>0</v>
      </c>
      <c r="M254" s="13" t="s">
        <v>458</v>
      </c>
      <c r="N254" s="1" t="s">
        <v>459</v>
      </c>
      <c r="O254" s="1" t="s">
        <v>52</v>
      </c>
      <c r="P254" s="1" t="s">
        <v>52</v>
      </c>
      <c r="Q254" s="1" t="s">
        <v>367</v>
      </c>
      <c r="R254" s="1" t="s">
        <v>64</v>
      </c>
      <c r="S254" s="1" t="s">
        <v>65</v>
      </c>
      <c r="T254" s="1" t="s">
        <v>65</v>
      </c>
      <c r="AR254" s="1" t="s">
        <v>52</v>
      </c>
      <c r="AS254" s="1" t="s">
        <v>52</v>
      </c>
      <c r="AU254" s="1" t="s">
        <v>460</v>
      </c>
      <c r="AV254">
        <v>91</v>
      </c>
    </row>
    <row r="255" spans="1:48" ht="30" customHeight="1" x14ac:dyDescent="0.3">
      <c r="A255" s="13" t="s">
        <v>461</v>
      </c>
      <c r="B255" s="13" t="s">
        <v>462</v>
      </c>
      <c r="C255" s="13" t="s">
        <v>316</v>
      </c>
      <c r="D255" s="11">
        <v>105</v>
      </c>
      <c r="E255" s="12">
        <f>TRUNC(일위대가목록!E74,0)</f>
        <v>0</v>
      </c>
      <c r="F255" s="12">
        <f t="shared" si="22"/>
        <v>0</v>
      </c>
      <c r="G255" s="12">
        <f>TRUNC(일위대가목록!F74,0)</f>
        <v>0</v>
      </c>
      <c r="H255" s="12">
        <f t="shared" si="23"/>
        <v>0</v>
      </c>
      <c r="I255" s="12">
        <f>TRUNC(일위대가목록!G74,0)</f>
        <v>0</v>
      </c>
      <c r="J255" s="12">
        <f t="shared" si="24"/>
        <v>0</v>
      </c>
      <c r="K255" s="12">
        <f t="shared" si="25"/>
        <v>0</v>
      </c>
      <c r="L255" s="12">
        <f t="shared" si="26"/>
        <v>0</v>
      </c>
      <c r="M255" s="13" t="s">
        <v>463</v>
      </c>
      <c r="N255" s="1" t="s">
        <v>464</v>
      </c>
      <c r="O255" s="1" t="s">
        <v>52</v>
      </c>
      <c r="P255" s="1" t="s">
        <v>52</v>
      </c>
      <c r="Q255" s="1" t="s">
        <v>367</v>
      </c>
      <c r="R255" s="1" t="s">
        <v>64</v>
      </c>
      <c r="S255" s="1" t="s">
        <v>65</v>
      </c>
      <c r="T255" s="1" t="s">
        <v>65</v>
      </c>
      <c r="AR255" s="1" t="s">
        <v>52</v>
      </c>
      <c r="AS255" s="1" t="s">
        <v>52</v>
      </c>
      <c r="AU255" s="1" t="s">
        <v>465</v>
      </c>
      <c r="AV255">
        <v>92</v>
      </c>
    </row>
    <row r="256" spans="1:48" ht="30" customHeight="1" x14ac:dyDescent="0.3">
      <c r="A256" s="13" t="s">
        <v>93</v>
      </c>
      <c r="B256" s="11"/>
      <c r="C256" s="11"/>
      <c r="D256" s="11"/>
      <c r="E256" s="12"/>
      <c r="F256" s="12">
        <f>SUMIF(Q235:Q255,"010111",F235:F255)</f>
        <v>0</v>
      </c>
      <c r="G256" s="12"/>
      <c r="H256" s="12">
        <f>SUMIF(Q235:Q255,"010111",H235:H255)</f>
        <v>0</v>
      </c>
      <c r="I256" s="12"/>
      <c r="J256" s="12">
        <f>SUMIF(Q235:Q255,"010111",J235:J255)</f>
        <v>0</v>
      </c>
      <c r="K256" s="12"/>
      <c r="L256" s="12">
        <f>SUMIF(Q235:Q255,"010111",L235:L255)</f>
        <v>0</v>
      </c>
      <c r="M256" s="11"/>
      <c r="N256" t="s">
        <v>94</v>
      </c>
    </row>
    <row r="257" spans="1:48" ht="30" customHeight="1" x14ac:dyDescent="0.3">
      <c r="A257" s="13" t="s">
        <v>468</v>
      </c>
      <c r="B257" s="13" t="s">
        <v>470</v>
      </c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469</v>
      </c>
    </row>
    <row r="258" spans="1:48" ht="30" customHeight="1" x14ac:dyDescent="0.3">
      <c r="A258" s="13" t="s">
        <v>59</v>
      </c>
      <c r="B258" s="13" t="s">
        <v>60</v>
      </c>
      <c r="C258" s="13" t="s">
        <v>61</v>
      </c>
      <c r="D258" s="11">
        <v>7</v>
      </c>
      <c r="E258" s="12">
        <f>TRUNC(일위대가목록!E4,0)</f>
        <v>0</v>
      </c>
      <c r="F258" s="12">
        <f>TRUNC(E258*D258, 0)</f>
        <v>0</v>
      </c>
      <c r="G258" s="12">
        <f>TRUNC(일위대가목록!F4,0)</f>
        <v>0</v>
      </c>
      <c r="H258" s="12">
        <f>TRUNC(G258*D258, 0)</f>
        <v>0</v>
      </c>
      <c r="I258" s="12">
        <f>TRUNC(일위대가목록!G4,0)</f>
        <v>0</v>
      </c>
      <c r="J258" s="12">
        <f>TRUNC(I258*D258, 0)</f>
        <v>0</v>
      </c>
      <c r="K258" s="12">
        <f t="shared" ref="K258:L262" si="27">TRUNC(E258+G258+I258, 0)</f>
        <v>0</v>
      </c>
      <c r="L258" s="12">
        <f t="shared" si="27"/>
        <v>0</v>
      </c>
      <c r="M258" s="13" t="s">
        <v>62</v>
      </c>
      <c r="N258" s="1" t="s">
        <v>63</v>
      </c>
      <c r="O258" s="1" t="s">
        <v>52</v>
      </c>
      <c r="P258" s="1" t="s">
        <v>52</v>
      </c>
      <c r="Q258" s="1" t="s">
        <v>469</v>
      </c>
      <c r="R258" s="1" t="s">
        <v>64</v>
      </c>
      <c r="S258" s="1" t="s">
        <v>65</v>
      </c>
      <c r="T258" s="1" t="s">
        <v>65</v>
      </c>
      <c r="AR258" s="1" t="s">
        <v>52</v>
      </c>
      <c r="AS258" s="1" t="s">
        <v>52</v>
      </c>
      <c r="AU258" s="1" t="s">
        <v>471</v>
      </c>
      <c r="AV258">
        <v>95</v>
      </c>
    </row>
    <row r="259" spans="1:48" ht="30" customHeight="1" x14ac:dyDescent="0.3">
      <c r="A259" s="13" t="s">
        <v>73</v>
      </c>
      <c r="B259" s="13" t="s">
        <v>74</v>
      </c>
      <c r="C259" s="13" t="s">
        <v>61</v>
      </c>
      <c r="D259" s="11">
        <v>226</v>
      </c>
      <c r="E259" s="12">
        <f>TRUNC(일위대가목록!E6,0)</f>
        <v>0</v>
      </c>
      <c r="F259" s="12">
        <f>TRUNC(E259*D259, 0)</f>
        <v>0</v>
      </c>
      <c r="G259" s="12">
        <f>TRUNC(일위대가목록!F6,0)</f>
        <v>0</v>
      </c>
      <c r="H259" s="12">
        <f>TRUNC(G259*D259, 0)</f>
        <v>0</v>
      </c>
      <c r="I259" s="12">
        <f>TRUNC(일위대가목록!G6,0)</f>
        <v>0</v>
      </c>
      <c r="J259" s="12">
        <f>TRUNC(I259*D259, 0)</f>
        <v>0</v>
      </c>
      <c r="K259" s="12">
        <f t="shared" si="27"/>
        <v>0</v>
      </c>
      <c r="L259" s="12">
        <f t="shared" si="27"/>
        <v>0</v>
      </c>
      <c r="M259" s="13" t="s">
        <v>75</v>
      </c>
      <c r="N259" s="1" t="s">
        <v>76</v>
      </c>
      <c r="O259" s="1" t="s">
        <v>52</v>
      </c>
      <c r="P259" s="1" t="s">
        <v>52</v>
      </c>
      <c r="Q259" s="1" t="s">
        <v>469</v>
      </c>
      <c r="R259" s="1" t="s">
        <v>64</v>
      </c>
      <c r="S259" s="1" t="s">
        <v>65</v>
      </c>
      <c r="T259" s="1" t="s">
        <v>65</v>
      </c>
      <c r="AR259" s="1" t="s">
        <v>52</v>
      </c>
      <c r="AS259" s="1" t="s">
        <v>52</v>
      </c>
      <c r="AU259" s="1" t="s">
        <v>472</v>
      </c>
      <c r="AV259">
        <v>96</v>
      </c>
    </row>
    <row r="260" spans="1:48" ht="30" customHeight="1" x14ac:dyDescent="0.3">
      <c r="A260" s="13" t="s">
        <v>78</v>
      </c>
      <c r="B260" s="13" t="s">
        <v>79</v>
      </c>
      <c r="C260" s="13" t="s">
        <v>61</v>
      </c>
      <c r="D260" s="11">
        <v>350</v>
      </c>
      <c r="E260" s="12">
        <f>TRUNC(일위대가목록!E7,0)</f>
        <v>0</v>
      </c>
      <c r="F260" s="12">
        <f>TRUNC(E260*D260, 0)</f>
        <v>0</v>
      </c>
      <c r="G260" s="12">
        <f>TRUNC(일위대가목록!F7,0)</f>
        <v>0</v>
      </c>
      <c r="H260" s="12">
        <f>TRUNC(G260*D260, 0)</f>
        <v>0</v>
      </c>
      <c r="I260" s="12">
        <f>TRUNC(일위대가목록!G7,0)</f>
        <v>0</v>
      </c>
      <c r="J260" s="12">
        <f>TRUNC(I260*D260, 0)</f>
        <v>0</v>
      </c>
      <c r="K260" s="12">
        <f t="shared" si="27"/>
        <v>0</v>
      </c>
      <c r="L260" s="12">
        <f t="shared" si="27"/>
        <v>0</v>
      </c>
      <c r="M260" s="13" t="s">
        <v>80</v>
      </c>
      <c r="N260" s="1" t="s">
        <v>81</v>
      </c>
      <c r="O260" s="1" t="s">
        <v>52</v>
      </c>
      <c r="P260" s="1" t="s">
        <v>52</v>
      </c>
      <c r="Q260" s="1" t="s">
        <v>469</v>
      </c>
      <c r="R260" s="1" t="s">
        <v>64</v>
      </c>
      <c r="S260" s="1" t="s">
        <v>65</v>
      </c>
      <c r="T260" s="1" t="s">
        <v>65</v>
      </c>
      <c r="AR260" s="1" t="s">
        <v>52</v>
      </c>
      <c r="AS260" s="1" t="s">
        <v>52</v>
      </c>
      <c r="AU260" s="1" t="s">
        <v>473</v>
      </c>
      <c r="AV260">
        <v>97</v>
      </c>
    </row>
    <row r="261" spans="1:48" ht="30" customHeight="1" x14ac:dyDescent="0.3">
      <c r="A261" s="13" t="s">
        <v>83</v>
      </c>
      <c r="B261" s="13" t="s">
        <v>52</v>
      </c>
      <c r="C261" s="13" t="s">
        <v>61</v>
      </c>
      <c r="D261" s="11">
        <v>226</v>
      </c>
      <c r="E261" s="12">
        <f>TRUNC(일위대가목록!E8,0)</f>
        <v>0</v>
      </c>
      <c r="F261" s="12">
        <f>TRUNC(E261*D261, 0)</f>
        <v>0</v>
      </c>
      <c r="G261" s="12">
        <f>TRUNC(일위대가목록!F8,0)</f>
        <v>0</v>
      </c>
      <c r="H261" s="12">
        <f>TRUNC(G261*D261, 0)</f>
        <v>0</v>
      </c>
      <c r="I261" s="12">
        <f>TRUNC(일위대가목록!G8,0)</f>
        <v>0</v>
      </c>
      <c r="J261" s="12">
        <f>TRUNC(I261*D261, 0)</f>
        <v>0</v>
      </c>
      <c r="K261" s="12">
        <f t="shared" si="27"/>
        <v>0</v>
      </c>
      <c r="L261" s="12">
        <f t="shared" si="27"/>
        <v>0</v>
      </c>
      <c r="M261" s="13" t="s">
        <v>84</v>
      </c>
      <c r="N261" s="1" t="s">
        <v>85</v>
      </c>
      <c r="O261" s="1" t="s">
        <v>52</v>
      </c>
      <c r="P261" s="1" t="s">
        <v>52</v>
      </c>
      <c r="Q261" s="1" t="s">
        <v>469</v>
      </c>
      <c r="R261" s="1" t="s">
        <v>64</v>
      </c>
      <c r="S261" s="1" t="s">
        <v>65</v>
      </c>
      <c r="T261" s="1" t="s">
        <v>65</v>
      </c>
      <c r="AR261" s="1" t="s">
        <v>52</v>
      </c>
      <c r="AS261" s="1" t="s">
        <v>52</v>
      </c>
      <c r="AU261" s="1" t="s">
        <v>474</v>
      </c>
      <c r="AV261">
        <v>98</v>
      </c>
    </row>
    <row r="262" spans="1:48" ht="30" customHeight="1" x14ac:dyDescent="0.3">
      <c r="A262" s="13" t="s">
        <v>87</v>
      </c>
      <c r="B262" s="13" t="s">
        <v>88</v>
      </c>
      <c r="C262" s="13" t="s">
        <v>89</v>
      </c>
      <c r="D262" s="11">
        <v>3</v>
      </c>
      <c r="E262" s="12">
        <f>TRUNC(일위대가목록!E9,0)</f>
        <v>0</v>
      </c>
      <c r="F262" s="12">
        <f>TRUNC(E262*D262, 0)</f>
        <v>0</v>
      </c>
      <c r="G262" s="12">
        <f>TRUNC(일위대가목록!F9,0)</f>
        <v>0</v>
      </c>
      <c r="H262" s="12">
        <f>TRUNC(G262*D262, 0)</f>
        <v>0</v>
      </c>
      <c r="I262" s="12">
        <f>TRUNC(일위대가목록!G9,0)</f>
        <v>0</v>
      </c>
      <c r="J262" s="12">
        <f>TRUNC(I262*D262, 0)</f>
        <v>0</v>
      </c>
      <c r="K262" s="12">
        <f t="shared" si="27"/>
        <v>0</v>
      </c>
      <c r="L262" s="12">
        <f t="shared" si="27"/>
        <v>0</v>
      </c>
      <c r="M262" s="13" t="s">
        <v>90</v>
      </c>
      <c r="N262" s="1" t="s">
        <v>91</v>
      </c>
      <c r="O262" s="1" t="s">
        <v>52</v>
      </c>
      <c r="P262" s="1" t="s">
        <v>52</v>
      </c>
      <c r="Q262" s="1" t="s">
        <v>469</v>
      </c>
      <c r="R262" s="1" t="s">
        <v>64</v>
      </c>
      <c r="S262" s="1" t="s">
        <v>65</v>
      </c>
      <c r="T262" s="1" t="s">
        <v>65</v>
      </c>
      <c r="AR262" s="1" t="s">
        <v>52</v>
      </c>
      <c r="AS262" s="1" t="s">
        <v>52</v>
      </c>
      <c r="AU262" s="1" t="s">
        <v>475</v>
      </c>
      <c r="AV262">
        <v>99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469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469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469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469</v>
      </c>
    </row>
    <row r="267" spans="1:48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469</v>
      </c>
    </row>
    <row r="268" spans="1:48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469</v>
      </c>
    </row>
    <row r="269" spans="1:48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469</v>
      </c>
    </row>
    <row r="270" spans="1:48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469</v>
      </c>
    </row>
    <row r="271" spans="1:48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469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469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469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469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469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469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469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469</v>
      </c>
    </row>
    <row r="279" spans="1:48" ht="30" customHeight="1" x14ac:dyDescent="0.3">
      <c r="A279" s="13" t="s">
        <v>93</v>
      </c>
      <c r="B279" s="11"/>
      <c r="C279" s="11"/>
      <c r="D279" s="11"/>
      <c r="E279" s="12"/>
      <c r="F279" s="12">
        <f>SUMIF(Q258:Q278,"010201",F258:F278)</f>
        <v>0</v>
      </c>
      <c r="G279" s="12"/>
      <c r="H279" s="12">
        <f>SUMIF(Q258:Q278,"010201",H258:H278)</f>
        <v>0</v>
      </c>
      <c r="I279" s="12"/>
      <c r="J279" s="12">
        <f>SUMIF(Q258:Q278,"010201",J258:J278)</f>
        <v>0</v>
      </c>
      <c r="K279" s="12"/>
      <c r="L279" s="12">
        <f>SUMIF(Q258:Q278,"010201",L258:L278)</f>
        <v>0</v>
      </c>
      <c r="M279" s="11"/>
      <c r="N279" t="s">
        <v>94</v>
      </c>
    </row>
    <row r="280" spans="1:48" ht="30" customHeight="1" x14ac:dyDescent="0.3">
      <c r="A280" s="13" t="s">
        <v>476</v>
      </c>
      <c r="B280" s="13" t="s">
        <v>470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477</v>
      </c>
    </row>
    <row r="281" spans="1:48" ht="30" customHeight="1" x14ac:dyDescent="0.3">
      <c r="A281" s="13" t="s">
        <v>129</v>
      </c>
      <c r="B281" s="13" t="s">
        <v>478</v>
      </c>
      <c r="C281" s="13" t="s">
        <v>61</v>
      </c>
      <c r="D281" s="11">
        <v>45</v>
      </c>
      <c r="E281" s="12">
        <f>TRUNC(일위대가목록!E75,0)</f>
        <v>0</v>
      </c>
      <c r="F281" s="12">
        <f t="shared" ref="F281:F287" si="28">TRUNC(E281*D281, 0)</f>
        <v>0</v>
      </c>
      <c r="G281" s="12">
        <f>TRUNC(일위대가목록!F75,0)</f>
        <v>0</v>
      </c>
      <c r="H281" s="12">
        <f t="shared" ref="H281:H287" si="29">TRUNC(G281*D281, 0)</f>
        <v>0</v>
      </c>
      <c r="I281" s="12">
        <f>TRUNC(일위대가목록!G75,0)</f>
        <v>0</v>
      </c>
      <c r="J281" s="12">
        <f t="shared" ref="J281:J287" si="30">TRUNC(I281*D281, 0)</f>
        <v>0</v>
      </c>
      <c r="K281" s="12">
        <f t="shared" ref="K281:L287" si="31">TRUNC(E281+G281+I281, 0)</f>
        <v>0</v>
      </c>
      <c r="L281" s="12">
        <f t="shared" si="31"/>
        <v>0</v>
      </c>
      <c r="M281" s="13" t="s">
        <v>479</v>
      </c>
      <c r="N281" s="1" t="s">
        <v>480</v>
      </c>
      <c r="O281" s="1" t="s">
        <v>52</v>
      </c>
      <c r="P281" s="1" t="s">
        <v>52</v>
      </c>
      <c r="Q281" s="1" t="s">
        <v>477</v>
      </c>
      <c r="R281" s="1" t="s">
        <v>64</v>
      </c>
      <c r="S281" s="1" t="s">
        <v>65</v>
      </c>
      <c r="T281" s="1" t="s">
        <v>65</v>
      </c>
      <c r="AR281" s="1" t="s">
        <v>52</v>
      </c>
      <c r="AS281" s="1" t="s">
        <v>52</v>
      </c>
      <c r="AU281" s="1" t="s">
        <v>481</v>
      </c>
      <c r="AV281">
        <v>101</v>
      </c>
    </row>
    <row r="282" spans="1:48" ht="30" customHeight="1" x14ac:dyDescent="0.3">
      <c r="A282" s="13" t="s">
        <v>129</v>
      </c>
      <c r="B282" s="13" t="s">
        <v>130</v>
      </c>
      <c r="C282" s="13" t="s">
        <v>61</v>
      </c>
      <c r="D282" s="11">
        <v>49</v>
      </c>
      <c r="E282" s="12">
        <f>TRUNC(일위대가목록!E15,0)</f>
        <v>0</v>
      </c>
      <c r="F282" s="12">
        <f t="shared" si="28"/>
        <v>0</v>
      </c>
      <c r="G282" s="12">
        <f>TRUNC(일위대가목록!F15,0)</f>
        <v>0</v>
      </c>
      <c r="H282" s="12">
        <f t="shared" si="29"/>
        <v>0</v>
      </c>
      <c r="I282" s="12">
        <f>TRUNC(일위대가목록!G15,0)</f>
        <v>0</v>
      </c>
      <c r="J282" s="12">
        <f t="shared" si="30"/>
        <v>0</v>
      </c>
      <c r="K282" s="12">
        <f t="shared" si="31"/>
        <v>0</v>
      </c>
      <c r="L282" s="12">
        <f t="shared" si="31"/>
        <v>0</v>
      </c>
      <c r="M282" s="13" t="s">
        <v>131</v>
      </c>
      <c r="N282" s="1" t="s">
        <v>132</v>
      </c>
      <c r="O282" s="1" t="s">
        <v>52</v>
      </c>
      <c r="P282" s="1" t="s">
        <v>52</v>
      </c>
      <c r="Q282" s="1" t="s">
        <v>477</v>
      </c>
      <c r="R282" s="1" t="s">
        <v>64</v>
      </c>
      <c r="S282" s="1" t="s">
        <v>65</v>
      </c>
      <c r="T282" s="1" t="s">
        <v>65</v>
      </c>
      <c r="AR282" s="1" t="s">
        <v>52</v>
      </c>
      <c r="AS282" s="1" t="s">
        <v>52</v>
      </c>
      <c r="AU282" s="1" t="s">
        <v>482</v>
      </c>
      <c r="AV282">
        <v>102</v>
      </c>
    </row>
    <row r="283" spans="1:48" ht="30" customHeight="1" x14ac:dyDescent="0.3">
      <c r="A283" s="13" t="s">
        <v>129</v>
      </c>
      <c r="B283" s="13" t="s">
        <v>483</v>
      </c>
      <c r="C283" s="13" t="s">
        <v>61</v>
      </c>
      <c r="D283" s="11">
        <v>2</v>
      </c>
      <c r="E283" s="12">
        <f>TRUNC(일위대가목록!E76,0)</f>
        <v>0</v>
      </c>
      <c r="F283" s="12">
        <f t="shared" si="28"/>
        <v>0</v>
      </c>
      <c r="G283" s="12">
        <f>TRUNC(일위대가목록!F76,0)</f>
        <v>0</v>
      </c>
      <c r="H283" s="12">
        <f t="shared" si="29"/>
        <v>0</v>
      </c>
      <c r="I283" s="12">
        <f>TRUNC(일위대가목록!G76,0)</f>
        <v>0</v>
      </c>
      <c r="J283" s="12">
        <f t="shared" si="30"/>
        <v>0</v>
      </c>
      <c r="K283" s="12">
        <f t="shared" si="31"/>
        <v>0</v>
      </c>
      <c r="L283" s="12">
        <f t="shared" si="31"/>
        <v>0</v>
      </c>
      <c r="M283" s="13" t="s">
        <v>484</v>
      </c>
      <c r="N283" s="1" t="s">
        <v>485</v>
      </c>
      <c r="O283" s="1" t="s">
        <v>52</v>
      </c>
      <c r="P283" s="1" t="s">
        <v>52</v>
      </c>
      <c r="Q283" s="1" t="s">
        <v>477</v>
      </c>
      <c r="R283" s="1" t="s">
        <v>64</v>
      </c>
      <c r="S283" s="1" t="s">
        <v>65</v>
      </c>
      <c r="T283" s="1" t="s">
        <v>65</v>
      </c>
      <c r="AR283" s="1" t="s">
        <v>52</v>
      </c>
      <c r="AS283" s="1" t="s">
        <v>52</v>
      </c>
      <c r="AU283" s="1" t="s">
        <v>486</v>
      </c>
      <c r="AV283">
        <v>103</v>
      </c>
    </row>
    <row r="284" spans="1:48" ht="30" customHeight="1" x14ac:dyDescent="0.3">
      <c r="A284" s="13" t="s">
        <v>129</v>
      </c>
      <c r="B284" s="13" t="s">
        <v>487</v>
      </c>
      <c r="C284" s="13" t="s">
        <v>61</v>
      </c>
      <c r="D284" s="11">
        <v>3</v>
      </c>
      <c r="E284" s="12">
        <f>TRUNC(일위대가목록!E77,0)</f>
        <v>0</v>
      </c>
      <c r="F284" s="12">
        <f t="shared" si="28"/>
        <v>0</v>
      </c>
      <c r="G284" s="12">
        <f>TRUNC(일위대가목록!F77,0)</f>
        <v>0</v>
      </c>
      <c r="H284" s="12">
        <f t="shared" si="29"/>
        <v>0</v>
      </c>
      <c r="I284" s="12">
        <f>TRUNC(일위대가목록!G77,0)</f>
        <v>0</v>
      </c>
      <c r="J284" s="12">
        <f t="shared" si="30"/>
        <v>0</v>
      </c>
      <c r="K284" s="12">
        <f t="shared" si="31"/>
        <v>0</v>
      </c>
      <c r="L284" s="12">
        <f t="shared" si="31"/>
        <v>0</v>
      </c>
      <c r="M284" s="13" t="s">
        <v>488</v>
      </c>
      <c r="N284" s="1" t="s">
        <v>489</v>
      </c>
      <c r="O284" s="1" t="s">
        <v>52</v>
      </c>
      <c r="P284" s="1" t="s">
        <v>52</v>
      </c>
      <c r="Q284" s="1" t="s">
        <v>477</v>
      </c>
      <c r="R284" s="1" t="s">
        <v>64</v>
      </c>
      <c r="S284" s="1" t="s">
        <v>65</v>
      </c>
      <c r="T284" s="1" t="s">
        <v>65</v>
      </c>
      <c r="AR284" s="1" t="s">
        <v>52</v>
      </c>
      <c r="AS284" s="1" t="s">
        <v>52</v>
      </c>
      <c r="AU284" s="1" t="s">
        <v>490</v>
      </c>
      <c r="AV284">
        <v>104</v>
      </c>
    </row>
    <row r="285" spans="1:48" ht="30" customHeight="1" x14ac:dyDescent="0.3">
      <c r="A285" s="13" t="s">
        <v>158</v>
      </c>
      <c r="B285" s="13" t="s">
        <v>491</v>
      </c>
      <c r="C285" s="13" t="s">
        <v>154</v>
      </c>
      <c r="D285" s="11">
        <v>7</v>
      </c>
      <c r="E285" s="12">
        <f>TRUNC(일위대가목록!E78,0)</f>
        <v>0</v>
      </c>
      <c r="F285" s="12">
        <f t="shared" si="28"/>
        <v>0</v>
      </c>
      <c r="G285" s="12">
        <f>TRUNC(일위대가목록!F78,0)</f>
        <v>0</v>
      </c>
      <c r="H285" s="12">
        <f t="shared" si="29"/>
        <v>0</v>
      </c>
      <c r="I285" s="12">
        <f>TRUNC(일위대가목록!G78,0)</f>
        <v>0</v>
      </c>
      <c r="J285" s="12">
        <f t="shared" si="30"/>
        <v>0</v>
      </c>
      <c r="K285" s="12">
        <f t="shared" si="31"/>
        <v>0</v>
      </c>
      <c r="L285" s="12">
        <f t="shared" si="31"/>
        <v>0</v>
      </c>
      <c r="M285" s="13" t="s">
        <v>492</v>
      </c>
      <c r="N285" s="1" t="s">
        <v>493</v>
      </c>
      <c r="O285" s="1" t="s">
        <v>52</v>
      </c>
      <c r="P285" s="1" t="s">
        <v>52</v>
      </c>
      <c r="Q285" s="1" t="s">
        <v>477</v>
      </c>
      <c r="R285" s="1" t="s">
        <v>64</v>
      </c>
      <c r="S285" s="1" t="s">
        <v>65</v>
      </c>
      <c r="T285" s="1" t="s">
        <v>65</v>
      </c>
      <c r="AR285" s="1" t="s">
        <v>52</v>
      </c>
      <c r="AS285" s="1" t="s">
        <v>52</v>
      </c>
      <c r="AU285" s="1" t="s">
        <v>494</v>
      </c>
      <c r="AV285">
        <v>105</v>
      </c>
    </row>
    <row r="286" spans="1:48" ht="30" customHeight="1" x14ac:dyDescent="0.3">
      <c r="A286" s="13" t="s">
        <v>158</v>
      </c>
      <c r="B286" s="13" t="s">
        <v>495</v>
      </c>
      <c r="C286" s="13" t="s">
        <v>154</v>
      </c>
      <c r="D286" s="11">
        <v>12</v>
      </c>
      <c r="E286" s="12">
        <f>TRUNC(일위대가목록!E79,0)</f>
        <v>0</v>
      </c>
      <c r="F286" s="12">
        <f t="shared" si="28"/>
        <v>0</v>
      </c>
      <c r="G286" s="12">
        <f>TRUNC(일위대가목록!F79,0)</f>
        <v>0</v>
      </c>
      <c r="H286" s="12">
        <f t="shared" si="29"/>
        <v>0</v>
      </c>
      <c r="I286" s="12">
        <f>TRUNC(일위대가목록!G79,0)</f>
        <v>0</v>
      </c>
      <c r="J286" s="12">
        <f t="shared" si="30"/>
        <v>0</v>
      </c>
      <c r="K286" s="12">
        <f t="shared" si="31"/>
        <v>0</v>
      </c>
      <c r="L286" s="12">
        <f t="shared" si="31"/>
        <v>0</v>
      </c>
      <c r="M286" s="13" t="s">
        <v>496</v>
      </c>
      <c r="N286" s="1" t="s">
        <v>497</v>
      </c>
      <c r="O286" s="1" t="s">
        <v>52</v>
      </c>
      <c r="P286" s="1" t="s">
        <v>52</v>
      </c>
      <c r="Q286" s="1" t="s">
        <v>477</v>
      </c>
      <c r="R286" s="1" t="s">
        <v>64</v>
      </c>
      <c r="S286" s="1" t="s">
        <v>65</v>
      </c>
      <c r="T286" s="1" t="s">
        <v>65</v>
      </c>
      <c r="AR286" s="1" t="s">
        <v>52</v>
      </c>
      <c r="AS286" s="1" t="s">
        <v>52</v>
      </c>
      <c r="AU286" s="1" t="s">
        <v>498</v>
      </c>
      <c r="AV286">
        <v>106</v>
      </c>
    </row>
    <row r="287" spans="1:48" ht="30" customHeight="1" x14ac:dyDescent="0.3">
      <c r="A287" s="13" t="s">
        <v>163</v>
      </c>
      <c r="B287" s="13" t="s">
        <v>164</v>
      </c>
      <c r="C287" s="13" t="s">
        <v>61</v>
      </c>
      <c r="D287" s="11">
        <v>46</v>
      </c>
      <c r="E287" s="12">
        <f>TRUNC(일위대가목록!E22,0)</f>
        <v>0</v>
      </c>
      <c r="F287" s="12">
        <f t="shared" si="28"/>
        <v>0</v>
      </c>
      <c r="G287" s="12">
        <f>TRUNC(일위대가목록!F22,0)</f>
        <v>0</v>
      </c>
      <c r="H287" s="12">
        <f t="shared" si="29"/>
        <v>0</v>
      </c>
      <c r="I287" s="12">
        <f>TRUNC(일위대가목록!G22,0)</f>
        <v>0</v>
      </c>
      <c r="J287" s="12">
        <f t="shared" si="30"/>
        <v>0</v>
      </c>
      <c r="K287" s="12">
        <f t="shared" si="31"/>
        <v>0</v>
      </c>
      <c r="L287" s="12">
        <f t="shared" si="31"/>
        <v>0</v>
      </c>
      <c r="M287" s="13" t="s">
        <v>165</v>
      </c>
      <c r="N287" s="1" t="s">
        <v>166</v>
      </c>
      <c r="O287" s="1" t="s">
        <v>52</v>
      </c>
      <c r="P287" s="1" t="s">
        <v>52</v>
      </c>
      <c r="Q287" s="1" t="s">
        <v>477</v>
      </c>
      <c r="R287" s="1" t="s">
        <v>64</v>
      </c>
      <c r="S287" s="1" t="s">
        <v>65</v>
      </c>
      <c r="T287" s="1" t="s">
        <v>65</v>
      </c>
      <c r="AR287" s="1" t="s">
        <v>52</v>
      </c>
      <c r="AS287" s="1" t="s">
        <v>52</v>
      </c>
      <c r="AU287" s="1" t="s">
        <v>499</v>
      </c>
      <c r="AV287">
        <v>107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477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477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477</v>
      </c>
    </row>
    <row r="291" spans="1:48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477</v>
      </c>
    </row>
    <row r="292" spans="1:48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477</v>
      </c>
    </row>
    <row r="293" spans="1:48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477</v>
      </c>
    </row>
    <row r="294" spans="1:48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477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477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477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477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477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477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477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477</v>
      </c>
    </row>
    <row r="302" spans="1:48" ht="30" customHeight="1" x14ac:dyDescent="0.3">
      <c r="A302" s="13" t="s">
        <v>93</v>
      </c>
      <c r="B302" s="11"/>
      <c r="C302" s="11"/>
      <c r="D302" s="11"/>
      <c r="E302" s="12"/>
      <c r="F302" s="12">
        <f>SUMIF(Q281:Q301,"010202",F281:F301)</f>
        <v>0</v>
      </c>
      <c r="G302" s="12"/>
      <c r="H302" s="12">
        <f>SUMIF(Q281:Q301,"010202",H281:H301)</f>
        <v>0</v>
      </c>
      <c r="I302" s="12"/>
      <c r="J302" s="12">
        <f>SUMIF(Q281:Q301,"010202",J281:J301)</f>
        <v>0</v>
      </c>
      <c r="K302" s="12"/>
      <c r="L302" s="12">
        <f>SUMIF(Q281:Q301,"010202",L281:L301)</f>
        <v>0</v>
      </c>
      <c r="M302" s="11"/>
      <c r="N302" t="s">
        <v>94</v>
      </c>
    </row>
    <row r="303" spans="1:48" ht="30" customHeight="1" x14ac:dyDescent="0.3">
      <c r="A303" s="13" t="s">
        <v>500</v>
      </c>
      <c r="B303" s="13" t="s">
        <v>470</v>
      </c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501</v>
      </c>
    </row>
    <row r="304" spans="1:48" ht="30" customHeight="1" x14ac:dyDescent="0.3">
      <c r="A304" s="13" t="s">
        <v>502</v>
      </c>
      <c r="B304" s="13" t="s">
        <v>503</v>
      </c>
      <c r="C304" s="13" t="s">
        <v>61</v>
      </c>
      <c r="D304" s="11">
        <v>12</v>
      </c>
      <c r="E304" s="12">
        <f>TRUNC(일위대가목록!E80,0)</f>
        <v>0</v>
      </c>
      <c r="F304" s="12">
        <f t="shared" ref="F304:F317" si="32">TRUNC(E304*D304, 0)</f>
        <v>0</v>
      </c>
      <c r="G304" s="12">
        <f>TRUNC(일위대가목록!F80,0)</f>
        <v>0</v>
      </c>
      <c r="H304" s="12">
        <f t="shared" ref="H304:H317" si="33">TRUNC(G304*D304, 0)</f>
        <v>0</v>
      </c>
      <c r="I304" s="12">
        <f>TRUNC(일위대가목록!G80,0)</f>
        <v>0</v>
      </c>
      <c r="J304" s="12">
        <f t="shared" ref="J304:J317" si="34">TRUNC(I304*D304, 0)</f>
        <v>0</v>
      </c>
      <c r="K304" s="12">
        <f t="shared" ref="K304:K317" si="35">TRUNC(E304+G304+I304, 0)</f>
        <v>0</v>
      </c>
      <c r="L304" s="12">
        <f t="shared" ref="L304:L317" si="36">TRUNC(F304+H304+J304, 0)</f>
        <v>0</v>
      </c>
      <c r="M304" s="13" t="s">
        <v>504</v>
      </c>
      <c r="N304" s="1" t="s">
        <v>505</v>
      </c>
      <c r="O304" s="1" t="s">
        <v>52</v>
      </c>
      <c r="P304" s="1" t="s">
        <v>52</v>
      </c>
      <c r="Q304" s="1" t="s">
        <v>501</v>
      </c>
      <c r="R304" s="1" t="s">
        <v>64</v>
      </c>
      <c r="S304" s="1" t="s">
        <v>65</v>
      </c>
      <c r="T304" s="1" t="s">
        <v>65</v>
      </c>
      <c r="AR304" s="1" t="s">
        <v>52</v>
      </c>
      <c r="AS304" s="1" t="s">
        <v>52</v>
      </c>
      <c r="AU304" s="1" t="s">
        <v>506</v>
      </c>
      <c r="AV304">
        <v>109</v>
      </c>
    </row>
    <row r="305" spans="1:48" ht="30" customHeight="1" x14ac:dyDescent="0.3">
      <c r="A305" s="13" t="s">
        <v>194</v>
      </c>
      <c r="B305" s="13" t="s">
        <v>195</v>
      </c>
      <c r="C305" s="13" t="s">
        <v>61</v>
      </c>
      <c r="D305" s="11">
        <v>8</v>
      </c>
      <c r="E305" s="12">
        <f>TRUNC(일위대가목록!E27,0)</f>
        <v>0</v>
      </c>
      <c r="F305" s="12">
        <f t="shared" si="32"/>
        <v>0</v>
      </c>
      <c r="G305" s="12">
        <f>TRUNC(일위대가목록!F27,0)</f>
        <v>0</v>
      </c>
      <c r="H305" s="12">
        <f t="shared" si="33"/>
        <v>0</v>
      </c>
      <c r="I305" s="12">
        <f>TRUNC(일위대가목록!G27,0)</f>
        <v>0</v>
      </c>
      <c r="J305" s="12">
        <f t="shared" si="34"/>
        <v>0</v>
      </c>
      <c r="K305" s="12">
        <f t="shared" si="35"/>
        <v>0</v>
      </c>
      <c r="L305" s="12">
        <f t="shared" si="36"/>
        <v>0</v>
      </c>
      <c r="M305" s="13" t="s">
        <v>196</v>
      </c>
      <c r="N305" s="1" t="s">
        <v>197</v>
      </c>
      <c r="O305" s="1" t="s">
        <v>52</v>
      </c>
      <c r="P305" s="1" t="s">
        <v>52</v>
      </c>
      <c r="Q305" s="1" t="s">
        <v>501</v>
      </c>
      <c r="R305" s="1" t="s">
        <v>64</v>
      </c>
      <c r="S305" s="1" t="s">
        <v>65</v>
      </c>
      <c r="T305" s="1" t="s">
        <v>65</v>
      </c>
      <c r="AR305" s="1" t="s">
        <v>52</v>
      </c>
      <c r="AS305" s="1" t="s">
        <v>52</v>
      </c>
      <c r="AU305" s="1" t="s">
        <v>507</v>
      </c>
      <c r="AV305">
        <v>110</v>
      </c>
    </row>
    <row r="306" spans="1:48" ht="30" customHeight="1" x14ac:dyDescent="0.3">
      <c r="A306" s="13" t="s">
        <v>199</v>
      </c>
      <c r="B306" s="13" t="s">
        <v>200</v>
      </c>
      <c r="C306" s="13" t="s">
        <v>61</v>
      </c>
      <c r="D306" s="11">
        <v>54</v>
      </c>
      <c r="E306" s="12">
        <f>TRUNC(일위대가목록!E28,0)</f>
        <v>0</v>
      </c>
      <c r="F306" s="12">
        <f t="shared" si="32"/>
        <v>0</v>
      </c>
      <c r="G306" s="12">
        <f>TRUNC(일위대가목록!F28,0)</f>
        <v>0</v>
      </c>
      <c r="H306" s="12">
        <f t="shared" si="33"/>
        <v>0</v>
      </c>
      <c r="I306" s="12">
        <f>TRUNC(일위대가목록!G28,0)</f>
        <v>0</v>
      </c>
      <c r="J306" s="12">
        <f t="shared" si="34"/>
        <v>0</v>
      </c>
      <c r="K306" s="12">
        <f t="shared" si="35"/>
        <v>0</v>
      </c>
      <c r="L306" s="12">
        <f t="shared" si="36"/>
        <v>0</v>
      </c>
      <c r="M306" s="13" t="s">
        <v>201</v>
      </c>
      <c r="N306" s="1" t="s">
        <v>202</v>
      </c>
      <c r="O306" s="1" t="s">
        <v>52</v>
      </c>
      <c r="P306" s="1" t="s">
        <v>52</v>
      </c>
      <c r="Q306" s="1" t="s">
        <v>501</v>
      </c>
      <c r="R306" s="1" t="s">
        <v>64</v>
      </c>
      <c r="S306" s="1" t="s">
        <v>65</v>
      </c>
      <c r="T306" s="1" t="s">
        <v>65</v>
      </c>
      <c r="AR306" s="1" t="s">
        <v>52</v>
      </c>
      <c r="AS306" s="1" t="s">
        <v>52</v>
      </c>
      <c r="AU306" s="1" t="s">
        <v>508</v>
      </c>
      <c r="AV306">
        <v>111</v>
      </c>
    </row>
    <row r="307" spans="1:48" ht="30" customHeight="1" x14ac:dyDescent="0.3">
      <c r="A307" s="13" t="s">
        <v>509</v>
      </c>
      <c r="B307" s="13" t="s">
        <v>510</v>
      </c>
      <c r="C307" s="13" t="s">
        <v>61</v>
      </c>
      <c r="D307" s="11">
        <v>5</v>
      </c>
      <c r="E307" s="12">
        <f>TRUNC(일위대가목록!E81,0)</f>
        <v>0</v>
      </c>
      <c r="F307" s="12">
        <f t="shared" si="32"/>
        <v>0</v>
      </c>
      <c r="G307" s="12">
        <f>TRUNC(일위대가목록!F81,0)</f>
        <v>0</v>
      </c>
      <c r="H307" s="12">
        <f t="shared" si="33"/>
        <v>0</v>
      </c>
      <c r="I307" s="12">
        <f>TRUNC(일위대가목록!G81,0)</f>
        <v>0</v>
      </c>
      <c r="J307" s="12">
        <f t="shared" si="34"/>
        <v>0</v>
      </c>
      <c r="K307" s="12">
        <f t="shared" si="35"/>
        <v>0</v>
      </c>
      <c r="L307" s="12">
        <f t="shared" si="36"/>
        <v>0</v>
      </c>
      <c r="M307" s="13" t="s">
        <v>511</v>
      </c>
      <c r="N307" s="1" t="s">
        <v>512</v>
      </c>
      <c r="O307" s="1" t="s">
        <v>52</v>
      </c>
      <c r="P307" s="1" t="s">
        <v>52</v>
      </c>
      <c r="Q307" s="1" t="s">
        <v>501</v>
      </c>
      <c r="R307" s="1" t="s">
        <v>64</v>
      </c>
      <c r="S307" s="1" t="s">
        <v>65</v>
      </c>
      <c r="T307" s="1" t="s">
        <v>65</v>
      </c>
      <c r="AR307" s="1" t="s">
        <v>52</v>
      </c>
      <c r="AS307" s="1" t="s">
        <v>52</v>
      </c>
      <c r="AU307" s="1" t="s">
        <v>513</v>
      </c>
      <c r="AV307">
        <v>112</v>
      </c>
    </row>
    <row r="308" spans="1:48" ht="30" customHeight="1" x14ac:dyDescent="0.3">
      <c r="A308" s="13" t="s">
        <v>204</v>
      </c>
      <c r="B308" s="13" t="s">
        <v>205</v>
      </c>
      <c r="C308" s="13" t="s">
        <v>61</v>
      </c>
      <c r="D308" s="11">
        <v>62</v>
      </c>
      <c r="E308" s="12">
        <f>TRUNC(일위대가목록!E29,0)</f>
        <v>0</v>
      </c>
      <c r="F308" s="12">
        <f t="shared" si="32"/>
        <v>0</v>
      </c>
      <c r="G308" s="12">
        <f>TRUNC(일위대가목록!F29,0)</f>
        <v>0</v>
      </c>
      <c r="H308" s="12">
        <f t="shared" si="33"/>
        <v>0</v>
      </c>
      <c r="I308" s="12">
        <f>TRUNC(일위대가목록!G29,0)</f>
        <v>0</v>
      </c>
      <c r="J308" s="12">
        <f t="shared" si="34"/>
        <v>0</v>
      </c>
      <c r="K308" s="12">
        <f t="shared" si="35"/>
        <v>0</v>
      </c>
      <c r="L308" s="12">
        <f t="shared" si="36"/>
        <v>0</v>
      </c>
      <c r="M308" s="13" t="s">
        <v>206</v>
      </c>
      <c r="N308" s="1" t="s">
        <v>207</v>
      </c>
      <c r="O308" s="1" t="s">
        <v>52</v>
      </c>
      <c r="P308" s="1" t="s">
        <v>52</v>
      </c>
      <c r="Q308" s="1" t="s">
        <v>501</v>
      </c>
      <c r="R308" s="1" t="s">
        <v>64</v>
      </c>
      <c r="S308" s="1" t="s">
        <v>65</v>
      </c>
      <c r="T308" s="1" t="s">
        <v>65</v>
      </c>
      <c r="AR308" s="1" t="s">
        <v>52</v>
      </c>
      <c r="AS308" s="1" t="s">
        <v>52</v>
      </c>
      <c r="AU308" s="1" t="s">
        <v>514</v>
      </c>
      <c r="AV308">
        <v>113</v>
      </c>
    </row>
    <row r="309" spans="1:48" ht="30" customHeight="1" x14ac:dyDescent="0.3">
      <c r="A309" s="13" t="s">
        <v>209</v>
      </c>
      <c r="B309" s="13" t="s">
        <v>210</v>
      </c>
      <c r="C309" s="13" t="s">
        <v>61</v>
      </c>
      <c r="D309" s="11">
        <v>24</v>
      </c>
      <c r="E309" s="12">
        <f>TRUNC(일위대가목록!E30,0)</f>
        <v>0</v>
      </c>
      <c r="F309" s="12">
        <f t="shared" si="32"/>
        <v>0</v>
      </c>
      <c r="G309" s="12">
        <f>TRUNC(일위대가목록!F30,0)</f>
        <v>0</v>
      </c>
      <c r="H309" s="12">
        <f t="shared" si="33"/>
        <v>0</v>
      </c>
      <c r="I309" s="12">
        <f>TRUNC(일위대가목록!G30,0)</f>
        <v>0</v>
      </c>
      <c r="J309" s="12">
        <f t="shared" si="34"/>
        <v>0</v>
      </c>
      <c r="K309" s="12">
        <f t="shared" si="35"/>
        <v>0</v>
      </c>
      <c r="L309" s="12">
        <f t="shared" si="36"/>
        <v>0</v>
      </c>
      <c r="M309" s="13" t="s">
        <v>211</v>
      </c>
      <c r="N309" s="1" t="s">
        <v>212</v>
      </c>
      <c r="O309" s="1" t="s">
        <v>52</v>
      </c>
      <c r="P309" s="1" t="s">
        <v>52</v>
      </c>
      <c r="Q309" s="1" t="s">
        <v>501</v>
      </c>
      <c r="R309" s="1" t="s">
        <v>64</v>
      </c>
      <c r="S309" s="1" t="s">
        <v>65</v>
      </c>
      <c r="T309" s="1" t="s">
        <v>65</v>
      </c>
      <c r="AR309" s="1" t="s">
        <v>52</v>
      </c>
      <c r="AS309" s="1" t="s">
        <v>52</v>
      </c>
      <c r="AU309" s="1" t="s">
        <v>515</v>
      </c>
      <c r="AV309">
        <v>114</v>
      </c>
    </row>
    <row r="310" spans="1:48" ht="30" customHeight="1" x14ac:dyDescent="0.3">
      <c r="A310" s="13" t="s">
        <v>516</v>
      </c>
      <c r="B310" s="13" t="s">
        <v>210</v>
      </c>
      <c r="C310" s="13" t="s">
        <v>61</v>
      </c>
      <c r="D310" s="11">
        <v>202</v>
      </c>
      <c r="E310" s="12">
        <f>TRUNC(일위대가목록!E82,0)</f>
        <v>0</v>
      </c>
      <c r="F310" s="12">
        <f t="shared" si="32"/>
        <v>0</v>
      </c>
      <c r="G310" s="12">
        <f>TRUNC(일위대가목록!F82,0)</f>
        <v>0</v>
      </c>
      <c r="H310" s="12">
        <f t="shared" si="33"/>
        <v>0</v>
      </c>
      <c r="I310" s="12">
        <f>TRUNC(일위대가목록!G82,0)</f>
        <v>0</v>
      </c>
      <c r="J310" s="12">
        <f t="shared" si="34"/>
        <v>0</v>
      </c>
      <c r="K310" s="12">
        <f t="shared" si="35"/>
        <v>0</v>
      </c>
      <c r="L310" s="12">
        <f t="shared" si="36"/>
        <v>0</v>
      </c>
      <c r="M310" s="13" t="s">
        <v>517</v>
      </c>
      <c r="N310" s="1" t="s">
        <v>518</v>
      </c>
      <c r="O310" s="1" t="s">
        <v>52</v>
      </c>
      <c r="P310" s="1" t="s">
        <v>52</v>
      </c>
      <c r="Q310" s="1" t="s">
        <v>501</v>
      </c>
      <c r="R310" s="1" t="s">
        <v>64</v>
      </c>
      <c r="S310" s="1" t="s">
        <v>65</v>
      </c>
      <c r="T310" s="1" t="s">
        <v>65</v>
      </c>
      <c r="AR310" s="1" t="s">
        <v>52</v>
      </c>
      <c r="AS310" s="1" t="s">
        <v>52</v>
      </c>
      <c r="AU310" s="1" t="s">
        <v>519</v>
      </c>
      <c r="AV310">
        <v>115</v>
      </c>
    </row>
    <row r="311" spans="1:48" ht="30" customHeight="1" x14ac:dyDescent="0.3">
      <c r="A311" s="13" t="s">
        <v>520</v>
      </c>
      <c r="B311" s="13" t="s">
        <v>521</v>
      </c>
      <c r="C311" s="13" t="s">
        <v>61</v>
      </c>
      <c r="D311" s="11">
        <v>17</v>
      </c>
      <c r="E311" s="12">
        <f>TRUNC(일위대가목록!E83,0)</f>
        <v>0</v>
      </c>
      <c r="F311" s="12">
        <f t="shared" si="32"/>
        <v>0</v>
      </c>
      <c r="G311" s="12">
        <f>TRUNC(일위대가목록!F83,0)</f>
        <v>0</v>
      </c>
      <c r="H311" s="12">
        <f t="shared" si="33"/>
        <v>0</v>
      </c>
      <c r="I311" s="12">
        <f>TRUNC(일위대가목록!G83,0)</f>
        <v>0</v>
      </c>
      <c r="J311" s="12">
        <f t="shared" si="34"/>
        <v>0</v>
      </c>
      <c r="K311" s="12">
        <f t="shared" si="35"/>
        <v>0</v>
      </c>
      <c r="L311" s="12">
        <f t="shared" si="36"/>
        <v>0</v>
      </c>
      <c r="M311" s="13" t="s">
        <v>522</v>
      </c>
      <c r="N311" s="1" t="s">
        <v>523</v>
      </c>
      <c r="O311" s="1" t="s">
        <v>52</v>
      </c>
      <c r="P311" s="1" t="s">
        <v>52</v>
      </c>
      <c r="Q311" s="1" t="s">
        <v>501</v>
      </c>
      <c r="R311" s="1" t="s">
        <v>64</v>
      </c>
      <c r="S311" s="1" t="s">
        <v>65</v>
      </c>
      <c r="T311" s="1" t="s">
        <v>65</v>
      </c>
      <c r="AR311" s="1" t="s">
        <v>52</v>
      </c>
      <c r="AS311" s="1" t="s">
        <v>52</v>
      </c>
      <c r="AU311" s="1" t="s">
        <v>524</v>
      </c>
      <c r="AV311">
        <v>116</v>
      </c>
    </row>
    <row r="312" spans="1:48" ht="30" customHeight="1" x14ac:dyDescent="0.3">
      <c r="A312" s="13" t="s">
        <v>525</v>
      </c>
      <c r="B312" s="13" t="s">
        <v>521</v>
      </c>
      <c r="C312" s="13" t="s">
        <v>61</v>
      </c>
      <c r="D312" s="11">
        <v>4</v>
      </c>
      <c r="E312" s="12">
        <f>TRUNC(일위대가목록!E84,0)</f>
        <v>0</v>
      </c>
      <c r="F312" s="12">
        <f t="shared" si="32"/>
        <v>0</v>
      </c>
      <c r="G312" s="12">
        <f>TRUNC(일위대가목록!F84,0)</f>
        <v>0</v>
      </c>
      <c r="H312" s="12">
        <f t="shared" si="33"/>
        <v>0</v>
      </c>
      <c r="I312" s="12">
        <f>TRUNC(일위대가목록!G84,0)</f>
        <v>0</v>
      </c>
      <c r="J312" s="12">
        <f t="shared" si="34"/>
        <v>0</v>
      </c>
      <c r="K312" s="12">
        <f t="shared" si="35"/>
        <v>0</v>
      </c>
      <c r="L312" s="12">
        <f t="shared" si="36"/>
        <v>0</v>
      </c>
      <c r="M312" s="13" t="s">
        <v>526</v>
      </c>
      <c r="N312" s="1" t="s">
        <v>527</v>
      </c>
      <c r="O312" s="1" t="s">
        <v>52</v>
      </c>
      <c r="P312" s="1" t="s">
        <v>52</v>
      </c>
      <c r="Q312" s="1" t="s">
        <v>501</v>
      </c>
      <c r="R312" s="1" t="s">
        <v>64</v>
      </c>
      <c r="S312" s="1" t="s">
        <v>65</v>
      </c>
      <c r="T312" s="1" t="s">
        <v>65</v>
      </c>
      <c r="AR312" s="1" t="s">
        <v>52</v>
      </c>
      <c r="AS312" s="1" t="s">
        <v>52</v>
      </c>
      <c r="AU312" s="1" t="s">
        <v>528</v>
      </c>
      <c r="AV312">
        <v>117</v>
      </c>
    </row>
    <row r="313" spans="1:48" ht="30" customHeight="1" x14ac:dyDescent="0.3">
      <c r="A313" s="13" t="s">
        <v>529</v>
      </c>
      <c r="B313" s="13" t="s">
        <v>530</v>
      </c>
      <c r="C313" s="13" t="s">
        <v>61</v>
      </c>
      <c r="D313" s="11">
        <v>2</v>
      </c>
      <c r="E313" s="12">
        <f>TRUNC(일위대가목록!E85,0)</f>
        <v>0</v>
      </c>
      <c r="F313" s="12">
        <f t="shared" si="32"/>
        <v>0</v>
      </c>
      <c r="G313" s="12">
        <f>TRUNC(일위대가목록!F85,0)</f>
        <v>0</v>
      </c>
      <c r="H313" s="12">
        <f t="shared" si="33"/>
        <v>0</v>
      </c>
      <c r="I313" s="12">
        <f>TRUNC(일위대가목록!G85,0)</f>
        <v>0</v>
      </c>
      <c r="J313" s="12">
        <f t="shared" si="34"/>
        <v>0</v>
      </c>
      <c r="K313" s="12">
        <f t="shared" si="35"/>
        <v>0</v>
      </c>
      <c r="L313" s="12">
        <f t="shared" si="36"/>
        <v>0</v>
      </c>
      <c r="M313" s="13" t="s">
        <v>531</v>
      </c>
      <c r="N313" s="1" t="s">
        <v>532</v>
      </c>
      <c r="O313" s="1" t="s">
        <v>52</v>
      </c>
      <c r="P313" s="1" t="s">
        <v>52</v>
      </c>
      <c r="Q313" s="1" t="s">
        <v>501</v>
      </c>
      <c r="R313" s="1" t="s">
        <v>64</v>
      </c>
      <c r="S313" s="1" t="s">
        <v>65</v>
      </c>
      <c r="T313" s="1" t="s">
        <v>65</v>
      </c>
      <c r="AR313" s="1" t="s">
        <v>52</v>
      </c>
      <c r="AS313" s="1" t="s">
        <v>52</v>
      </c>
      <c r="AU313" s="1" t="s">
        <v>533</v>
      </c>
      <c r="AV313">
        <v>118</v>
      </c>
    </row>
    <row r="314" spans="1:48" ht="30" customHeight="1" x14ac:dyDescent="0.3">
      <c r="A314" s="13" t="s">
        <v>534</v>
      </c>
      <c r="B314" s="13" t="s">
        <v>535</v>
      </c>
      <c r="C314" s="13" t="s">
        <v>61</v>
      </c>
      <c r="D314" s="11">
        <v>80</v>
      </c>
      <c r="E314" s="12">
        <f>TRUNC(일위대가목록!E86,0)</f>
        <v>0</v>
      </c>
      <c r="F314" s="12">
        <f t="shared" si="32"/>
        <v>0</v>
      </c>
      <c r="G314" s="12">
        <f>TRUNC(일위대가목록!F86,0)</f>
        <v>0</v>
      </c>
      <c r="H314" s="12">
        <f t="shared" si="33"/>
        <v>0</v>
      </c>
      <c r="I314" s="12">
        <f>TRUNC(일위대가목록!G86,0)</f>
        <v>0</v>
      </c>
      <c r="J314" s="12">
        <f t="shared" si="34"/>
        <v>0</v>
      </c>
      <c r="K314" s="12">
        <f t="shared" si="35"/>
        <v>0</v>
      </c>
      <c r="L314" s="12">
        <f t="shared" si="36"/>
        <v>0</v>
      </c>
      <c r="M314" s="13" t="s">
        <v>536</v>
      </c>
      <c r="N314" s="1" t="s">
        <v>537</v>
      </c>
      <c r="O314" s="1" t="s">
        <v>52</v>
      </c>
      <c r="P314" s="1" t="s">
        <v>52</v>
      </c>
      <c r="Q314" s="1" t="s">
        <v>501</v>
      </c>
      <c r="R314" s="1" t="s">
        <v>64</v>
      </c>
      <c r="S314" s="1" t="s">
        <v>65</v>
      </c>
      <c r="T314" s="1" t="s">
        <v>65</v>
      </c>
      <c r="AR314" s="1" t="s">
        <v>52</v>
      </c>
      <c r="AS314" s="1" t="s">
        <v>52</v>
      </c>
      <c r="AU314" s="1" t="s">
        <v>538</v>
      </c>
      <c r="AV314">
        <v>119</v>
      </c>
    </row>
    <row r="315" spans="1:48" ht="30" customHeight="1" x14ac:dyDescent="0.3">
      <c r="A315" s="13" t="s">
        <v>539</v>
      </c>
      <c r="B315" s="13" t="s">
        <v>540</v>
      </c>
      <c r="C315" s="13" t="s">
        <v>154</v>
      </c>
      <c r="D315" s="11">
        <v>118</v>
      </c>
      <c r="E315" s="12">
        <f>TRUNC(일위대가목록!E87,0)</f>
        <v>0</v>
      </c>
      <c r="F315" s="12">
        <f t="shared" si="32"/>
        <v>0</v>
      </c>
      <c r="G315" s="12">
        <f>TRUNC(일위대가목록!F87,0)</f>
        <v>0</v>
      </c>
      <c r="H315" s="12">
        <f t="shared" si="33"/>
        <v>0</v>
      </c>
      <c r="I315" s="12">
        <f>TRUNC(일위대가목록!G87,0)</f>
        <v>0</v>
      </c>
      <c r="J315" s="12">
        <f t="shared" si="34"/>
        <v>0</v>
      </c>
      <c r="K315" s="12">
        <f t="shared" si="35"/>
        <v>0</v>
      </c>
      <c r="L315" s="12">
        <f t="shared" si="36"/>
        <v>0</v>
      </c>
      <c r="M315" s="13" t="s">
        <v>541</v>
      </c>
      <c r="N315" s="1" t="s">
        <v>542</v>
      </c>
      <c r="O315" s="1" t="s">
        <v>52</v>
      </c>
      <c r="P315" s="1" t="s">
        <v>52</v>
      </c>
      <c r="Q315" s="1" t="s">
        <v>501</v>
      </c>
      <c r="R315" s="1" t="s">
        <v>64</v>
      </c>
      <c r="S315" s="1" t="s">
        <v>65</v>
      </c>
      <c r="T315" s="1" t="s">
        <v>65</v>
      </c>
      <c r="AR315" s="1" t="s">
        <v>52</v>
      </c>
      <c r="AS315" s="1" t="s">
        <v>52</v>
      </c>
      <c r="AU315" s="1" t="s">
        <v>543</v>
      </c>
      <c r="AV315">
        <v>120</v>
      </c>
    </row>
    <row r="316" spans="1:48" ht="30" customHeight="1" x14ac:dyDescent="0.3">
      <c r="A316" s="13" t="s">
        <v>544</v>
      </c>
      <c r="B316" s="13" t="s">
        <v>545</v>
      </c>
      <c r="C316" s="13" t="s">
        <v>154</v>
      </c>
      <c r="D316" s="11">
        <v>11</v>
      </c>
      <c r="E316" s="12">
        <f>TRUNC(일위대가목록!E88,0)</f>
        <v>0</v>
      </c>
      <c r="F316" s="12">
        <f t="shared" si="32"/>
        <v>0</v>
      </c>
      <c r="G316" s="12">
        <f>TRUNC(일위대가목록!F88,0)</f>
        <v>0</v>
      </c>
      <c r="H316" s="12">
        <f t="shared" si="33"/>
        <v>0</v>
      </c>
      <c r="I316" s="12">
        <f>TRUNC(일위대가목록!G88,0)</f>
        <v>0</v>
      </c>
      <c r="J316" s="12">
        <f t="shared" si="34"/>
        <v>0</v>
      </c>
      <c r="K316" s="12">
        <f t="shared" si="35"/>
        <v>0</v>
      </c>
      <c r="L316" s="12">
        <f t="shared" si="36"/>
        <v>0</v>
      </c>
      <c r="M316" s="13" t="s">
        <v>546</v>
      </c>
      <c r="N316" s="1" t="s">
        <v>547</v>
      </c>
      <c r="O316" s="1" t="s">
        <v>52</v>
      </c>
      <c r="P316" s="1" t="s">
        <v>52</v>
      </c>
      <c r="Q316" s="1" t="s">
        <v>501</v>
      </c>
      <c r="R316" s="1" t="s">
        <v>64</v>
      </c>
      <c r="S316" s="1" t="s">
        <v>65</v>
      </c>
      <c r="T316" s="1" t="s">
        <v>65</v>
      </c>
      <c r="AR316" s="1" t="s">
        <v>52</v>
      </c>
      <c r="AS316" s="1" t="s">
        <v>52</v>
      </c>
      <c r="AU316" s="1" t="s">
        <v>548</v>
      </c>
      <c r="AV316">
        <v>121</v>
      </c>
    </row>
    <row r="317" spans="1:48" ht="30" customHeight="1" x14ac:dyDescent="0.3">
      <c r="A317" s="13" t="s">
        <v>544</v>
      </c>
      <c r="B317" s="13" t="s">
        <v>549</v>
      </c>
      <c r="C317" s="13" t="s">
        <v>154</v>
      </c>
      <c r="D317" s="11">
        <v>5</v>
      </c>
      <c r="E317" s="12">
        <f>TRUNC(일위대가목록!E89,0)</f>
        <v>0</v>
      </c>
      <c r="F317" s="12">
        <f t="shared" si="32"/>
        <v>0</v>
      </c>
      <c r="G317" s="12">
        <f>TRUNC(일위대가목록!F89,0)</f>
        <v>0</v>
      </c>
      <c r="H317" s="12">
        <f t="shared" si="33"/>
        <v>0</v>
      </c>
      <c r="I317" s="12">
        <f>TRUNC(일위대가목록!G89,0)</f>
        <v>0</v>
      </c>
      <c r="J317" s="12">
        <f t="shared" si="34"/>
        <v>0</v>
      </c>
      <c r="K317" s="12">
        <f t="shared" si="35"/>
        <v>0</v>
      </c>
      <c r="L317" s="12">
        <f t="shared" si="36"/>
        <v>0</v>
      </c>
      <c r="M317" s="13" t="s">
        <v>550</v>
      </c>
      <c r="N317" s="1" t="s">
        <v>551</v>
      </c>
      <c r="O317" s="1" t="s">
        <v>52</v>
      </c>
      <c r="P317" s="1" t="s">
        <v>52</v>
      </c>
      <c r="Q317" s="1" t="s">
        <v>501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552</v>
      </c>
      <c r="AV317">
        <v>122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501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501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501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501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501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501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501</v>
      </c>
    </row>
    <row r="325" spans="1:48" ht="30" customHeight="1" x14ac:dyDescent="0.3">
      <c r="A325" s="13" t="s">
        <v>93</v>
      </c>
      <c r="B325" s="11"/>
      <c r="C325" s="11"/>
      <c r="D325" s="11"/>
      <c r="E325" s="12"/>
      <c r="F325" s="12">
        <f>SUMIF(Q304:Q324,"010203",F304:F324)</f>
        <v>0</v>
      </c>
      <c r="G325" s="12"/>
      <c r="H325" s="12">
        <f>SUMIF(Q304:Q324,"010203",H304:H324)</f>
        <v>0</v>
      </c>
      <c r="I325" s="12"/>
      <c r="J325" s="12">
        <f>SUMIF(Q304:Q324,"010203",J304:J324)</f>
        <v>0</v>
      </c>
      <c r="K325" s="12"/>
      <c r="L325" s="12">
        <f>SUMIF(Q304:Q324,"010203",L304:L324)</f>
        <v>0</v>
      </c>
      <c r="M325" s="11"/>
      <c r="N325" t="s">
        <v>94</v>
      </c>
    </row>
    <row r="326" spans="1:48" ht="30" customHeight="1" x14ac:dyDescent="0.3">
      <c r="A326" s="13" t="s">
        <v>553</v>
      </c>
      <c r="B326" s="13" t="s">
        <v>470</v>
      </c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554</v>
      </c>
    </row>
    <row r="327" spans="1:48" ht="30" customHeight="1" x14ac:dyDescent="0.3">
      <c r="A327" s="13" t="s">
        <v>555</v>
      </c>
      <c r="B327" s="13" t="s">
        <v>556</v>
      </c>
      <c r="C327" s="13" t="s">
        <v>154</v>
      </c>
      <c r="D327" s="11">
        <v>7</v>
      </c>
      <c r="E327" s="12">
        <f>TRUNC(일위대가목록!E90,0)</f>
        <v>0</v>
      </c>
      <c r="F327" s="12">
        <f>TRUNC(E327*D327, 0)</f>
        <v>0</v>
      </c>
      <c r="G327" s="12">
        <f>TRUNC(일위대가목록!F90,0)</f>
        <v>0</v>
      </c>
      <c r="H327" s="12">
        <f>TRUNC(G327*D327, 0)</f>
        <v>0</v>
      </c>
      <c r="I327" s="12">
        <f>TRUNC(일위대가목록!G90,0)</f>
        <v>0</v>
      </c>
      <c r="J327" s="12">
        <f>TRUNC(I327*D327, 0)</f>
        <v>0</v>
      </c>
      <c r="K327" s="12">
        <f>TRUNC(E327+G327+I327, 0)</f>
        <v>0</v>
      </c>
      <c r="L327" s="12">
        <f>TRUNC(F327+H327+J327, 0)</f>
        <v>0</v>
      </c>
      <c r="M327" s="13" t="s">
        <v>557</v>
      </c>
      <c r="N327" s="1" t="s">
        <v>558</v>
      </c>
      <c r="O327" s="1" t="s">
        <v>52</v>
      </c>
      <c r="P327" s="1" t="s">
        <v>52</v>
      </c>
      <c r="Q327" s="1" t="s">
        <v>554</v>
      </c>
      <c r="R327" s="1" t="s">
        <v>64</v>
      </c>
      <c r="S327" s="1" t="s">
        <v>65</v>
      </c>
      <c r="T327" s="1" t="s">
        <v>65</v>
      </c>
      <c r="AR327" s="1" t="s">
        <v>52</v>
      </c>
      <c r="AS327" s="1" t="s">
        <v>52</v>
      </c>
      <c r="AU327" s="1" t="s">
        <v>559</v>
      </c>
      <c r="AV327">
        <v>124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554</v>
      </c>
    </row>
    <row r="329" spans="1:48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554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554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554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554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554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554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554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554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554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554</v>
      </c>
    </row>
    <row r="339" spans="1:48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554</v>
      </c>
    </row>
    <row r="340" spans="1:48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554</v>
      </c>
    </row>
    <row r="341" spans="1:48" ht="30" customHeight="1" x14ac:dyDescent="0.3">
      <c r="A341" s="11"/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1"/>
      <c r="Q341" s="1" t="s">
        <v>554</v>
      </c>
    </row>
    <row r="342" spans="1:48" ht="30" customHeight="1" x14ac:dyDescent="0.3">
      <c r="A342" s="11"/>
      <c r="B342" s="1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554</v>
      </c>
    </row>
    <row r="343" spans="1:48" ht="30" customHeight="1" x14ac:dyDescent="0.3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554</v>
      </c>
    </row>
    <row r="344" spans="1:48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554</v>
      </c>
    </row>
    <row r="345" spans="1:48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554</v>
      </c>
    </row>
    <row r="346" spans="1:48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554</v>
      </c>
    </row>
    <row r="347" spans="1:48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554</v>
      </c>
    </row>
    <row r="348" spans="1:48" ht="30" customHeight="1" x14ac:dyDescent="0.3">
      <c r="A348" s="13" t="s">
        <v>93</v>
      </c>
      <c r="B348" s="11"/>
      <c r="C348" s="11"/>
      <c r="D348" s="11"/>
      <c r="E348" s="12"/>
      <c r="F348" s="12">
        <f>SUMIF(Q327:Q347,"010204",F327:F347)</f>
        <v>0</v>
      </c>
      <c r="G348" s="12"/>
      <c r="H348" s="12">
        <f>SUMIF(Q327:Q347,"010204",H327:H347)</f>
        <v>0</v>
      </c>
      <c r="I348" s="12"/>
      <c r="J348" s="12">
        <f>SUMIF(Q327:Q347,"010204",J327:J347)</f>
        <v>0</v>
      </c>
      <c r="K348" s="12"/>
      <c r="L348" s="12">
        <f>SUMIF(Q327:Q347,"010204",L327:L347)</f>
        <v>0</v>
      </c>
      <c r="M348" s="11"/>
      <c r="N348" t="s">
        <v>94</v>
      </c>
    </row>
    <row r="349" spans="1:48" ht="30" customHeight="1" x14ac:dyDescent="0.3">
      <c r="A349" s="13" t="s">
        <v>560</v>
      </c>
      <c r="B349" s="13" t="s">
        <v>470</v>
      </c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561</v>
      </c>
    </row>
    <row r="350" spans="1:48" ht="30" customHeight="1" x14ac:dyDescent="0.3">
      <c r="A350" s="13" t="s">
        <v>250</v>
      </c>
      <c r="B350" s="13" t="s">
        <v>251</v>
      </c>
      <c r="C350" s="13" t="s">
        <v>61</v>
      </c>
      <c r="D350" s="11">
        <v>24</v>
      </c>
      <c r="E350" s="12">
        <f>TRUNC(일위대가목록!E38,0)</f>
        <v>0</v>
      </c>
      <c r="F350" s="12">
        <f t="shared" ref="F350:F357" si="37">TRUNC(E350*D350, 0)</f>
        <v>0</v>
      </c>
      <c r="G350" s="12">
        <f>TRUNC(일위대가목록!F38,0)</f>
        <v>0</v>
      </c>
      <c r="H350" s="12">
        <f t="shared" ref="H350:H357" si="38">TRUNC(G350*D350, 0)</f>
        <v>0</v>
      </c>
      <c r="I350" s="12">
        <f>TRUNC(일위대가목록!G38,0)</f>
        <v>0</v>
      </c>
      <c r="J350" s="12">
        <f t="shared" ref="J350:J357" si="39">TRUNC(I350*D350, 0)</f>
        <v>0</v>
      </c>
      <c r="K350" s="12">
        <f t="shared" ref="K350:L357" si="40">TRUNC(E350+G350+I350, 0)</f>
        <v>0</v>
      </c>
      <c r="L350" s="12">
        <f t="shared" si="40"/>
        <v>0</v>
      </c>
      <c r="M350" s="13" t="s">
        <v>252</v>
      </c>
      <c r="N350" s="1" t="s">
        <v>253</v>
      </c>
      <c r="O350" s="1" t="s">
        <v>52</v>
      </c>
      <c r="P350" s="1" t="s">
        <v>52</v>
      </c>
      <c r="Q350" s="1" t="s">
        <v>561</v>
      </c>
      <c r="R350" s="1" t="s">
        <v>64</v>
      </c>
      <c r="S350" s="1" t="s">
        <v>65</v>
      </c>
      <c r="T350" s="1" t="s">
        <v>65</v>
      </c>
      <c r="AR350" s="1" t="s">
        <v>52</v>
      </c>
      <c r="AS350" s="1" t="s">
        <v>52</v>
      </c>
      <c r="AU350" s="1" t="s">
        <v>562</v>
      </c>
      <c r="AV350">
        <v>126</v>
      </c>
    </row>
    <row r="351" spans="1:48" ht="30" customHeight="1" x14ac:dyDescent="0.3">
      <c r="A351" s="13" t="s">
        <v>255</v>
      </c>
      <c r="B351" s="13" t="s">
        <v>256</v>
      </c>
      <c r="C351" s="13" t="s">
        <v>69</v>
      </c>
      <c r="D351" s="11">
        <v>6</v>
      </c>
      <c r="E351" s="12">
        <f>TRUNC(일위대가목록!E39,0)</f>
        <v>0</v>
      </c>
      <c r="F351" s="12">
        <f t="shared" si="37"/>
        <v>0</v>
      </c>
      <c r="G351" s="12">
        <f>TRUNC(일위대가목록!F39,0)</f>
        <v>0</v>
      </c>
      <c r="H351" s="12">
        <f t="shared" si="38"/>
        <v>0</v>
      </c>
      <c r="I351" s="12">
        <f>TRUNC(일위대가목록!G39,0)</f>
        <v>0</v>
      </c>
      <c r="J351" s="12">
        <f t="shared" si="39"/>
        <v>0</v>
      </c>
      <c r="K351" s="12">
        <f t="shared" si="40"/>
        <v>0</v>
      </c>
      <c r="L351" s="12">
        <f t="shared" si="40"/>
        <v>0</v>
      </c>
      <c r="M351" s="13" t="s">
        <v>257</v>
      </c>
      <c r="N351" s="1" t="s">
        <v>258</v>
      </c>
      <c r="O351" s="1" t="s">
        <v>52</v>
      </c>
      <c r="P351" s="1" t="s">
        <v>52</v>
      </c>
      <c r="Q351" s="1" t="s">
        <v>561</v>
      </c>
      <c r="R351" s="1" t="s">
        <v>64</v>
      </c>
      <c r="S351" s="1" t="s">
        <v>65</v>
      </c>
      <c r="T351" s="1" t="s">
        <v>65</v>
      </c>
      <c r="AR351" s="1" t="s">
        <v>52</v>
      </c>
      <c r="AS351" s="1" t="s">
        <v>52</v>
      </c>
      <c r="AU351" s="1" t="s">
        <v>563</v>
      </c>
      <c r="AV351">
        <v>127</v>
      </c>
    </row>
    <row r="352" spans="1:48" ht="30" customHeight="1" x14ac:dyDescent="0.3">
      <c r="A352" s="13" t="s">
        <v>260</v>
      </c>
      <c r="B352" s="13" t="s">
        <v>261</v>
      </c>
      <c r="C352" s="13" t="s">
        <v>154</v>
      </c>
      <c r="D352" s="11">
        <v>23</v>
      </c>
      <c r="E352" s="12">
        <f>TRUNC(일위대가목록!E40,0)</f>
        <v>0</v>
      </c>
      <c r="F352" s="12">
        <f t="shared" si="37"/>
        <v>0</v>
      </c>
      <c r="G352" s="12">
        <f>TRUNC(일위대가목록!F40,0)</f>
        <v>0</v>
      </c>
      <c r="H352" s="12">
        <f t="shared" si="38"/>
        <v>0</v>
      </c>
      <c r="I352" s="12">
        <f>TRUNC(일위대가목록!G40,0)</f>
        <v>0</v>
      </c>
      <c r="J352" s="12">
        <f t="shared" si="39"/>
        <v>0</v>
      </c>
      <c r="K352" s="12">
        <f t="shared" si="40"/>
        <v>0</v>
      </c>
      <c r="L352" s="12">
        <f t="shared" si="40"/>
        <v>0</v>
      </c>
      <c r="M352" s="13" t="s">
        <v>262</v>
      </c>
      <c r="N352" s="1" t="s">
        <v>263</v>
      </c>
      <c r="O352" s="1" t="s">
        <v>52</v>
      </c>
      <c r="P352" s="1" t="s">
        <v>52</v>
      </c>
      <c r="Q352" s="1" t="s">
        <v>561</v>
      </c>
      <c r="R352" s="1" t="s">
        <v>64</v>
      </c>
      <c r="S352" s="1" t="s">
        <v>65</v>
      </c>
      <c r="T352" s="1" t="s">
        <v>65</v>
      </c>
      <c r="AR352" s="1" t="s">
        <v>52</v>
      </c>
      <c r="AS352" s="1" t="s">
        <v>52</v>
      </c>
      <c r="AU352" s="1" t="s">
        <v>564</v>
      </c>
      <c r="AV352">
        <v>128</v>
      </c>
    </row>
    <row r="353" spans="1:48" ht="30" customHeight="1" x14ac:dyDescent="0.3">
      <c r="A353" s="13" t="s">
        <v>275</v>
      </c>
      <c r="B353" s="13" t="s">
        <v>276</v>
      </c>
      <c r="C353" s="13" t="s">
        <v>154</v>
      </c>
      <c r="D353" s="11">
        <v>5</v>
      </c>
      <c r="E353" s="12">
        <f>TRUNC(일위대가목록!E43,0)</f>
        <v>0</v>
      </c>
      <c r="F353" s="12">
        <f t="shared" si="37"/>
        <v>0</v>
      </c>
      <c r="G353" s="12">
        <f>TRUNC(일위대가목록!F43,0)</f>
        <v>0</v>
      </c>
      <c r="H353" s="12">
        <f t="shared" si="38"/>
        <v>0</v>
      </c>
      <c r="I353" s="12">
        <f>TRUNC(일위대가목록!G43,0)</f>
        <v>0</v>
      </c>
      <c r="J353" s="12">
        <f t="shared" si="39"/>
        <v>0</v>
      </c>
      <c r="K353" s="12">
        <f t="shared" si="40"/>
        <v>0</v>
      </c>
      <c r="L353" s="12">
        <f t="shared" si="40"/>
        <v>0</v>
      </c>
      <c r="M353" s="13" t="s">
        <v>277</v>
      </c>
      <c r="N353" s="1" t="s">
        <v>278</v>
      </c>
      <c r="O353" s="1" t="s">
        <v>52</v>
      </c>
      <c r="P353" s="1" t="s">
        <v>52</v>
      </c>
      <c r="Q353" s="1" t="s">
        <v>561</v>
      </c>
      <c r="R353" s="1" t="s">
        <v>64</v>
      </c>
      <c r="S353" s="1" t="s">
        <v>65</v>
      </c>
      <c r="T353" s="1" t="s">
        <v>65</v>
      </c>
      <c r="AR353" s="1" t="s">
        <v>52</v>
      </c>
      <c r="AS353" s="1" t="s">
        <v>52</v>
      </c>
      <c r="AU353" s="1" t="s">
        <v>565</v>
      </c>
      <c r="AV353">
        <v>129</v>
      </c>
    </row>
    <row r="354" spans="1:48" ht="30" customHeight="1" x14ac:dyDescent="0.3">
      <c r="A354" s="13" t="s">
        <v>566</v>
      </c>
      <c r="B354" s="13" t="s">
        <v>567</v>
      </c>
      <c r="C354" s="13" t="s">
        <v>154</v>
      </c>
      <c r="D354" s="11">
        <v>4</v>
      </c>
      <c r="E354" s="12">
        <f>TRUNC(일위대가목록!E91,0)</f>
        <v>0</v>
      </c>
      <c r="F354" s="12">
        <f t="shared" si="37"/>
        <v>0</v>
      </c>
      <c r="G354" s="12">
        <f>TRUNC(일위대가목록!F91,0)</f>
        <v>0</v>
      </c>
      <c r="H354" s="12">
        <f t="shared" si="38"/>
        <v>0</v>
      </c>
      <c r="I354" s="12">
        <f>TRUNC(일위대가목록!G91,0)</f>
        <v>0</v>
      </c>
      <c r="J354" s="12">
        <f t="shared" si="39"/>
        <v>0</v>
      </c>
      <c r="K354" s="12">
        <f t="shared" si="40"/>
        <v>0</v>
      </c>
      <c r="L354" s="12">
        <f t="shared" si="40"/>
        <v>0</v>
      </c>
      <c r="M354" s="13" t="s">
        <v>568</v>
      </c>
      <c r="N354" s="1" t="s">
        <v>569</v>
      </c>
      <c r="O354" s="1" t="s">
        <v>52</v>
      </c>
      <c r="P354" s="1" t="s">
        <v>52</v>
      </c>
      <c r="Q354" s="1" t="s">
        <v>561</v>
      </c>
      <c r="R354" s="1" t="s">
        <v>64</v>
      </c>
      <c r="S354" s="1" t="s">
        <v>65</v>
      </c>
      <c r="T354" s="1" t="s">
        <v>65</v>
      </c>
      <c r="AR354" s="1" t="s">
        <v>52</v>
      </c>
      <c r="AS354" s="1" t="s">
        <v>52</v>
      </c>
      <c r="AU354" s="1" t="s">
        <v>570</v>
      </c>
      <c r="AV354">
        <v>130</v>
      </c>
    </row>
    <row r="355" spans="1:48" ht="30" customHeight="1" x14ac:dyDescent="0.3">
      <c r="A355" s="13" t="s">
        <v>571</v>
      </c>
      <c r="B355" s="13" t="s">
        <v>281</v>
      </c>
      <c r="C355" s="13" t="s">
        <v>154</v>
      </c>
      <c r="D355" s="11">
        <v>18</v>
      </c>
      <c r="E355" s="12">
        <f>TRUNC(일위대가목록!E92,0)</f>
        <v>0</v>
      </c>
      <c r="F355" s="12">
        <f t="shared" si="37"/>
        <v>0</v>
      </c>
      <c r="G355" s="12">
        <f>TRUNC(일위대가목록!F92,0)</f>
        <v>0</v>
      </c>
      <c r="H355" s="12">
        <f t="shared" si="38"/>
        <v>0</v>
      </c>
      <c r="I355" s="12">
        <f>TRUNC(일위대가목록!G92,0)</f>
        <v>0</v>
      </c>
      <c r="J355" s="12">
        <f t="shared" si="39"/>
        <v>0</v>
      </c>
      <c r="K355" s="12">
        <f t="shared" si="40"/>
        <v>0</v>
      </c>
      <c r="L355" s="12">
        <f t="shared" si="40"/>
        <v>0</v>
      </c>
      <c r="M355" s="13" t="s">
        <v>572</v>
      </c>
      <c r="N355" s="1" t="s">
        <v>573</v>
      </c>
      <c r="O355" s="1" t="s">
        <v>52</v>
      </c>
      <c r="P355" s="1" t="s">
        <v>52</v>
      </c>
      <c r="Q355" s="1" t="s">
        <v>561</v>
      </c>
      <c r="R355" s="1" t="s">
        <v>64</v>
      </c>
      <c r="S355" s="1" t="s">
        <v>65</v>
      </c>
      <c r="T355" s="1" t="s">
        <v>65</v>
      </c>
      <c r="AR355" s="1" t="s">
        <v>52</v>
      </c>
      <c r="AS355" s="1" t="s">
        <v>52</v>
      </c>
      <c r="AU355" s="1" t="s">
        <v>574</v>
      </c>
      <c r="AV355">
        <v>131</v>
      </c>
    </row>
    <row r="356" spans="1:48" ht="30" customHeight="1" x14ac:dyDescent="0.3">
      <c r="A356" s="13" t="s">
        <v>575</v>
      </c>
      <c r="B356" s="13" t="s">
        <v>576</v>
      </c>
      <c r="C356" s="13" t="s">
        <v>154</v>
      </c>
      <c r="D356" s="11">
        <v>20</v>
      </c>
      <c r="E356" s="12">
        <f>TRUNC(일위대가목록!E93,0)</f>
        <v>0</v>
      </c>
      <c r="F356" s="12">
        <f t="shared" si="37"/>
        <v>0</v>
      </c>
      <c r="G356" s="12">
        <f>TRUNC(일위대가목록!F93,0)</f>
        <v>0</v>
      </c>
      <c r="H356" s="12">
        <f t="shared" si="38"/>
        <v>0</v>
      </c>
      <c r="I356" s="12">
        <f>TRUNC(일위대가목록!G93,0)</f>
        <v>0</v>
      </c>
      <c r="J356" s="12">
        <f t="shared" si="39"/>
        <v>0</v>
      </c>
      <c r="K356" s="12">
        <f t="shared" si="40"/>
        <v>0</v>
      </c>
      <c r="L356" s="12">
        <f t="shared" si="40"/>
        <v>0</v>
      </c>
      <c r="M356" s="13" t="s">
        <v>577</v>
      </c>
      <c r="N356" s="1" t="s">
        <v>578</v>
      </c>
      <c r="O356" s="1" t="s">
        <v>52</v>
      </c>
      <c r="P356" s="1" t="s">
        <v>52</v>
      </c>
      <c r="Q356" s="1" t="s">
        <v>561</v>
      </c>
      <c r="R356" s="1" t="s">
        <v>64</v>
      </c>
      <c r="S356" s="1" t="s">
        <v>65</v>
      </c>
      <c r="T356" s="1" t="s">
        <v>65</v>
      </c>
      <c r="AR356" s="1" t="s">
        <v>52</v>
      </c>
      <c r="AS356" s="1" t="s">
        <v>52</v>
      </c>
      <c r="AU356" s="1" t="s">
        <v>579</v>
      </c>
      <c r="AV356">
        <v>132</v>
      </c>
    </row>
    <row r="357" spans="1:48" ht="30" customHeight="1" x14ac:dyDescent="0.3">
      <c r="A357" s="13" t="s">
        <v>290</v>
      </c>
      <c r="B357" s="13" t="s">
        <v>291</v>
      </c>
      <c r="C357" s="13" t="s">
        <v>154</v>
      </c>
      <c r="D357" s="11">
        <v>81</v>
      </c>
      <c r="E357" s="12">
        <f>TRUNC(일위대가목록!E46,0)</f>
        <v>0</v>
      </c>
      <c r="F357" s="12">
        <f t="shared" si="37"/>
        <v>0</v>
      </c>
      <c r="G357" s="12">
        <f>TRUNC(일위대가목록!F46,0)</f>
        <v>0</v>
      </c>
      <c r="H357" s="12">
        <f t="shared" si="38"/>
        <v>0</v>
      </c>
      <c r="I357" s="12">
        <f>TRUNC(일위대가목록!G46,0)</f>
        <v>0</v>
      </c>
      <c r="J357" s="12">
        <f t="shared" si="39"/>
        <v>0</v>
      </c>
      <c r="K357" s="12">
        <f t="shared" si="40"/>
        <v>0</v>
      </c>
      <c r="L357" s="12">
        <f t="shared" si="40"/>
        <v>0</v>
      </c>
      <c r="M357" s="13" t="s">
        <v>292</v>
      </c>
      <c r="N357" s="1" t="s">
        <v>293</v>
      </c>
      <c r="O357" s="1" t="s">
        <v>52</v>
      </c>
      <c r="P357" s="1" t="s">
        <v>52</v>
      </c>
      <c r="Q357" s="1" t="s">
        <v>561</v>
      </c>
      <c r="R357" s="1" t="s">
        <v>64</v>
      </c>
      <c r="S357" s="1" t="s">
        <v>65</v>
      </c>
      <c r="T357" s="1" t="s">
        <v>65</v>
      </c>
      <c r="AR357" s="1" t="s">
        <v>52</v>
      </c>
      <c r="AS357" s="1" t="s">
        <v>52</v>
      </c>
      <c r="AU357" s="1" t="s">
        <v>580</v>
      </c>
      <c r="AV357">
        <v>133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561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561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561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561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561</v>
      </c>
    </row>
    <row r="363" spans="1:48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561</v>
      </c>
    </row>
    <row r="364" spans="1:48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561</v>
      </c>
    </row>
    <row r="365" spans="1:48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561</v>
      </c>
    </row>
    <row r="366" spans="1:48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561</v>
      </c>
    </row>
    <row r="367" spans="1:48" ht="30" customHeight="1" x14ac:dyDescent="0.3">
      <c r="A367" s="11"/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1"/>
      <c r="Q367" s="1" t="s">
        <v>561</v>
      </c>
    </row>
    <row r="368" spans="1:48" ht="30" customHeight="1" x14ac:dyDescent="0.3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561</v>
      </c>
    </row>
    <row r="369" spans="1:48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561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561</v>
      </c>
    </row>
    <row r="371" spans="1:48" ht="30" customHeight="1" x14ac:dyDescent="0.3">
      <c r="A371" s="13" t="s">
        <v>93</v>
      </c>
      <c r="B371" s="11"/>
      <c r="C371" s="11"/>
      <c r="D371" s="11"/>
      <c r="E371" s="12"/>
      <c r="F371" s="12">
        <f>SUMIF(Q350:Q370,"010205",F350:F370)</f>
        <v>0</v>
      </c>
      <c r="G371" s="12"/>
      <c r="H371" s="12">
        <f>SUMIF(Q350:Q370,"010205",H350:H370)</f>
        <v>0</v>
      </c>
      <c r="I371" s="12"/>
      <c r="J371" s="12">
        <f>SUMIF(Q350:Q370,"010205",J350:J370)</f>
        <v>0</v>
      </c>
      <c r="K371" s="12"/>
      <c r="L371" s="12">
        <f>SUMIF(Q350:Q370,"010205",L350:L370)</f>
        <v>0</v>
      </c>
      <c r="M371" s="11"/>
      <c r="N371" t="s">
        <v>94</v>
      </c>
    </row>
    <row r="372" spans="1:48" ht="30" customHeight="1" x14ac:dyDescent="0.3">
      <c r="A372" s="13" t="s">
        <v>581</v>
      </c>
      <c r="B372" s="13" t="s">
        <v>470</v>
      </c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582</v>
      </c>
    </row>
    <row r="373" spans="1:48" ht="30" customHeight="1" x14ac:dyDescent="0.3">
      <c r="A373" s="13" t="s">
        <v>583</v>
      </c>
      <c r="B373" s="13" t="s">
        <v>584</v>
      </c>
      <c r="C373" s="13" t="s">
        <v>61</v>
      </c>
      <c r="D373" s="11">
        <v>54</v>
      </c>
      <c r="E373" s="12">
        <f>TRUNC(일위대가목록!E94,0)</f>
        <v>0</v>
      </c>
      <c r="F373" s="12">
        <f>TRUNC(E373*D373, 0)</f>
        <v>0</v>
      </c>
      <c r="G373" s="12">
        <f>TRUNC(일위대가목록!F94,0)</f>
        <v>0</v>
      </c>
      <c r="H373" s="12">
        <f>TRUNC(G373*D373, 0)</f>
        <v>0</v>
      </c>
      <c r="I373" s="12">
        <f>TRUNC(일위대가목록!G94,0)</f>
        <v>0</v>
      </c>
      <c r="J373" s="12">
        <f>TRUNC(I373*D373, 0)</f>
        <v>0</v>
      </c>
      <c r="K373" s="12">
        <f t="shared" ref="K373:L375" si="41">TRUNC(E373+G373+I373, 0)</f>
        <v>0</v>
      </c>
      <c r="L373" s="12">
        <f t="shared" si="41"/>
        <v>0</v>
      </c>
      <c r="M373" s="13" t="s">
        <v>585</v>
      </c>
      <c r="N373" s="1" t="s">
        <v>586</v>
      </c>
      <c r="O373" s="1" t="s">
        <v>52</v>
      </c>
      <c r="P373" s="1" t="s">
        <v>52</v>
      </c>
      <c r="Q373" s="1" t="s">
        <v>582</v>
      </c>
      <c r="R373" s="1" t="s">
        <v>64</v>
      </c>
      <c r="S373" s="1" t="s">
        <v>65</v>
      </c>
      <c r="T373" s="1" t="s">
        <v>65</v>
      </c>
      <c r="AR373" s="1" t="s">
        <v>52</v>
      </c>
      <c r="AS373" s="1" t="s">
        <v>52</v>
      </c>
      <c r="AU373" s="1" t="s">
        <v>587</v>
      </c>
      <c r="AV373">
        <v>135</v>
      </c>
    </row>
    <row r="374" spans="1:48" ht="30" customHeight="1" x14ac:dyDescent="0.3">
      <c r="A374" s="13" t="s">
        <v>307</v>
      </c>
      <c r="B374" s="13" t="s">
        <v>308</v>
      </c>
      <c r="C374" s="13" t="s">
        <v>154</v>
      </c>
      <c r="D374" s="11">
        <v>19</v>
      </c>
      <c r="E374" s="12">
        <f>TRUNC(일위대가목록!E49,0)</f>
        <v>0</v>
      </c>
      <c r="F374" s="12">
        <f>TRUNC(E374*D374, 0)</f>
        <v>0</v>
      </c>
      <c r="G374" s="12">
        <f>TRUNC(일위대가목록!F49,0)</f>
        <v>0</v>
      </c>
      <c r="H374" s="12">
        <f>TRUNC(G374*D374, 0)</f>
        <v>0</v>
      </c>
      <c r="I374" s="12">
        <f>TRUNC(일위대가목록!G49,0)</f>
        <v>0</v>
      </c>
      <c r="J374" s="12">
        <f>TRUNC(I374*D374, 0)</f>
        <v>0</v>
      </c>
      <c r="K374" s="12">
        <f t="shared" si="41"/>
        <v>0</v>
      </c>
      <c r="L374" s="12">
        <f t="shared" si="41"/>
        <v>0</v>
      </c>
      <c r="M374" s="13" t="s">
        <v>309</v>
      </c>
      <c r="N374" s="1" t="s">
        <v>310</v>
      </c>
      <c r="O374" s="1" t="s">
        <v>52</v>
      </c>
      <c r="P374" s="1" t="s">
        <v>52</v>
      </c>
      <c r="Q374" s="1" t="s">
        <v>582</v>
      </c>
      <c r="R374" s="1" t="s">
        <v>64</v>
      </c>
      <c r="S374" s="1" t="s">
        <v>65</v>
      </c>
      <c r="T374" s="1" t="s">
        <v>65</v>
      </c>
      <c r="AR374" s="1" t="s">
        <v>52</v>
      </c>
      <c r="AS374" s="1" t="s">
        <v>52</v>
      </c>
      <c r="AU374" s="1" t="s">
        <v>588</v>
      </c>
      <c r="AV374">
        <v>136</v>
      </c>
    </row>
    <row r="375" spans="1:48" ht="30" customHeight="1" x14ac:dyDescent="0.3">
      <c r="A375" s="13" t="s">
        <v>589</v>
      </c>
      <c r="B375" s="13" t="s">
        <v>52</v>
      </c>
      <c r="C375" s="13" t="s">
        <v>154</v>
      </c>
      <c r="D375" s="11">
        <v>7</v>
      </c>
      <c r="E375" s="12">
        <f>TRUNC(일위대가목록!E95,0)</f>
        <v>0</v>
      </c>
      <c r="F375" s="12">
        <f>TRUNC(E375*D375, 0)</f>
        <v>0</v>
      </c>
      <c r="G375" s="12">
        <f>TRUNC(일위대가목록!F95,0)</f>
        <v>0</v>
      </c>
      <c r="H375" s="12">
        <f>TRUNC(G375*D375, 0)</f>
        <v>0</v>
      </c>
      <c r="I375" s="12">
        <f>TRUNC(일위대가목록!G95,0)</f>
        <v>0</v>
      </c>
      <c r="J375" s="12">
        <f>TRUNC(I375*D375, 0)</f>
        <v>0</v>
      </c>
      <c r="K375" s="12">
        <f t="shared" si="41"/>
        <v>0</v>
      </c>
      <c r="L375" s="12">
        <f t="shared" si="41"/>
        <v>0</v>
      </c>
      <c r="M375" s="13" t="s">
        <v>590</v>
      </c>
      <c r="N375" s="1" t="s">
        <v>591</v>
      </c>
      <c r="O375" s="1" t="s">
        <v>52</v>
      </c>
      <c r="P375" s="1" t="s">
        <v>52</v>
      </c>
      <c r="Q375" s="1" t="s">
        <v>582</v>
      </c>
      <c r="R375" s="1" t="s">
        <v>64</v>
      </c>
      <c r="S375" s="1" t="s">
        <v>65</v>
      </c>
      <c r="T375" s="1" t="s">
        <v>65</v>
      </c>
      <c r="AR375" s="1" t="s">
        <v>52</v>
      </c>
      <c r="AS375" s="1" t="s">
        <v>52</v>
      </c>
      <c r="AU375" s="1" t="s">
        <v>592</v>
      </c>
      <c r="AV375">
        <v>137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582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582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582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582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582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582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582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582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582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582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582</v>
      </c>
    </row>
    <row r="387" spans="1:48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582</v>
      </c>
    </row>
    <row r="388" spans="1:48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582</v>
      </c>
    </row>
    <row r="389" spans="1:48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582</v>
      </c>
    </row>
    <row r="390" spans="1:48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582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582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582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582</v>
      </c>
    </row>
    <row r="394" spans="1:48" ht="30" customHeight="1" x14ac:dyDescent="0.3">
      <c r="A394" s="13" t="s">
        <v>93</v>
      </c>
      <c r="B394" s="11"/>
      <c r="C394" s="11"/>
      <c r="D394" s="11"/>
      <c r="E394" s="12"/>
      <c r="F394" s="12">
        <f>SUMIF(Q373:Q393,"010206",F373:F393)</f>
        <v>0</v>
      </c>
      <c r="G394" s="12"/>
      <c r="H394" s="12">
        <f>SUMIF(Q373:Q393,"010206",H373:H393)</f>
        <v>0</v>
      </c>
      <c r="I394" s="12"/>
      <c r="J394" s="12">
        <f>SUMIF(Q373:Q393,"010206",J373:J393)</f>
        <v>0</v>
      </c>
      <c r="K394" s="12"/>
      <c r="L394" s="12">
        <f>SUMIF(Q373:Q393,"010206",L373:L393)</f>
        <v>0</v>
      </c>
      <c r="M394" s="11"/>
      <c r="N394" t="s">
        <v>94</v>
      </c>
    </row>
    <row r="395" spans="1:48" ht="30" customHeight="1" x14ac:dyDescent="0.3">
      <c r="A395" s="13" t="s">
        <v>593</v>
      </c>
      <c r="B395" s="13" t="s">
        <v>470</v>
      </c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594</v>
      </c>
    </row>
    <row r="396" spans="1:48" ht="30" customHeight="1" x14ac:dyDescent="0.3">
      <c r="A396" s="13" t="s">
        <v>314</v>
      </c>
      <c r="B396" s="13" t="s">
        <v>315</v>
      </c>
      <c r="C396" s="13" t="s">
        <v>316</v>
      </c>
      <c r="D396" s="11">
        <v>2</v>
      </c>
      <c r="E396" s="12">
        <f>TRUNC(일위대가목록!E50,0)</f>
        <v>0</v>
      </c>
      <c r="F396" s="12">
        <f>TRUNC(E396*D396, 0)</f>
        <v>0</v>
      </c>
      <c r="G396" s="12">
        <f>TRUNC(일위대가목록!F50,0)</f>
        <v>0</v>
      </c>
      <c r="H396" s="12">
        <f>TRUNC(G396*D396, 0)</f>
        <v>0</v>
      </c>
      <c r="I396" s="12">
        <f>TRUNC(일위대가목록!G50,0)</f>
        <v>0</v>
      </c>
      <c r="J396" s="12">
        <f>TRUNC(I396*D396, 0)</f>
        <v>0</v>
      </c>
      <c r="K396" s="12">
        <f>TRUNC(E396+G396+I396, 0)</f>
        <v>0</v>
      </c>
      <c r="L396" s="12">
        <f>TRUNC(F396+H396+J396, 0)</f>
        <v>0</v>
      </c>
      <c r="M396" s="13" t="s">
        <v>317</v>
      </c>
      <c r="N396" s="1" t="s">
        <v>318</v>
      </c>
      <c r="O396" s="1" t="s">
        <v>52</v>
      </c>
      <c r="P396" s="1" t="s">
        <v>52</v>
      </c>
      <c r="Q396" s="1" t="s">
        <v>594</v>
      </c>
      <c r="R396" s="1" t="s">
        <v>64</v>
      </c>
      <c r="S396" s="1" t="s">
        <v>65</v>
      </c>
      <c r="T396" s="1" t="s">
        <v>65</v>
      </c>
      <c r="AR396" s="1" t="s">
        <v>52</v>
      </c>
      <c r="AS396" s="1" t="s">
        <v>52</v>
      </c>
      <c r="AU396" s="1" t="s">
        <v>595</v>
      </c>
      <c r="AV396">
        <v>139</v>
      </c>
    </row>
    <row r="397" spans="1:48" ht="30" customHeight="1" x14ac:dyDescent="0.3">
      <c r="A397" s="13" t="s">
        <v>596</v>
      </c>
      <c r="B397" s="13" t="s">
        <v>597</v>
      </c>
      <c r="C397" s="13" t="s">
        <v>316</v>
      </c>
      <c r="D397" s="11">
        <v>1</v>
      </c>
      <c r="E397" s="12">
        <f>TRUNC(일위대가목록!E96,0)</f>
        <v>0</v>
      </c>
      <c r="F397" s="12">
        <f>TRUNC(E397*D397, 0)</f>
        <v>0</v>
      </c>
      <c r="G397" s="12">
        <f>TRUNC(일위대가목록!F96,0)</f>
        <v>0</v>
      </c>
      <c r="H397" s="12">
        <f>TRUNC(G397*D397, 0)</f>
        <v>0</v>
      </c>
      <c r="I397" s="12">
        <f>TRUNC(일위대가목록!G96,0)</f>
        <v>0</v>
      </c>
      <c r="J397" s="12">
        <f>TRUNC(I397*D397, 0)</f>
        <v>0</v>
      </c>
      <c r="K397" s="12">
        <f>TRUNC(E397+G397+I397, 0)</f>
        <v>0</v>
      </c>
      <c r="L397" s="12">
        <f>TRUNC(F397+H397+J397, 0)</f>
        <v>0</v>
      </c>
      <c r="M397" s="13" t="s">
        <v>598</v>
      </c>
      <c r="N397" s="1" t="s">
        <v>599</v>
      </c>
      <c r="O397" s="1" t="s">
        <v>52</v>
      </c>
      <c r="P397" s="1" t="s">
        <v>52</v>
      </c>
      <c r="Q397" s="1" t="s">
        <v>594</v>
      </c>
      <c r="R397" s="1" t="s">
        <v>64</v>
      </c>
      <c r="S397" s="1" t="s">
        <v>65</v>
      </c>
      <c r="T397" s="1" t="s">
        <v>65</v>
      </c>
      <c r="AR397" s="1" t="s">
        <v>52</v>
      </c>
      <c r="AS397" s="1" t="s">
        <v>52</v>
      </c>
      <c r="AU397" s="1" t="s">
        <v>600</v>
      </c>
      <c r="AV397">
        <v>140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594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594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594</v>
      </c>
    </row>
    <row r="401" spans="1:17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594</v>
      </c>
    </row>
    <row r="402" spans="1:17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594</v>
      </c>
    </row>
    <row r="403" spans="1:17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594</v>
      </c>
    </row>
    <row r="404" spans="1:17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594</v>
      </c>
    </row>
    <row r="405" spans="1:17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594</v>
      </c>
    </row>
    <row r="406" spans="1:17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594</v>
      </c>
    </row>
    <row r="407" spans="1:17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594</v>
      </c>
    </row>
    <row r="408" spans="1:17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594</v>
      </c>
    </row>
    <row r="409" spans="1:17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594</v>
      </c>
    </row>
    <row r="410" spans="1:17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594</v>
      </c>
    </row>
    <row r="411" spans="1:17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594</v>
      </c>
    </row>
    <row r="412" spans="1:17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594</v>
      </c>
    </row>
    <row r="413" spans="1:17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594</v>
      </c>
    </row>
    <row r="414" spans="1:17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594</v>
      </c>
    </row>
    <row r="415" spans="1:17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594</v>
      </c>
    </row>
    <row r="416" spans="1:17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594</v>
      </c>
    </row>
    <row r="417" spans="1:48" ht="30" customHeight="1" x14ac:dyDescent="0.3">
      <c r="A417" s="13" t="s">
        <v>93</v>
      </c>
      <c r="B417" s="11"/>
      <c r="C417" s="11"/>
      <c r="D417" s="11"/>
      <c r="E417" s="12"/>
      <c r="F417" s="12">
        <f>SUMIF(Q396:Q416,"010207",F396:F416)</f>
        <v>0</v>
      </c>
      <c r="G417" s="12"/>
      <c r="H417" s="12">
        <f>SUMIF(Q396:Q416,"010207",H396:H416)</f>
        <v>0</v>
      </c>
      <c r="I417" s="12"/>
      <c r="J417" s="12">
        <f>SUMIF(Q396:Q416,"010207",J396:J416)</f>
        <v>0</v>
      </c>
      <c r="K417" s="12"/>
      <c r="L417" s="12">
        <f>SUMIF(Q396:Q416,"010207",L396:L416)</f>
        <v>0</v>
      </c>
      <c r="M417" s="11"/>
      <c r="N417" t="s">
        <v>94</v>
      </c>
    </row>
    <row r="418" spans="1:48" ht="30" customHeight="1" x14ac:dyDescent="0.3">
      <c r="A418" s="13" t="s">
        <v>601</v>
      </c>
      <c r="B418" s="13" t="s">
        <v>470</v>
      </c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602</v>
      </c>
    </row>
    <row r="419" spans="1:48" ht="30" customHeight="1" x14ac:dyDescent="0.3">
      <c r="A419" s="13" t="s">
        <v>603</v>
      </c>
      <c r="B419" s="13" t="s">
        <v>323</v>
      </c>
      <c r="C419" s="13" t="s">
        <v>61</v>
      </c>
      <c r="D419" s="11">
        <v>19</v>
      </c>
      <c r="E419" s="12">
        <f>TRUNC(일위대가목록!E97,0)</f>
        <v>0</v>
      </c>
      <c r="F419" s="12">
        <f>TRUNC(E419*D419, 0)</f>
        <v>0</v>
      </c>
      <c r="G419" s="12">
        <f>TRUNC(일위대가목록!F97,0)</f>
        <v>0</v>
      </c>
      <c r="H419" s="12">
        <f>TRUNC(G419*D419, 0)</f>
        <v>0</v>
      </c>
      <c r="I419" s="12">
        <f>TRUNC(일위대가목록!G97,0)</f>
        <v>0</v>
      </c>
      <c r="J419" s="12">
        <f>TRUNC(I419*D419, 0)</f>
        <v>0</v>
      </c>
      <c r="K419" s="12">
        <f t="shared" ref="K419:L421" si="42">TRUNC(E419+G419+I419, 0)</f>
        <v>0</v>
      </c>
      <c r="L419" s="12">
        <f t="shared" si="42"/>
        <v>0</v>
      </c>
      <c r="M419" s="13" t="s">
        <v>604</v>
      </c>
      <c r="N419" s="1" t="s">
        <v>605</v>
      </c>
      <c r="O419" s="1" t="s">
        <v>52</v>
      </c>
      <c r="P419" s="1" t="s">
        <v>52</v>
      </c>
      <c r="Q419" s="1" t="s">
        <v>602</v>
      </c>
      <c r="R419" s="1" t="s">
        <v>64</v>
      </c>
      <c r="S419" s="1" t="s">
        <v>65</v>
      </c>
      <c r="T419" s="1" t="s">
        <v>65</v>
      </c>
      <c r="AR419" s="1" t="s">
        <v>52</v>
      </c>
      <c r="AS419" s="1" t="s">
        <v>52</v>
      </c>
      <c r="AU419" s="1" t="s">
        <v>606</v>
      </c>
      <c r="AV419">
        <v>142</v>
      </c>
    </row>
    <row r="420" spans="1:48" ht="30" customHeight="1" x14ac:dyDescent="0.3">
      <c r="A420" s="13" t="s">
        <v>322</v>
      </c>
      <c r="B420" s="13" t="s">
        <v>323</v>
      </c>
      <c r="C420" s="13" t="s">
        <v>61</v>
      </c>
      <c r="D420" s="11">
        <v>226</v>
      </c>
      <c r="E420" s="12">
        <f>TRUNC(일위대가목록!E51,0)</f>
        <v>0</v>
      </c>
      <c r="F420" s="12">
        <f>TRUNC(E420*D420, 0)</f>
        <v>0</v>
      </c>
      <c r="G420" s="12">
        <f>TRUNC(일위대가목록!F51,0)</f>
        <v>0</v>
      </c>
      <c r="H420" s="12">
        <f>TRUNC(G420*D420, 0)</f>
        <v>0</v>
      </c>
      <c r="I420" s="12">
        <f>TRUNC(일위대가목록!G51,0)</f>
        <v>0</v>
      </c>
      <c r="J420" s="12">
        <f>TRUNC(I420*D420, 0)</f>
        <v>0</v>
      </c>
      <c r="K420" s="12">
        <f t="shared" si="42"/>
        <v>0</v>
      </c>
      <c r="L420" s="12">
        <f t="shared" si="42"/>
        <v>0</v>
      </c>
      <c r="M420" s="13" t="s">
        <v>324</v>
      </c>
      <c r="N420" s="1" t="s">
        <v>325</v>
      </c>
      <c r="O420" s="1" t="s">
        <v>52</v>
      </c>
      <c r="P420" s="1" t="s">
        <v>52</v>
      </c>
      <c r="Q420" s="1" t="s">
        <v>602</v>
      </c>
      <c r="R420" s="1" t="s">
        <v>64</v>
      </c>
      <c r="S420" s="1" t="s">
        <v>65</v>
      </c>
      <c r="T420" s="1" t="s">
        <v>65</v>
      </c>
      <c r="AR420" s="1" t="s">
        <v>52</v>
      </c>
      <c r="AS420" s="1" t="s">
        <v>52</v>
      </c>
      <c r="AU420" s="1" t="s">
        <v>607</v>
      </c>
      <c r="AV420">
        <v>143</v>
      </c>
    </row>
    <row r="421" spans="1:48" ht="30" customHeight="1" x14ac:dyDescent="0.3">
      <c r="A421" s="13" t="s">
        <v>327</v>
      </c>
      <c r="B421" s="13" t="s">
        <v>328</v>
      </c>
      <c r="C421" s="13" t="s">
        <v>154</v>
      </c>
      <c r="D421" s="11">
        <v>45</v>
      </c>
      <c r="E421" s="12">
        <f>TRUNC(일위대가목록!E52,0)</f>
        <v>0</v>
      </c>
      <c r="F421" s="12">
        <f>TRUNC(E421*D421, 0)</f>
        <v>0</v>
      </c>
      <c r="G421" s="12">
        <f>TRUNC(일위대가목록!F52,0)</f>
        <v>0</v>
      </c>
      <c r="H421" s="12">
        <f>TRUNC(G421*D421, 0)</f>
        <v>0</v>
      </c>
      <c r="I421" s="12">
        <f>TRUNC(일위대가목록!G52,0)</f>
        <v>0</v>
      </c>
      <c r="J421" s="12">
        <f>TRUNC(I421*D421, 0)</f>
        <v>0</v>
      </c>
      <c r="K421" s="12">
        <f t="shared" si="42"/>
        <v>0</v>
      </c>
      <c r="L421" s="12">
        <f t="shared" si="42"/>
        <v>0</v>
      </c>
      <c r="M421" s="13" t="s">
        <v>329</v>
      </c>
      <c r="N421" s="1" t="s">
        <v>330</v>
      </c>
      <c r="O421" s="1" t="s">
        <v>52</v>
      </c>
      <c r="P421" s="1" t="s">
        <v>52</v>
      </c>
      <c r="Q421" s="1" t="s">
        <v>602</v>
      </c>
      <c r="R421" s="1" t="s">
        <v>64</v>
      </c>
      <c r="S421" s="1" t="s">
        <v>65</v>
      </c>
      <c r="T421" s="1" t="s">
        <v>65</v>
      </c>
      <c r="AR421" s="1" t="s">
        <v>52</v>
      </c>
      <c r="AS421" s="1" t="s">
        <v>52</v>
      </c>
      <c r="AU421" s="1" t="s">
        <v>608</v>
      </c>
      <c r="AV421">
        <v>144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602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602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602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602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602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602</v>
      </c>
    </row>
    <row r="428" spans="1:48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602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602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602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602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602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602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602</v>
      </c>
    </row>
    <row r="435" spans="1:48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602</v>
      </c>
    </row>
    <row r="436" spans="1:48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602</v>
      </c>
    </row>
    <row r="437" spans="1:48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602</v>
      </c>
    </row>
    <row r="438" spans="1:48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602</v>
      </c>
    </row>
    <row r="439" spans="1:48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602</v>
      </c>
    </row>
    <row r="440" spans="1:48" ht="30" customHeight="1" x14ac:dyDescent="0.3">
      <c r="A440" s="13" t="s">
        <v>93</v>
      </c>
      <c r="B440" s="11"/>
      <c r="C440" s="11"/>
      <c r="D440" s="11"/>
      <c r="E440" s="12"/>
      <c r="F440" s="12">
        <f>SUMIF(Q419:Q439,"010208",F419:F439)</f>
        <v>0</v>
      </c>
      <c r="G440" s="12"/>
      <c r="H440" s="12">
        <f>SUMIF(Q419:Q439,"010208",H419:H439)</f>
        <v>0</v>
      </c>
      <c r="I440" s="12"/>
      <c r="J440" s="12">
        <f>SUMIF(Q419:Q439,"010208",J419:J439)</f>
        <v>0</v>
      </c>
      <c r="K440" s="12"/>
      <c r="L440" s="12">
        <f>SUMIF(Q419:Q439,"010208",L419:L439)</f>
        <v>0</v>
      </c>
      <c r="M440" s="11"/>
      <c r="N440" t="s">
        <v>94</v>
      </c>
    </row>
    <row r="441" spans="1:48" ht="30" customHeight="1" x14ac:dyDescent="0.3">
      <c r="A441" s="13" t="s">
        <v>609</v>
      </c>
      <c r="B441" s="13" t="s">
        <v>470</v>
      </c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610</v>
      </c>
    </row>
    <row r="442" spans="1:48" ht="30" customHeight="1" x14ac:dyDescent="0.3">
      <c r="A442" s="13" t="s">
        <v>339</v>
      </c>
      <c r="B442" s="13" t="s">
        <v>340</v>
      </c>
      <c r="C442" s="13" t="s">
        <v>341</v>
      </c>
      <c r="D442" s="11">
        <v>1</v>
      </c>
      <c r="E442" s="12">
        <f>TRUNC(단가대비표!O46,0)</f>
        <v>0</v>
      </c>
      <c r="F442" s="12">
        <f>TRUNC(E442*D442, 0)</f>
        <v>0</v>
      </c>
      <c r="G442" s="12">
        <f>TRUNC(단가대비표!P46,0)</f>
        <v>0</v>
      </c>
      <c r="H442" s="12">
        <f>TRUNC(G442*D442, 0)</f>
        <v>0</v>
      </c>
      <c r="I442" s="12">
        <f>TRUNC(단가대비표!V46,0)</f>
        <v>0</v>
      </c>
      <c r="J442" s="12">
        <f>TRUNC(I442*D442, 0)</f>
        <v>0</v>
      </c>
      <c r="K442" s="12">
        <f>TRUNC(E442+G442+I442, 0)</f>
        <v>0</v>
      </c>
      <c r="L442" s="12">
        <f>TRUNC(F442+H442+J442, 0)</f>
        <v>0</v>
      </c>
      <c r="M442" s="13" t="s">
        <v>52</v>
      </c>
      <c r="N442" s="1" t="s">
        <v>342</v>
      </c>
      <c r="O442" s="1" t="s">
        <v>52</v>
      </c>
      <c r="P442" s="1" t="s">
        <v>52</v>
      </c>
      <c r="Q442" s="1" t="s">
        <v>610</v>
      </c>
      <c r="R442" s="1" t="s">
        <v>65</v>
      </c>
      <c r="S442" s="1" t="s">
        <v>65</v>
      </c>
      <c r="T442" s="1" t="s">
        <v>64</v>
      </c>
      <c r="AR442" s="1" t="s">
        <v>52</v>
      </c>
      <c r="AS442" s="1" t="s">
        <v>52</v>
      </c>
      <c r="AU442" s="1" t="s">
        <v>611</v>
      </c>
      <c r="AV442">
        <v>146</v>
      </c>
    </row>
    <row r="443" spans="1:48" ht="30" customHeight="1" x14ac:dyDescent="0.3">
      <c r="A443" s="13" t="s">
        <v>344</v>
      </c>
      <c r="B443" s="13" t="s">
        <v>345</v>
      </c>
      <c r="C443" s="13" t="s">
        <v>341</v>
      </c>
      <c r="D443" s="11">
        <v>1</v>
      </c>
      <c r="E443" s="12">
        <f>TRUNC(단가산출목록!E4,0)</f>
        <v>0</v>
      </c>
      <c r="F443" s="12">
        <f>TRUNC(E443*D443, 0)</f>
        <v>0</v>
      </c>
      <c r="G443" s="12">
        <f>TRUNC(단가산출목록!F4,0)</f>
        <v>0</v>
      </c>
      <c r="H443" s="12">
        <f>TRUNC(G443*D443, 0)</f>
        <v>0</v>
      </c>
      <c r="I443" s="12">
        <f>TRUNC(단가산출목록!G4,0)</f>
        <v>0</v>
      </c>
      <c r="J443" s="12">
        <f>TRUNC(I443*D443, 0)</f>
        <v>0</v>
      </c>
      <c r="K443" s="12">
        <f>TRUNC(E443+G443+I443, 0)</f>
        <v>0</v>
      </c>
      <c r="L443" s="12">
        <f>TRUNC(F443+H443+J443, 0)</f>
        <v>0</v>
      </c>
      <c r="M443" s="13" t="s">
        <v>346</v>
      </c>
      <c r="N443" s="1" t="s">
        <v>347</v>
      </c>
      <c r="O443" s="1" t="s">
        <v>52</v>
      </c>
      <c r="P443" s="1" t="s">
        <v>52</v>
      </c>
      <c r="Q443" s="1" t="s">
        <v>610</v>
      </c>
      <c r="R443" s="1" t="s">
        <v>65</v>
      </c>
      <c r="S443" s="1" t="s">
        <v>64</v>
      </c>
      <c r="T443" s="1" t="s">
        <v>65</v>
      </c>
      <c r="AR443" s="1" t="s">
        <v>52</v>
      </c>
      <c r="AS443" s="1" t="s">
        <v>52</v>
      </c>
      <c r="AU443" s="1" t="s">
        <v>612</v>
      </c>
      <c r="AV443">
        <v>147</v>
      </c>
    </row>
    <row r="444" spans="1:48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610</v>
      </c>
    </row>
    <row r="445" spans="1:48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610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610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610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610</v>
      </c>
    </row>
    <row r="449" spans="1:1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610</v>
      </c>
    </row>
    <row r="450" spans="1:1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610</v>
      </c>
    </row>
    <row r="451" spans="1:1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610</v>
      </c>
    </row>
    <row r="452" spans="1:1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610</v>
      </c>
    </row>
    <row r="453" spans="1:1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610</v>
      </c>
    </row>
    <row r="454" spans="1:1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610</v>
      </c>
    </row>
    <row r="455" spans="1:1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610</v>
      </c>
    </row>
    <row r="456" spans="1:1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610</v>
      </c>
    </row>
    <row r="457" spans="1:1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610</v>
      </c>
    </row>
    <row r="458" spans="1:1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610</v>
      </c>
    </row>
    <row r="459" spans="1:17" ht="30" customHeight="1" x14ac:dyDescent="0.3">
      <c r="A459" s="11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Q459" s="1" t="s">
        <v>610</v>
      </c>
    </row>
    <row r="460" spans="1:17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610</v>
      </c>
    </row>
    <row r="461" spans="1:17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610</v>
      </c>
    </row>
    <row r="462" spans="1:17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610</v>
      </c>
    </row>
    <row r="463" spans="1:17" ht="30" customHeight="1" x14ac:dyDescent="0.3">
      <c r="A463" s="13" t="s">
        <v>93</v>
      </c>
      <c r="B463" s="11"/>
      <c r="C463" s="11"/>
      <c r="D463" s="11"/>
      <c r="E463" s="12"/>
      <c r="F463" s="12">
        <f>SUMIF(Q442:Q462,"010209",F442:F462)</f>
        <v>0</v>
      </c>
      <c r="G463" s="12"/>
      <c r="H463" s="12">
        <f>SUMIF(Q442:Q462,"010209",H442:H462)</f>
        <v>0</v>
      </c>
      <c r="I463" s="12"/>
      <c r="J463" s="12">
        <f>SUMIF(Q442:Q462,"010209",J442:J462)</f>
        <v>0</v>
      </c>
      <c r="K463" s="12"/>
      <c r="L463" s="12">
        <f>SUMIF(Q442:Q462,"010209",L442:L462)</f>
        <v>0</v>
      </c>
      <c r="M463" s="11"/>
      <c r="N463" t="s">
        <v>94</v>
      </c>
    </row>
    <row r="464" spans="1:17" ht="30" customHeight="1" x14ac:dyDescent="0.3">
      <c r="A464" s="13" t="s">
        <v>613</v>
      </c>
      <c r="B464" s="13" t="s">
        <v>470</v>
      </c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614</v>
      </c>
    </row>
    <row r="465" spans="1:48" ht="30" customHeight="1" x14ac:dyDescent="0.3">
      <c r="A465" s="13" t="s">
        <v>615</v>
      </c>
      <c r="B465" s="13" t="s">
        <v>52</v>
      </c>
      <c r="C465" s="13" t="s">
        <v>61</v>
      </c>
      <c r="D465" s="11">
        <v>24</v>
      </c>
      <c r="E465" s="12">
        <f>TRUNC(일위대가목록!E98,0)</f>
        <v>0</v>
      </c>
      <c r="F465" s="12">
        <f t="shared" ref="F465:F474" si="43">TRUNC(E465*D465, 0)</f>
        <v>0</v>
      </c>
      <c r="G465" s="12">
        <f>TRUNC(일위대가목록!F98,0)</f>
        <v>0</v>
      </c>
      <c r="H465" s="12">
        <f t="shared" ref="H465:H474" si="44">TRUNC(G465*D465, 0)</f>
        <v>0</v>
      </c>
      <c r="I465" s="12">
        <f>TRUNC(일위대가목록!G98,0)</f>
        <v>0</v>
      </c>
      <c r="J465" s="12">
        <f t="shared" ref="J465:J474" si="45">TRUNC(I465*D465, 0)</f>
        <v>0</v>
      </c>
      <c r="K465" s="12">
        <f t="shared" ref="K465:K474" si="46">TRUNC(E465+G465+I465, 0)</f>
        <v>0</v>
      </c>
      <c r="L465" s="12">
        <f t="shared" ref="L465:L474" si="47">TRUNC(F465+H465+J465, 0)</f>
        <v>0</v>
      </c>
      <c r="M465" s="13" t="s">
        <v>616</v>
      </c>
      <c r="N465" s="1" t="s">
        <v>617</v>
      </c>
      <c r="O465" s="1" t="s">
        <v>52</v>
      </c>
      <c r="P465" s="1" t="s">
        <v>52</v>
      </c>
      <c r="Q465" s="1" t="s">
        <v>614</v>
      </c>
      <c r="R465" s="1" t="s">
        <v>64</v>
      </c>
      <c r="S465" s="1" t="s">
        <v>65</v>
      </c>
      <c r="T465" s="1" t="s">
        <v>65</v>
      </c>
      <c r="AR465" s="1" t="s">
        <v>52</v>
      </c>
      <c r="AS465" s="1" t="s">
        <v>52</v>
      </c>
      <c r="AU465" s="1" t="s">
        <v>618</v>
      </c>
      <c r="AV465">
        <v>149</v>
      </c>
    </row>
    <row r="466" spans="1:48" ht="30" customHeight="1" x14ac:dyDescent="0.3">
      <c r="A466" s="13" t="s">
        <v>382</v>
      </c>
      <c r="B466" s="13" t="s">
        <v>52</v>
      </c>
      <c r="C466" s="13" t="s">
        <v>61</v>
      </c>
      <c r="D466" s="11">
        <v>24</v>
      </c>
      <c r="E466" s="12">
        <f>TRUNC(일위대가목록!E57,0)</f>
        <v>0</v>
      </c>
      <c r="F466" s="12">
        <f t="shared" si="43"/>
        <v>0</v>
      </c>
      <c r="G466" s="12">
        <f>TRUNC(일위대가목록!F57,0)</f>
        <v>0</v>
      </c>
      <c r="H466" s="12">
        <f t="shared" si="44"/>
        <v>0</v>
      </c>
      <c r="I466" s="12">
        <f>TRUNC(일위대가목록!G57,0)</f>
        <v>0</v>
      </c>
      <c r="J466" s="12">
        <f t="shared" si="45"/>
        <v>0</v>
      </c>
      <c r="K466" s="12">
        <f t="shared" si="46"/>
        <v>0</v>
      </c>
      <c r="L466" s="12">
        <f t="shared" si="47"/>
        <v>0</v>
      </c>
      <c r="M466" s="13" t="s">
        <v>383</v>
      </c>
      <c r="N466" s="1" t="s">
        <v>384</v>
      </c>
      <c r="O466" s="1" t="s">
        <v>52</v>
      </c>
      <c r="P466" s="1" t="s">
        <v>52</v>
      </c>
      <c r="Q466" s="1" t="s">
        <v>614</v>
      </c>
      <c r="R466" s="1" t="s">
        <v>64</v>
      </c>
      <c r="S466" s="1" t="s">
        <v>65</v>
      </c>
      <c r="T466" s="1" t="s">
        <v>65</v>
      </c>
      <c r="AR466" s="1" t="s">
        <v>52</v>
      </c>
      <c r="AS466" s="1" t="s">
        <v>52</v>
      </c>
      <c r="AU466" s="1" t="s">
        <v>619</v>
      </c>
      <c r="AV466">
        <v>150</v>
      </c>
    </row>
    <row r="467" spans="1:48" ht="30" customHeight="1" x14ac:dyDescent="0.3">
      <c r="A467" s="13" t="s">
        <v>620</v>
      </c>
      <c r="B467" s="13" t="s">
        <v>52</v>
      </c>
      <c r="C467" s="13" t="s">
        <v>154</v>
      </c>
      <c r="D467" s="11">
        <v>3</v>
      </c>
      <c r="E467" s="12">
        <f>TRUNC(일위대가목록!E99,0)</f>
        <v>0</v>
      </c>
      <c r="F467" s="12">
        <f t="shared" si="43"/>
        <v>0</v>
      </c>
      <c r="G467" s="12">
        <f>TRUNC(일위대가목록!F99,0)</f>
        <v>0</v>
      </c>
      <c r="H467" s="12">
        <f t="shared" si="44"/>
        <v>0</v>
      </c>
      <c r="I467" s="12">
        <f>TRUNC(일위대가목록!G99,0)</f>
        <v>0</v>
      </c>
      <c r="J467" s="12">
        <f t="shared" si="45"/>
        <v>0</v>
      </c>
      <c r="K467" s="12">
        <f t="shared" si="46"/>
        <v>0</v>
      </c>
      <c r="L467" s="12">
        <f t="shared" si="47"/>
        <v>0</v>
      </c>
      <c r="M467" s="13" t="s">
        <v>621</v>
      </c>
      <c r="N467" s="1" t="s">
        <v>622</v>
      </c>
      <c r="O467" s="1" t="s">
        <v>52</v>
      </c>
      <c r="P467" s="1" t="s">
        <v>52</v>
      </c>
      <c r="Q467" s="1" t="s">
        <v>614</v>
      </c>
      <c r="R467" s="1" t="s">
        <v>64</v>
      </c>
      <c r="S467" s="1" t="s">
        <v>65</v>
      </c>
      <c r="T467" s="1" t="s">
        <v>65</v>
      </c>
      <c r="AR467" s="1" t="s">
        <v>52</v>
      </c>
      <c r="AS467" s="1" t="s">
        <v>52</v>
      </c>
      <c r="AU467" s="1" t="s">
        <v>623</v>
      </c>
      <c r="AV467">
        <v>151</v>
      </c>
    </row>
    <row r="468" spans="1:48" ht="30" customHeight="1" x14ac:dyDescent="0.3">
      <c r="A468" s="13" t="s">
        <v>406</v>
      </c>
      <c r="B468" s="13" t="s">
        <v>52</v>
      </c>
      <c r="C468" s="13" t="s">
        <v>154</v>
      </c>
      <c r="D468" s="11">
        <v>19</v>
      </c>
      <c r="E468" s="12">
        <f>TRUNC(일위대가목록!E62,0)</f>
        <v>0</v>
      </c>
      <c r="F468" s="12">
        <f t="shared" si="43"/>
        <v>0</v>
      </c>
      <c r="G468" s="12">
        <f>TRUNC(일위대가목록!F62,0)</f>
        <v>0</v>
      </c>
      <c r="H468" s="12">
        <f t="shared" si="44"/>
        <v>0</v>
      </c>
      <c r="I468" s="12">
        <f>TRUNC(일위대가목록!G62,0)</f>
        <v>0</v>
      </c>
      <c r="J468" s="12">
        <f t="shared" si="45"/>
        <v>0</v>
      </c>
      <c r="K468" s="12">
        <f t="shared" si="46"/>
        <v>0</v>
      </c>
      <c r="L468" s="12">
        <f t="shared" si="47"/>
        <v>0</v>
      </c>
      <c r="M468" s="13" t="s">
        <v>407</v>
      </c>
      <c r="N468" s="1" t="s">
        <v>408</v>
      </c>
      <c r="O468" s="1" t="s">
        <v>52</v>
      </c>
      <c r="P468" s="1" t="s">
        <v>52</v>
      </c>
      <c r="Q468" s="1" t="s">
        <v>614</v>
      </c>
      <c r="R468" s="1" t="s">
        <v>64</v>
      </c>
      <c r="S468" s="1" t="s">
        <v>65</v>
      </c>
      <c r="T468" s="1" t="s">
        <v>65</v>
      </c>
      <c r="AR468" s="1" t="s">
        <v>52</v>
      </c>
      <c r="AS468" s="1" t="s">
        <v>52</v>
      </c>
      <c r="AU468" s="1" t="s">
        <v>624</v>
      </c>
      <c r="AV468">
        <v>152</v>
      </c>
    </row>
    <row r="469" spans="1:48" ht="30" customHeight="1" x14ac:dyDescent="0.3">
      <c r="A469" s="13" t="s">
        <v>410</v>
      </c>
      <c r="B469" s="13" t="s">
        <v>625</v>
      </c>
      <c r="C469" s="13" t="s">
        <v>61</v>
      </c>
      <c r="D469" s="11">
        <v>5</v>
      </c>
      <c r="E469" s="12">
        <f>TRUNC(일위대가목록!E100,0)</f>
        <v>0</v>
      </c>
      <c r="F469" s="12">
        <f t="shared" si="43"/>
        <v>0</v>
      </c>
      <c r="G469" s="12">
        <f>TRUNC(일위대가목록!F100,0)</f>
        <v>0</v>
      </c>
      <c r="H469" s="12">
        <f t="shared" si="44"/>
        <v>0</v>
      </c>
      <c r="I469" s="12">
        <f>TRUNC(일위대가목록!G100,0)</f>
        <v>0</v>
      </c>
      <c r="J469" s="12">
        <f t="shared" si="45"/>
        <v>0</v>
      </c>
      <c r="K469" s="12">
        <f t="shared" si="46"/>
        <v>0</v>
      </c>
      <c r="L469" s="12">
        <f t="shared" si="47"/>
        <v>0</v>
      </c>
      <c r="M469" s="13" t="s">
        <v>626</v>
      </c>
      <c r="N469" s="1" t="s">
        <v>627</v>
      </c>
      <c r="O469" s="1" t="s">
        <v>52</v>
      </c>
      <c r="P469" s="1" t="s">
        <v>52</v>
      </c>
      <c r="Q469" s="1" t="s">
        <v>614</v>
      </c>
      <c r="R469" s="1" t="s">
        <v>64</v>
      </c>
      <c r="S469" s="1" t="s">
        <v>65</v>
      </c>
      <c r="T469" s="1" t="s">
        <v>65</v>
      </c>
      <c r="AR469" s="1" t="s">
        <v>52</v>
      </c>
      <c r="AS469" s="1" t="s">
        <v>52</v>
      </c>
      <c r="AU469" s="1" t="s">
        <v>628</v>
      </c>
      <c r="AV469">
        <v>153</v>
      </c>
    </row>
    <row r="470" spans="1:48" ht="30" customHeight="1" x14ac:dyDescent="0.3">
      <c r="A470" s="13" t="s">
        <v>410</v>
      </c>
      <c r="B470" s="13" t="s">
        <v>415</v>
      </c>
      <c r="C470" s="13" t="s">
        <v>61</v>
      </c>
      <c r="D470" s="11">
        <v>8</v>
      </c>
      <c r="E470" s="12">
        <f>TRUNC(일위대가목록!E64,0)</f>
        <v>0</v>
      </c>
      <c r="F470" s="12">
        <f t="shared" si="43"/>
        <v>0</v>
      </c>
      <c r="G470" s="12">
        <f>TRUNC(일위대가목록!F64,0)</f>
        <v>0</v>
      </c>
      <c r="H470" s="12">
        <f t="shared" si="44"/>
        <v>0</v>
      </c>
      <c r="I470" s="12">
        <f>TRUNC(일위대가목록!G64,0)</f>
        <v>0</v>
      </c>
      <c r="J470" s="12">
        <f t="shared" si="45"/>
        <v>0</v>
      </c>
      <c r="K470" s="12">
        <f t="shared" si="46"/>
        <v>0</v>
      </c>
      <c r="L470" s="12">
        <f t="shared" si="47"/>
        <v>0</v>
      </c>
      <c r="M470" s="13" t="s">
        <v>416</v>
      </c>
      <c r="N470" s="1" t="s">
        <v>417</v>
      </c>
      <c r="O470" s="1" t="s">
        <v>52</v>
      </c>
      <c r="P470" s="1" t="s">
        <v>52</v>
      </c>
      <c r="Q470" s="1" t="s">
        <v>614</v>
      </c>
      <c r="R470" s="1" t="s">
        <v>64</v>
      </c>
      <c r="S470" s="1" t="s">
        <v>65</v>
      </c>
      <c r="T470" s="1" t="s">
        <v>65</v>
      </c>
      <c r="AR470" s="1" t="s">
        <v>52</v>
      </c>
      <c r="AS470" s="1" t="s">
        <v>52</v>
      </c>
      <c r="AU470" s="1" t="s">
        <v>629</v>
      </c>
      <c r="AV470">
        <v>154</v>
      </c>
    </row>
    <row r="471" spans="1:48" ht="30" customHeight="1" x14ac:dyDescent="0.3">
      <c r="A471" s="13" t="s">
        <v>433</v>
      </c>
      <c r="B471" s="13" t="s">
        <v>434</v>
      </c>
      <c r="C471" s="13" t="s">
        <v>61</v>
      </c>
      <c r="D471" s="11">
        <v>55</v>
      </c>
      <c r="E471" s="12">
        <f>TRUNC(일위대가목록!E68,0)</f>
        <v>0</v>
      </c>
      <c r="F471" s="12">
        <f t="shared" si="43"/>
        <v>0</v>
      </c>
      <c r="G471" s="12">
        <f>TRUNC(일위대가목록!F68,0)</f>
        <v>0</v>
      </c>
      <c r="H471" s="12">
        <f t="shared" si="44"/>
        <v>0</v>
      </c>
      <c r="I471" s="12">
        <f>TRUNC(일위대가목록!G68,0)</f>
        <v>0</v>
      </c>
      <c r="J471" s="12">
        <f t="shared" si="45"/>
        <v>0</v>
      </c>
      <c r="K471" s="12">
        <f t="shared" si="46"/>
        <v>0</v>
      </c>
      <c r="L471" s="12">
        <f t="shared" si="47"/>
        <v>0</v>
      </c>
      <c r="M471" s="13" t="s">
        <v>435</v>
      </c>
      <c r="N471" s="1" t="s">
        <v>436</v>
      </c>
      <c r="O471" s="1" t="s">
        <v>52</v>
      </c>
      <c r="P471" s="1" t="s">
        <v>52</v>
      </c>
      <c r="Q471" s="1" t="s">
        <v>614</v>
      </c>
      <c r="R471" s="1" t="s">
        <v>64</v>
      </c>
      <c r="S471" s="1" t="s">
        <v>65</v>
      </c>
      <c r="T471" s="1" t="s">
        <v>65</v>
      </c>
      <c r="AR471" s="1" t="s">
        <v>52</v>
      </c>
      <c r="AS471" s="1" t="s">
        <v>52</v>
      </c>
      <c r="AU471" s="1" t="s">
        <v>630</v>
      </c>
      <c r="AV471">
        <v>155</v>
      </c>
    </row>
    <row r="472" spans="1:48" ht="30" customHeight="1" x14ac:dyDescent="0.3">
      <c r="A472" s="13" t="s">
        <v>447</v>
      </c>
      <c r="B472" s="13" t="s">
        <v>448</v>
      </c>
      <c r="C472" s="13" t="s">
        <v>154</v>
      </c>
      <c r="D472" s="11">
        <v>12</v>
      </c>
      <c r="E472" s="12">
        <f>TRUNC(일위대가목록!E71,0)</f>
        <v>0</v>
      </c>
      <c r="F472" s="12">
        <f t="shared" si="43"/>
        <v>0</v>
      </c>
      <c r="G472" s="12">
        <f>TRUNC(일위대가목록!F71,0)</f>
        <v>0</v>
      </c>
      <c r="H472" s="12">
        <f t="shared" si="44"/>
        <v>0</v>
      </c>
      <c r="I472" s="12">
        <f>TRUNC(일위대가목록!G71,0)</f>
        <v>0</v>
      </c>
      <c r="J472" s="12">
        <f t="shared" si="45"/>
        <v>0</v>
      </c>
      <c r="K472" s="12">
        <f t="shared" si="46"/>
        <v>0</v>
      </c>
      <c r="L472" s="12">
        <f t="shared" si="47"/>
        <v>0</v>
      </c>
      <c r="M472" s="13" t="s">
        <v>449</v>
      </c>
      <c r="N472" s="1" t="s">
        <v>450</v>
      </c>
      <c r="O472" s="1" t="s">
        <v>52</v>
      </c>
      <c r="P472" s="1" t="s">
        <v>52</v>
      </c>
      <c r="Q472" s="1" t="s">
        <v>614</v>
      </c>
      <c r="R472" s="1" t="s">
        <v>64</v>
      </c>
      <c r="S472" s="1" t="s">
        <v>65</v>
      </c>
      <c r="T472" s="1" t="s">
        <v>65</v>
      </c>
      <c r="AR472" s="1" t="s">
        <v>52</v>
      </c>
      <c r="AS472" s="1" t="s">
        <v>52</v>
      </c>
      <c r="AU472" s="1" t="s">
        <v>631</v>
      </c>
      <c r="AV472">
        <v>156</v>
      </c>
    </row>
    <row r="473" spans="1:48" ht="30" customHeight="1" x14ac:dyDescent="0.3">
      <c r="A473" s="13" t="s">
        <v>632</v>
      </c>
      <c r="B473" s="13" t="s">
        <v>633</v>
      </c>
      <c r="C473" s="13" t="s">
        <v>316</v>
      </c>
      <c r="D473" s="11">
        <v>484</v>
      </c>
      <c r="E473" s="12">
        <f>TRUNC(일위대가목록!E101,0)</f>
        <v>0</v>
      </c>
      <c r="F473" s="12">
        <f t="shared" si="43"/>
        <v>0</v>
      </c>
      <c r="G473" s="12">
        <f>TRUNC(일위대가목록!F101,0)</f>
        <v>0</v>
      </c>
      <c r="H473" s="12">
        <f t="shared" si="44"/>
        <v>0</v>
      </c>
      <c r="I473" s="12">
        <f>TRUNC(일위대가목록!G101,0)</f>
        <v>0</v>
      </c>
      <c r="J473" s="12">
        <f t="shared" si="45"/>
        <v>0</v>
      </c>
      <c r="K473" s="12">
        <f t="shared" si="46"/>
        <v>0</v>
      </c>
      <c r="L473" s="12">
        <f t="shared" si="47"/>
        <v>0</v>
      </c>
      <c r="M473" s="13" t="s">
        <v>634</v>
      </c>
      <c r="N473" s="1" t="s">
        <v>635</v>
      </c>
      <c r="O473" s="1" t="s">
        <v>52</v>
      </c>
      <c r="P473" s="1" t="s">
        <v>52</v>
      </c>
      <c r="Q473" s="1" t="s">
        <v>614</v>
      </c>
      <c r="R473" s="1" t="s">
        <v>64</v>
      </c>
      <c r="S473" s="1" t="s">
        <v>65</v>
      </c>
      <c r="T473" s="1" t="s">
        <v>65</v>
      </c>
      <c r="AR473" s="1" t="s">
        <v>52</v>
      </c>
      <c r="AS473" s="1" t="s">
        <v>52</v>
      </c>
      <c r="AU473" s="1" t="s">
        <v>636</v>
      </c>
      <c r="AV473">
        <v>157</v>
      </c>
    </row>
    <row r="474" spans="1:48" ht="30" customHeight="1" x14ac:dyDescent="0.3">
      <c r="A474" s="13" t="s">
        <v>637</v>
      </c>
      <c r="B474" s="13" t="s">
        <v>638</v>
      </c>
      <c r="C474" s="13" t="s">
        <v>61</v>
      </c>
      <c r="D474" s="11">
        <v>5</v>
      </c>
      <c r="E474" s="12">
        <f>TRUNC(일위대가목록!E102,0)</f>
        <v>0</v>
      </c>
      <c r="F474" s="12">
        <f t="shared" si="43"/>
        <v>0</v>
      </c>
      <c r="G474" s="12">
        <f>TRUNC(일위대가목록!F102,0)</f>
        <v>0</v>
      </c>
      <c r="H474" s="12">
        <f t="shared" si="44"/>
        <v>0</v>
      </c>
      <c r="I474" s="12">
        <f>TRUNC(일위대가목록!G102,0)</f>
        <v>0</v>
      </c>
      <c r="J474" s="12">
        <f t="shared" si="45"/>
        <v>0</v>
      </c>
      <c r="K474" s="12">
        <f t="shared" si="46"/>
        <v>0</v>
      </c>
      <c r="L474" s="12">
        <f t="shared" si="47"/>
        <v>0</v>
      </c>
      <c r="M474" s="13" t="s">
        <v>639</v>
      </c>
      <c r="N474" s="1" t="s">
        <v>640</v>
      </c>
      <c r="O474" s="1" t="s">
        <v>52</v>
      </c>
      <c r="P474" s="1" t="s">
        <v>52</v>
      </c>
      <c r="Q474" s="1" t="s">
        <v>614</v>
      </c>
      <c r="R474" s="1" t="s">
        <v>64</v>
      </c>
      <c r="S474" s="1" t="s">
        <v>65</v>
      </c>
      <c r="T474" s="1" t="s">
        <v>65</v>
      </c>
      <c r="AR474" s="1" t="s">
        <v>52</v>
      </c>
      <c r="AS474" s="1" t="s">
        <v>52</v>
      </c>
      <c r="AU474" s="1" t="s">
        <v>641</v>
      </c>
      <c r="AV474">
        <v>158</v>
      </c>
    </row>
    <row r="475" spans="1:48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614</v>
      </c>
    </row>
    <row r="476" spans="1:48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614</v>
      </c>
    </row>
    <row r="477" spans="1:48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 t="s">
        <v>614</v>
      </c>
    </row>
    <row r="478" spans="1:48" ht="30" customHeight="1" x14ac:dyDescent="0.3">
      <c r="A478" s="11"/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 t="s">
        <v>614</v>
      </c>
    </row>
    <row r="479" spans="1:48" ht="30" customHeight="1" x14ac:dyDescent="0.3">
      <c r="A479" s="11"/>
      <c r="B479" s="1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 t="s">
        <v>614</v>
      </c>
    </row>
    <row r="480" spans="1:48" ht="30" customHeight="1" x14ac:dyDescent="0.3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 t="s">
        <v>614</v>
      </c>
    </row>
    <row r="481" spans="1:48" ht="30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 t="s">
        <v>614</v>
      </c>
    </row>
    <row r="482" spans="1:48" ht="30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 t="s">
        <v>614</v>
      </c>
    </row>
    <row r="483" spans="1:48" ht="30" customHeight="1" x14ac:dyDescent="0.3">
      <c r="A483" s="11"/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Q483" s="1" t="s">
        <v>614</v>
      </c>
    </row>
    <row r="484" spans="1:48" ht="30" customHeight="1" x14ac:dyDescent="0.3">
      <c r="A484" s="11"/>
      <c r="B484" s="11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614</v>
      </c>
    </row>
    <row r="485" spans="1:48" ht="30" customHeight="1" x14ac:dyDescent="0.3">
      <c r="A485" s="11"/>
      <c r="B485" s="11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1"/>
      <c r="Q485" s="1" t="s">
        <v>614</v>
      </c>
    </row>
    <row r="486" spans="1:48" ht="30" customHeight="1" x14ac:dyDescent="0.3">
      <c r="A486" s="13" t="s">
        <v>93</v>
      </c>
      <c r="B486" s="11"/>
      <c r="C486" s="11"/>
      <c r="D486" s="11"/>
      <c r="E486" s="12"/>
      <c r="F486" s="12">
        <f>SUMIF(Q465:Q485,"010210",F465:F485)</f>
        <v>0</v>
      </c>
      <c r="G486" s="12"/>
      <c r="H486" s="12">
        <f>SUMIF(Q465:Q485,"010210",H465:H485)</f>
        <v>0</v>
      </c>
      <c r="I486" s="12"/>
      <c r="J486" s="12">
        <f>SUMIF(Q465:Q485,"010210",J465:J485)</f>
        <v>0</v>
      </c>
      <c r="K486" s="12"/>
      <c r="L486" s="12">
        <f>SUMIF(Q465:Q485,"010210",L465:L485)</f>
        <v>0</v>
      </c>
      <c r="M486" s="11"/>
      <c r="N486" t="s">
        <v>94</v>
      </c>
    </row>
    <row r="487" spans="1:48" ht="30" customHeight="1" x14ac:dyDescent="0.3">
      <c r="A487" s="13" t="s">
        <v>644</v>
      </c>
      <c r="B487" s="13" t="s">
        <v>646</v>
      </c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1"/>
      <c r="Q487" s="1" t="s">
        <v>645</v>
      </c>
    </row>
    <row r="488" spans="1:48" ht="30" customHeight="1" x14ac:dyDescent="0.3">
      <c r="A488" s="13" t="s">
        <v>59</v>
      </c>
      <c r="B488" s="13" t="s">
        <v>60</v>
      </c>
      <c r="C488" s="13" t="s">
        <v>61</v>
      </c>
      <c r="D488" s="11">
        <v>13</v>
      </c>
      <c r="E488" s="12">
        <f>TRUNC(일위대가목록!E4,0)</f>
        <v>0</v>
      </c>
      <c r="F488" s="12">
        <f t="shared" ref="F488:F493" si="48">TRUNC(E488*D488, 0)</f>
        <v>0</v>
      </c>
      <c r="G488" s="12">
        <f>TRUNC(일위대가목록!F4,0)</f>
        <v>0</v>
      </c>
      <c r="H488" s="12">
        <f t="shared" ref="H488:H493" si="49">TRUNC(G488*D488, 0)</f>
        <v>0</v>
      </c>
      <c r="I488" s="12">
        <f>TRUNC(일위대가목록!G4,0)</f>
        <v>0</v>
      </c>
      <c r="J488" s="12">
        <f t="shared" ref="J488:J493" si="50">TRUNC(I488*D488, 0)</f>
        <v>0</v>
      </c>
      <c r="K488" s="12">
        <f t="shared" ref="K488:L493" si="51">TRUNC(E488+G488+I488, 0)</f>
        <v>0</v>
      </c>
      <c r="L488" s="12">
        <f t="shared" si="51"/>
        <v>0</v>
      </c>
      <c r="M488" s="13" t="s">
        <v>62</v>
      </c>
      <c r="N488" s="1" t="s">
        <v>63</v>
      </c>
      <c r="O488" s="1" t="s">
        <v>52</v>
      </c>
      <c r="P488" s="1" t="s">
        <v>52</v>
      </c>
      <c r="Q488" s="1" t="s">
        <v>645</v>
      </c>
      <c r="R488" s="1" t="s">
        <v>64</v>
      </c>
      <c r="S488" s="1" t="s">
        <v>65</v>
      </c>
      <c r="T488" s="1" t="s">
        <v>65</v>
      </c>
      <c r="AR488" s="1" t="s">
        <v>52</v>
      </c>
      <c r="AS488" s="1" t="s">
        <v>52</v>
      </c>
      <c r="AU488" s="1" t="s">
        <v>647</v>
      </c>
      <c r="AV488">
        <v>161</v>
      </c>
    </row>
    <row r="489" spans="1:48" ht="30" customHeight="1" x14ac:dyDescent="0.3">
      <c r="A489" s="13" t="s">
        <v>73</v>
      </c>
      <c r="B489" s="13" t="s">
        <v>74</v>
      </c>
      <c r="C489" s="13" t="s">
        <v>61</v>
      </c>
      <c r="D489" s="11">
        <v>99</v>
      </c>
      <c r="E489" s="12">
        <f>TRUNC(일위대가목록!E6,0)</f>
        <v>0</v>
      </c>
      <c r="F489" s="12">
        <f t="shared" si="48"/>
        <v>0</v>
      </c>
      <c r="G489" s="12">
        <f>TRUNC(일위대가목록!F6,0)</f>
        <v>0</v>
      </c>
      <c r="H489" s="12">
        <f t="shared" si="49"/>
        <v>0</v>
      </c>
      <c r="I489" s="12">
        <f>TRUNC(일위대가목록!G6,0)</f>
        <v>0</v>
      </c>
      <c r="J489" s="12">
        <f t="shared" si="50"/>
        <v>0</v>
      </c>
      <c r="K489" s="12">
        <f t="shared" si="51"/>
        <v>0</v>
      </c>
      <c r="L489" s="12">
        <f t="shared" si="51"/>
        <v>0</v>
      </c>
      <c r="M489" s="13" t="s">
        <v>75</v>
      </c>
      <c r="N489" s="1" t="s">
        <v>76</v>
      </c>
      <c r="O489" s="1" t="s">
        <v>52</v>
      </c>
      <c r="P489" s="1" t="s">
        <v>52</v>
      </c>
      <c r="Q489" s="1" t="s">
        <v>645</v>
      </c>
      <c r="R489" s="1" t="s">
        <v>64</v>
      </c>
      <c r="S489" s="1" t="s">
        <v>65</v>
      </c>
      <c r="T489" s="1" t="s">
        <v>65</v>
      </c>
      <c r="AR489" s="1" t="s">
        <v>52</v>
      </c>
      <c r="AS489" s="1" t="s">
        <v>52</v>
      </c>
      <c r="AU489" s="1" t="s">
        <v>648</v>
      </c>
      <c r="AV489">
        <v>162</v>
      </c>
    </row>
    <row r="490" spans="1:48" ht="30" customHeight="1" x14ac:dyDescent="0.3">
      <c r="A490" s="13" t="s">
        <v>78</v>
      </c>
      <c r="B490" s="13" t="s">
        <v>79</v>
      </c>
      <c r="C490" s="13" t="s">
        <v>61</v>
      </c>
      <c r="D490" s="11">
        <v>30</v>
      </c>
      <c r="E490" s="12">
        <f>TRUNC(일위대가목록!E7,0)</f>
        <v>0</v>
      </c>
      <c r="F490" s="12">
        <f t="shared" si="48"/>
        <v>0</v>
      </c>
      <c r="G490" s="12">
        <f>TRUNC(일위대가목록!F7,0)</f>
        <v>0</v>
      </c>
      <c r="H490" s="12">
        <f t="shared" si="49"/>
        <v>0</v>
      </c>
      <c r="I490" s="12">
        <f>TRUNC(일위대가목록!G7,0)</f>
        <v>0</v>
      </c>
      <c r="J490" s="12">
        <f t="shared" si="50"/>
        <v>0</v>
      </c>
      <c r="K490" s="12">
        <f t="shared" si="51"/>
        <v>0</v>
      </c>
      <c r="L490" s="12">
        <f t="shared" si="51"/>
        <v>0</v>
      </c>
      <c r="M490" s="13" t="s">
        <v>80</v>
      </c>
      <c r="N490" s="1" t="s">
        <v>81</v>
      </c>
      <c r="O490" s="1" t="s">
        <v>52</v>
      </c>
      <c r="P490" s="1" t="s">
        <v>52</v>
      </c>
      <c r="Q490" s="1" t="s">
        <v>645</v>
      </c>
      <c r="R490" s="1" t="s">
        <v>64</v>
      </c>
      <c r="S490" s="1" t="s">
        <v>65</v>
      </c>
      <c r="T490" s="1" t="s">
        <v>65</v>
      </c>
      <c r="AR490" s="1" t="s">
        <v>52</v>
      </c>
      <c r="AS490" s="1" t="s">
        <v>52</v>
      </c>
      <c r="AU490" s="1" t="s">
        <v>649</v>
      </c>
      <c r="AV490">
        <v>163</v>
      </c>
    </row>
    <row r="491" spans="1:48" ht="30" customHeight="1" x14ac:dyDescent="0.3">
      <c r="A491" s="13" t="s">
        <v>650</v>
      </c>
      <c r="B491" s="13" t="s">
        <v>651</v>
      </c>
      <c r="C491" s="13" t="s">
        <v>652</v>
      </c>
      <c r="D491" s="11">
        <v>4</v>
      </c>
      <c r="E491" s="12">
        <f>TRUNC(일위대가목록!E103,0)</f>
        <v>0</v>
      </c>
      <c r="F491" s="12">
        <f t="shared" si="48"/>
        <v>0</v>
      </c>
      <c r="G491" s="12">
        <f>TRUNC(일위대가목록!F103,0)</f>
        <v>0</v>
      </c>
      <c r="H491" s="12">
        <f t="shared" si="49"/>
        <v>0</v>
      </c>
      <c r="I491" s="12">
        <f>TRUNC(일위대가목록!G103,0)</f>
        <v>0</v>
      </c>
      <c r="J491" s="12">
        <f t="shared" si="50"/>
        <v>0</v>
      </c>
      <c r="K491" s="12">
        <f t="shared" si="51"/>
        <v>0</v>
      </c>
      <c r="L491" s="12">
        <f t="shared" si="51"/>
        <v>0</v>
      </c>
      <c r="M491" s="13" t="s">
        <v>653</v>
      </c>
      <c r="N491" s="1" t="s">
        <v>654</v>
      </c>
      <c r="O491" s="1" t="s">
        <v>52</v>
      </c>
      <c r="P491" s="1" t="s">
        <v>52</v>
      </c>
      <c r="Q491" s="1" t="s">
        <v>645</v>
      </c>
      <c r="R491" s="1" t="s">
        <v>64</v>
      </c>
      <c r="S491" s="1" t="s">
        <v>65</v>
      </c>
      <c r="T491" s="1" t="s">
        <v>65</v>
      </c>
      <c r="AR491" s="1" t="s">
        <v>52</v>
      </c>
      <c r="AS491" s="1" t="s">
        <v>52</v>
      </c>
      <c r="AU491" s="1" t="s">
        <v>655</v>
      </c>
      <c r="AV491">
        <v>164</v>
      </c>
    </row>
    <row r="492" spans="1:48" ht="30" customHeight="1" x14ac:dyDescent="0.3">
      <c r="A492" s="13" t="s">
        <v>83</v>
      </c>
      <c r="B492" s="13" t="s">
        <v>52</v>
      </c>
      <c r="C492" s="13" t="s">
        <v>61</v>
      </c>
      <c r="D492" s="11">
        <v>99</v>
      </c>
      <c r="E492" s="12">
        <f>TRUNC(일위대가목록!E8,0)</f>
        <v>0</v>
      </c>
      <c r="F492" s="12">
        <f t="shared" si="48"/>
        <v>0</v>
      </c>
      <c r="G492" s="12">
        <f>TRUNC(일위대가목록!F8,0)</f>
        <v>0</v>
      </c>
      <c r="H492" s="12">
        <f t="shared" si="49"/>
        <v>0</v>
      </c>
      <c r="I492" s="12">
        <f>TRUNC(일위대가목록!G8,0)</f>
        <v>0</v>
      </c>
      <c r="J492" s="12">
        <f t="shared" si="50"/>
        <v>0</v>
      </c>
      <c r="K492" s="12">
        <f t="shared" si="51"/>
        <v>0</v>
      </c>
      <c r="L492" s="12">
        <f t="shared" si="51"/>
        <v>0</v>
      </c>
      <c r="M492" s="13" t="s">
        <v>84</v>
      </c>
      <c r="N492" s="1" t="s">
        <v>85</v>
      </c>
      <c r="O492" s="1" t="s">
        <v>52</v>
      </c>
      <c r="P492" s="1" t="s">
        <v>52</v>
      </c>
      <c r="Q492" s="1" t="s">
        <v>645</v>
      </c>
      <c r="R492" s="1" t="s">
        <v>64</v>
      </c>
      <c r="S492" s="1" t="s">
        <v>65</v>
      </c>
      <c r="T492" s="1" t="s">
        <v>65</v>
      </c>
      <c r="AR492" s="1" t="s">
        <v>52</v>
      </c>
      <c r="AS492" s="1" t="s">
        <v>52</v>
      </c>
      <c r="AU492" s="1" t="s">
        <v>656</v>
      </c>
      <c r="AV492">
        <v>165</v>
      </c>
    </row>
    <row r="493" spans="1:48" ht="30" customHeight="1" x14ac:dyDescent="0.3">
      <c r="A493" s="13" t="s">
        <v>87</v>
      </c>
      <c r="B493" s="13" t="s">
        <v>88</v>
      </c>
      <c r="C493" s="13" t="s">
        <v>89</v>
      </c>
      <c r="D493" s="11">
        <v>1</v>
      </c>
      <c r="E493" s="12">
        <f>TRUNC(일위대가목록!E9,0)</f>
        <v>0</v>
      </c>
      <c r="F493" s="12">
        <f t="shared" si="48"/>
        <v>0</v>
      </c>
      <c r="G493" s="12">
        <f>TRUNC(일위대가목록!F9,0)</f>
        <v>0</v>
      </c>
      <c r="H493" s="12">
        <f t="shared" si="49"/>
        <v>0</v>
      </c>
      <c r="I493" s="12">
        <f>TRUNC(일위대가목록!G9,0)</f>
        <v>0</v>
      </c>
      <c r="J493" s="12">
        <f t="shared" si="50"/>
        <v>0</v>
      </c>
      <c r="K493" s="12">
        <f t="shared" si="51"/>
        <v>0</v>
      </c>
      <c r="L493" s="12">
        <f t="shared" si="51"/>
        <v>0</v>
      </c>
      <c r="M493" s="13" t="s">
        <v>90</v>
      </c>
      <c r="N493" s="1" t="s">
        <v>91</v>
      </c>
      <c r="O493" s="1" t="s">
        <v>52</v>
      </c>
      <c r="P493" s="1" t="s">
        <v>52</v>
      </c>
      <c r="Q493" s="1" t="s">
        <v>645</v>
      </c>
      <c r="R493" s="1" t="s">
        <v>64</v>
      </c>
      <c r="S493" s="1" t="s">
        <v>65</v>
      </c>
      <c r="T493" s="1" t="s">
        <v>65</v>
      </c>
      <c r="AR493" s="1" t="s">
        <v>52</v>
      </c>
      <c r="AS493" s="1" t="s">
        <v>52</v>
      </c>
      <c r="AU493" s="1" t="s">
        <v>657</v>
      </c>
      <c r="AV493">
        <v>166</v>
      </c>
    </row>
    <row r="494" spans="1:48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645</v>
      </c>
    </row>
    <row r="495" spans="1:48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645</v>
      </c>
    </row>
    <row r="496" spans="1:48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645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645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645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645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645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645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645</v>
      </c>
    </row>
    <row r="503" spans="1:48" ht="30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645</v>
      </c>
    </row>
    <row r="504" spans="1:48" ht="30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645</v>
      </c>
    </row>
    <row r="505" spans="1:48" ht="30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 t="s">
        <v>645</v>
      </c>
    </row>
    <row r="506" spans="1:48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645</v>
      </c>
    </row>
    <row r="507" spans="1:48" ht="30" customHeight="1" x14ac:dyDescent="0.3">
      <c r="A507" s="11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Q507" s="1" t="s">
        <v>645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645</v>
      </c>
    </row>
    <row r="509" spans="1:48" ht="30" customHeight="1" x14ac:dyDescent="0.3">
      <c r="A509" s="13" t="s">
        <v>93</v>
      </c>
      <c r="B509" s="11"/>
      <c r="C509" s="11"/>
      <c r="D509" s="11"/>
      <c r="E509" s="12"/>
      <c r="F509" s="12">
        <f>SUMIF(Q488:Q508,"010301",F488:F508)</f>
        <v>0</v>
      </c>
      <c r="G509" s="12"/>
      <c r="H509" s="12">
        <f>SUMIF(Q488:Q508,"010301",H488:H508)</f>
        <v>0</v>
      </c>
      <c r="I509" s="12"/>
      <c r="J509" s="12">
        <f>SUMIF(Q488:Q508,"010301",J488:J508)</f>
        <v>0</v>
      </c>
      <c r="K509" s="12"/>
      <c r="L509" s="12">
        <f>SUMIF(Q488:Q508,"010301",L488:L508)</f>
        <v>0</v>
      </c>
      <c r="M509" s="11"/>
      <c r="N509" t="s">
        <v>94</v>
      </c>
    </row>
    <row r="510" spans="1:48" ht="30" customHeight="1" x14ac:dyDescent="0.3">
      <c r="A510" s="13" t="s">
        <v>658</v>
      </c>
      <c r="B510" s="13" t="s">
        <v>646</v>
      </c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659</v>
      </c>
    </row>
    <row r="511" spans="1:48" ht="30" customHeight="1" x14ac:dyDescent="0.3">
      <c r="A511" s="13" t="s">
        <v>158</v>
      </c>
      <c r="B511" s="13" t="s">
        <v>491</v>
      </c>
      <c r="C511" s="13" t="s">
        <v>154</v>
      </c>
      <c r="D511" s="11">
        <v>18</v>
      </c>
      <c r="E511" s="12">
        <f>TRUNC(일위대가목록!E78,0)</f>
        <v>0</v>
      </c>
      <c r="F511" s="12">
        <f>TRUNC(E511*D511, 0)</f>
        <v>0</v>
      </c>
      <c r="G511" s="12">
        <f>TRUNC(일위대가목록!F78,0)</f>
        <v>0</v>
      </c>
      <c r="H511" s="12">
        <f>TRUNC(G511*D511, 0)</f>
        <v>0</v>
      </c>
      <c r="I511" s="12">
        <f>TRUNC(일위대가목록!G78,0)</f>
        <v>0</v>
      </c>
      <c r="J511" s="12">
        <f>TRUNC(I511*D511, 0)</f>
        <v>0</v>
      </c>
      <c r="K511" s="12">
        <f>TRUNC(E511+G511+I511, 0)</f>
        <v>0</v>
      </c>
      <c r="L511" s="12">
        <f>TRUNC(F511+H511+J511, 0)</f>
        <v>0</v>
      </c>
      <c r="M511" s="13" t="s">
        <v>492</v>
      </c>
      <c r="N511" s="1" t="s">
        <v>493</v>
      </c>
      <c r="O511" s="1" t="s">
        <v>52</v>
      </c>
      <c r="P511" s="1" t="s">
        <v>52</v>
      </c>
      <c r="Q511" s="1" t="s">
        <v>659</v>
      </c>
      <c r="R511" s="1" t="s">
        <v>64</v>
      </c>
      <c r="S511" s="1" t="s">
        <v>65</v>
      </c>
      <c r="T511" s="1" t="s">
        <v>65</v>
      </c>
      <c r="AR511" s="1" t="s">
        <v>52</v>
      </c>
      <c r="AS511" s="1" t="s">
        <v>52</v>
      </c>
      <c r="AU511" s="1" t="s">
        <v>660</v>
      </c>
      <c r="AV511">
        <v>168</v>
      </c>
    </row>
    <row r="512" spans="1:48" ht="30" customHeight="1" x14ac:dyDescent="0.3">
      <c r="A512" s="13" t="s">
        <v>158</v>
      </c>
      <c r="B512" s="13" t="s">
        <v>661</v>
      </c>
      <c r="C512" s="13" t="s">
        <v>154</v>
      </c>
      <c r="D512" s="11">
        <v>29</v>
      </c>
      <c r="E512" s="12">
        <f>TRUNC(일위대가목록!E104,0)</f>
        <v>0</v>
      </c>
      <c r="F512" s="12">
        <f>TRUNC(E512*D512, 0)</f>
        <v>0</v>
      </c>
      <c r="G512" s="12">
        <f>TRUNC(일위대가목록!F104,0)</f>
        <v>0</v>
      </c>
      <c r="H512" s="12">
        <f>TRUNC(G512*D512, 0)</f>
        <v>0</v>
      </c>
      <c r="I512" s="12">
        <f>TRUNC(일위대가목록!G104,0)</f>
        <v>0</v>
      </c>
      <c r="J512" s="12">
        <f>TRUNC(I512*D512, 0)</f>
        <v>0</v>
      </c>
      <c r="K512" s="12">
        <f>TRUNC(E512+G512+I512, 0)</f>
        <v>0</v>
      </c>
      <c r="L512" s="12">
        <f>TRUNC(F512+H512+J512, 0)</f>
        <v>0</v>
      </c>
      <c r="M512" s="13" t="s">
        <v>662</v>
      </c>
      <c r="N512" s="1" t="s">
        <v>663</v>
      </c>
      <c r="O512" s="1" t="s">
        <v>52</v>
      </c>
      <c r="P512" s="1" t="s">
        <v>52</v>
      </c>
      <c r="Q512" s="1" t="s">
        <v>659</v>
      </c>
      <c r="R512" s="1" t="s">
        <v>64</v>
      </c>
      <c r="S512" s="1" t="s">
        <v>65</v>
      </c>
      <c r="T512" s="1" t="s">
        <v>65</v>
      </c>
      <c r="AR512" s="1" t="s">
        <v>52</v>
      </c>
      <c r="AS512" s="1" t="s">
        <v>52</v>
      </c>
      <c r="AU512" s="1" t="s">
        <v>664</v>
      </c>
      <c r="AV512">
        <v>169</v>
      </c>
    </row>
    <row r="513" spans="1:17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659</v>
      </c>
    </row>
    <row r="514" spans="1:17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659</v>
      </c>
    </row>
    <row r="515" spans="1:17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659</v>
      </c>
    </row>
    <row r="516" spans="1:17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659</v>
      </c>
    </row>
    <row r="517" spans="1:17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659</v>
      </c>
    </row>
    <row r="518" spans="1:17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659</v>
      </c>
    </row>
    <row r="519" spans="1:17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659</v>
      </c>
    </row>
    <row r="520" spans="1:17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659</v>
      </c>
    </row>
    <row r="521" spans="1:17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659</v>
      </c>
    </row>
    <row r="522" spans="1:17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659</v>
      </c>
    </row>
    <row r="523" spans="1:17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659</v>
      </c>
    </row>
    <row r="524" spans="1:17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659</v>
      </c>
    </row>
    <row r="525" spans="1:17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659</v>
      </c>
    </row>
    <row r="526" spans="1:17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659</v>
      </c>
    </row>
    <row r="527" spans="1:17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659</v>
      </c>
    </row>
    <row r="528" spans="1:17" ht="30" customHeight="1" x14ac:dyDescent="0.3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659</v>
      </c>
    </row>
    <row r="529" spans="1:48" ht="30" customHeight="1" x14ac:dyDescent="0.3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659</v>
      </c>
    </row>
    <row r="530" spans="1:48" ht="30" customHeight="1" x14ac:dyDescent="0.3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 t="s">
        <v>659</v>
      </c>
    </row>
    <row r="531" spans="1:48" ht="30" customHeight="1" x14ac:dyDescent="0.3">
      <c r="A531" s="11"/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  <c r="Q531" s="1" t="s">
        <v>659</v>
      </c>
    </row>
    <row r="532" spans="1:48" ht="30" customHeight="1" x14ac:dyDescent="0.3">
      <c r="A532" s="13" t="s">
        <v>93</v>
      </c>
      <c r="B532" s="11"/>
      <c r="C532" s="11"/>
      <c r="D532" s="11"/>
      <c r="E532" s="12"/>
      <c r="F532" s="12">
        <f>SUMIF(Q511:Q531,"010302",F511:F531)</f>
        <v>0</v>
      </c>
      <c r="G532" s="12"/>
      <c r="H532" s="12">
        <f>SUMIF(Q511:Q531,"010302",H511:H531)</f>
        <v>0</v>
      </c>
      <c r="I532" s="12"/>
      <c r="J532" s="12">
        <f>SUMIF(Q511:Q531,"010302",J511:J531)</f>
        <v>0</v>
      </c>
      <c r="K532" s="12"/>
      <c r="L532" s="12">
        <f>SUMIF(Q511:Q531,"010302",L511:L531)</f>
        <v>0</v>
      </c>
      <c r="M532" s="11"/>
      <c r="N532" t="s">
        <v>94</v>
      </c>
    </row>
    <row r="533" spans="1:48" ht="30" customHeight="1" x14ac:dyDescent="0.3">
      <c r="A533" s="13" t="s">
        <v>665</v>
      </c>
      <c r="B533" s="13" t="s">
        <v>646</v>
      </c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666</v>
      </c>
    </row>
    <row r="534" spans="1:48" ht="30" customHeight="1" x14ac:dyDescent="0.3">
      <c r="A534" s="13" t="s">
        <v>175</v>
      </c>
      <c r="B534" s="13" t="s">
        <v>176</v>
      </c>
      <c r="C534" s="13" t="s">
        <v>61</v>
      </c>
      <c r="D534" s="11">
        <v>154</v>
      </c>
      <c r="E534" s="12">
        <f>TRUNC(단가대비표!O60,0)</f>
        <v>0</v>
      </c>
      <c r="F534" s="12">
        <f>TRUNC(E534*D534, 0)</f>
        <v>0</v>
      </c>
      <c r="G534" s="12">
        <f>TRUNC(단가대비표!P60,0)</f>
        <v>0</v>
      </c>
      <c r="H534" s="12">
        <f>TRUNC(G534*D534, 0)</f>
        <v>0</v>
      </c>
      <c r="I534" s="12">
        <f>TRUNC(단가대비표!V60,0)</f>
        <v>0</v>
      </c>
      <c r="J534" s="12">
        <f>TRUNC(I534*D534, 0)</f>
        <v>0</v>
      </c>
      <c r="K534" s="12">
        <f t="shared" ref="K534:L538" si="52">TRUNC(E534+G534+I534, 0)</f>
        <v>0</v>
      </c>
      <c r="L534" s="12">
        <f t="shared" si="52"/>
        <v>0</v>
      </c>
      <c r="M534" s="13" t="s">
        <v>177</v>
      </c>
      <c r="N534" s="1" t="s">
        <v>178</v>
      </c>
      <c r="O534" s="1" t="s">
        <v>52</v>
      </c>
      <c r="P534" s="1" t="s">
        <v>52</v>
      </c>
      <c r="Q534" s="1" t="s">
        <v>666</v>
      </c>
      <c r="R534" s="1" t="s">
        <v>65</v>
      </c>
      <c r="S534" s="1" t="s">
        <v>65</v>
      </c>
      <c r="T534" s="1" t="s">
        <v>64</v>
      </c>
      <c r="AR534" s="1" t="s">
        <v>52</v>
      </c>
      <c r="AS534" s="1" t="s">
        <v>52</v>
      </c>
      <c r="AU534" s="1" t="s">
        <v>667</v>
      </c>
      <c r="AV534">
        <v>171</v>
      </c>
    </row>
    <row r="535" spans="1:48" ht="30" customHeight="1" x14ac:dyDescent="0.3">
      <c r="A535" s="13" t="s">
        <v>180</v>
      </c>
      <c r="B535" s="13" t="s">
        <v>176</v>
      </c>
      <c r="C535" s="13" t="s">
        <v>61</v>
      </c>
      <c r="D535" s="11">
        <v>119</v>
      </c>
      <c r="E535" s="12">
        <f>TRUNC(일위대가목록!E24,0)</f>
        <v>0</v>
      </c>
      <c r="F535" s="12">
        <f>TRUNC(E535*D535, 0)</f>
        <v>0</v>
      </c>
      <c r="G535" s="12">
        <f>TRUNC(일위대가목록!F24,0)</f>
        <v>0</v>
      </c>
      <c r="H535" s="12">
        <f>TRUNC(G535*D535, 0)</f>
        <v>0</v>
      </c>
      <c r="I535" s="12">
        <f>TRUNC(일위대가목록!G24,0)</f>
        <v>0</v>
      </c>
      <c r="J535" s="12">
        <f>TRUNC(I535*D535, 0)</f>
        <v>0</v>
      </c>
      <c r="K535" s="12">
        <f t="shared" si="52"/>
        <v>0</v>
      </c>
      <c r="L535" s="12">
        <f t="shared" si="52"/>
        <v>0</v>
      </c>
      <c r="M535" s="13" t="s">
        <v>181</v>
      </c>
      <c r="N535" s="1" t="s">
        <v>182</v>
      </c>
      <c r="O535" s="1" t="s">
        <v>52</v>
      </c>
      <c r="P535" s="1" t="s">
        <v>52</v>
      </c>
      <c r="Q535" s="1" t="s">
        <v>666</v>
      </c>
      <c r="R535" s="1" t="s">
        <v>64</v>
      </c>
      <c r="S535" s="1" t="s">
        <v>65</v>
      </c>
      <c r="T535" s="1" t="s">
        <v>65</v>
      </c>
      <c r="AR535" s="1" t="s">
        <v>52</v>
      </c>
      <c r="AS535" s="1" t="s">
        <v>52</v>
      </c>
      <c r="AU535" s="1" t="s">
        <v>668</v>
      </c>
      <c r="AV535">
        <v>172</v>
      </c>
    </row>
    <row r="536" spans="1:48" ht="30" customHeight="1" x14ac:dyDescent="0.3">
      <c r="A536" s="13" t="s">
        <v>199</v>
      </c>
      <c r="B536" s="13" t="s">
        <v>200</v>
      </c>
      <c r="C536" s="13" t="s">
        <v>61</v>
      </c>
      <c r="D536" s="11">
        <v>99</v>
      </c>
      <c r="E536" s="12">
        <f>TRUNC(일위대가목록!E28,0)</f>
        <v>0</v>
      </c>
      <c r="F536" s="12">
        <f>TRUNC(E536*D536, 0)</f>
        <v>0</v>
      </c>
      <c r="G536" s="12">
        <f>TRUNC(일위대가목록!F28,0)</f>
        <v>0</v>
      </c>
      <c r="H536" s="12">
        <f>TRUNC(G536*D536, 0)</f>
        <v>0</v>
      </c>
      <c r="I536" s="12">
        <f>TRUNC(일위대가목록!G28,0)</f>
        <v>0</v>
      </c>
      <c r="J536" s="12">
        <f>TRUNC(I536*D536, 0)</f>
        <v>0</v>
      </c>
      <c r="K536" s="12">
        <f t="shared" si="52"/>
        <v>0</v>
      </c>
      <c r="L536" s="12">
        <f t="shared" si="52"/>
        <v>0</v>
      </c>
      <c r="M536" s="13" t="s">
        <v>201</v>
      </c>
      <c r="N536" s="1" t="s">
        <v>202</v>
      </c>
      <c r="O536" s="1" t="s">
        <v>52</v>
      </c>
      <c r="P536" s="1" t="s">
        <v>52</v>
      </c>
      <c r="Q536" s="1" t="s">
        <v>666</v>
      </c>
      <c r="R536" s="1" t="s">
        <v>64</v>
      </c>
      <c r="S536" s="1" t="s">
        <v>65</v>
      </c>
      <c r="T536" s="1" t="s">
        <v>65</v>
      </c>
      <c r="AR536" s="1" t="s">
        <v>52</v>
      </c>
      <c r="AS536" s="1" t="s">
        <v>52</v>
      </c>
      <c r="AU536" s="1" t="s">
        <v>669</v>
      </c>
      <c r="AV536">
        <v>173</v>
      </c>
    </row>
    <row r="537" spans="1:48" ht="30" customHeight="1" x14ac:dyDescent="0.3">
      <c r="A537" s="13" t="s">
        <v>209</v>
      </c>
      <c r="B537" s="13" t="s">
        <v>210</v>
      </c>
      <c r="C537" s="13" t="s">
        <v>61</v>
      </c>
      <c r="D537" s="11">
        <v>74</v>
      </c>
      <c r="E537" s="12">
        <f>TRUNC(일위대가목록!E30,0)</f>
        <v>0</v>
      </c>
      <c r="F537" s="12">
        <f>TRUNC(E537*D537, 0)</f>
        <v>0</v>
      </c>
      <c r="G537" s="12">
        <f>TRUNC(일위대가목록!F30,0)</f>
        <v>0</v>
      </c>
      <c r="H537" s="12">
        <f>TRUNC(G537*D537, 0)</f>
        <v>0</v>
      </c>
      <c r="I537" s="12">
        <f>TRUNC(일위대가목록!G30,0)</f>
        <v>0</v>
      </c>
      <c r="J537" s="12">
        <f>TRUNC(I537*D537, 0)</f>
        <v>0</v>
      </c>
      <c r="K537" s="12">
        <f t="shared" si="52"/>
        <v>0</v>
      </c>
      <c r="L537" s="12">
        <f t="shared" si="52"/>
        <v>0</v>
      </c>
      <c r="M537" s="13" t="s">
        <v>211</v>
      </c>
      <c r="N537" s="1" t="s">
        <v>212</v>
      </c>
      <c r="O537" s="1" t="s">
        <v>52</v>
      </c>
      <c r="P537" s="1" t="s">
        <v>52</v>
      </c>
      <c r="Q537" s="1" t="s">
        <v>666</v>
      </c>
      <c r="R537" s="1" t="s">
        <v>64</v>
      </c>
      <c r="S537" s="1" t="s">
        <v>65</v>
      </c>
      <c r="T537" s="1" t="s">
        <v>65</v>
      </c>
      <c r="AR537" s="1" t="s">
        <v>52</v>
      </c>
      <c r="AS537" s="1" t="s">
        <v>52</v>
      </c>
      <c r="AU537" s="1" t="s">
        <v>670</v>
      </c>
      <c r="AV537">
        <v>174</v>
      </c>
    </row>
    <row r="538" spans="1:48" ht="30" customHeight="1" x14ac:dyDescent="0.3">
      <c r="A538" s="13" t="s">
        <v>516</v>
      </c>
      <c r="B538" s="13" t="s">
        <v>210</v>
      </c>
      <c r="C538" s="13" t="s">
        <v>61</v>
      </c>
      <c r="D538" s="11">
        <v>27</v>
      </c>
      <c r="E538" s="12">
        <f>TRUNC(일위대가목록!E82,0)</f>
        <v>0</v>
      </c>
      <c r="F538" s="12">
        <f>TRUNC(E538*D538, 0)</f>
        <v>0</v>
      </c>
      <c r="G538" s="12">
        <f>TRUNC(일위대가목록!F82,0)</f>
        <v>0</v>
      </c>
      <c r="H538" s="12">
        <f>TRUNC(G538*D538, 0)</f>
        <v>0</v>
      </c>
      <c r="I538" s="12">
        <f>TRUNC(일위대가목록!G82,0)</f>
        <v>0</v>
      </c>
      <c r="J538" s="12">
        <f>TRUNC(I538*D538, 0)</f>
        <v>0</v>
      </c>
      <c r="K538" s="12">
        <f t="shared" si="52"/>
        <v>0</v>
      </c>
      <c r="L538" s="12">
        <f t="shared" si="52"/>
        <v>0</v>
      </c>
      <c r="M538" s="13" t="s">
        <v>517</v>
      </c>
      <c r="N538" s="1" t="s">
        <v>518</v>
      </c>
      <c r="O538" s="1" t="s">
        <v>52</v>
      </c>
      <c r="P538" s="1" t="s">
        <v>52</v>
      </c>
      <c r="Q538" s="1" t="s">
        <v>666</v>
      </c>
      <c r="R538" s="1" t="s">
        <v>64</v>
      </c>
      <c r="S538" s="1" t="s">
        <v>65</v>
      </c>
      <c r="T538" s="1" t="s">
        <v>65</v>
      </c>
      <c r="AR538" s="1" t="s">
        <v>52</v>
      </c>
      <c r="AS538" s="1" t="s">
        <v>52</v>
      </c>
      <c r="AU538" s="1" t="s">
        <v>671</v>
      </c>
      <c r="AV538">
        <v>175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666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666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666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666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666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666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666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666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666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666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666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666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666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666</v>
      </c>
    </row>
    <row r="553" spans="1:48" ht="30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666</v>
      </c>
    </row>
    <row r="554" spans="1:48" ht="30" customHeight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666</v>
      </c>
    </row>
    <row r="555" spans="1:48" ht="30" customHeight="1" x14ac:dyDescent="0.3">
      <c r="A555" s="13" t="s">
        <v>93</v>
      </c>
      <c r="B555" s="11"/>
      <c r="C555" s="11"/>
      <c r="D555" s="11"/>
      <c r="E555" s="12"/>
      <c r="F555" s="12">
        <f>SUMIF(Q534:Q554,"010303",F534:F554)</f>
        <v>0</v>
      </c>
      <c r="G555" s="12"/>
      <c r="H555" s="12">
        <f>SUMIF(Q534:Q554,"010303",H534:H554)</f>
        <v>0</v>
      </c>
      <c r="I555" s="12"/>
      <c r="J555" s="12">
        <f>SUMIF(Q534:Q554,"010303",J534:J554)</f>
        <v>0</v>
      </c>
      <c r="K555" s="12"/>
      <c r="L555" s="12">
        <f>SUMIF(Q534:Q554,"010303",L534:L554)</f>
        <v>0</v>
      </c>
      <c r="M555" s="11"/>
      <c r="N555" t="s">
        <v>94</v>
      </c>
    </row>
    <row r="556" spans="1:48" ht="30" customHeight="1" x14ac:dyDescent="0.3">
      <c r="A556" s="13" t="s">
        <v>672</v>
      </c>
      <c r="B556" s="13" t="s">
        <v>646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673</v>
      </c>
    </row>
    <row r="557" spans="1:48" ht="30" customHeight="1" x14ac:dyDescent="0.3">
      <c r="A557" s="13" t="s">
        <v>555</v>
      </c>
      <c r="B557" s="13" t="s">
        <v>556</v>
      </c>
      <c r="C557" s="13" t="s">
        <v>154</v>
      </c>
      <c r="D557" s="11">
        <v>6</v>
      </c>
      <c r="E557" s="12">
        <f>TRUNC(일위대가목록!E90,0)</f>
        <v>0</v>
      </c>
      <c r="F557" s="12">
        <f>TRUNC(E557*D557, 0)</f>
        <v>0</v>
      </c>
      <c r="G557" s="12">
        <f>TRUNC(일위대가목록!F90,0)</f>
        <v>0</v>
      </c>
      <c r="H557" s="12">
        <f>TRUNC(G557*D557, 0)</f>
        <v>0</v>
      </c>
      <c r="I557" s="12">
        <f>TRUNC(일위대가목록!G90,0)</f>
        <v>0</v>
      </c>
      <c r="J557" s="12">
        <f>TRUNC(I557*D557, 0)</f>
        <v>0</v>
      </c>
      <c r="K557" s="12">
        <f>TRUNC(E557+G557+I557, 0)</f>
        <v>0</v>
      </c>
      <c r="L557" s="12">
        <f>TRUNC(F557+H557+J557, 0)</f>
        <v>0</v>
      </c>
      <c r="M557" s="13" t="s">
        <v>557</v>
      </c>
      <c r="N557" s="1" t="s">
        <v>558</v>
      </c>
      <c r="O557" s="1" t="s">
        <v>52</v>
      </c>
      <c r="P557" s="1" t="s">
        <v>52</v>
      </c>
      <c r="Q557" s="1" t="s">
        <v>673</v>
      </c>
      <c r="R557" s="1" t="s">
        <v>64</v>
      </c>
      <c r="S557" s="1" t="s">
        <v>65</v>
      </c>
      <c r="T557" s="1" t="s">
        <v>65</v>
      </c>
      <c r="AR557" s="1" t="s">
        <v>52</v>
      </c>
      <c r="AS557" s="1" t="s">
        <v>52</v>
      </c>
      <c r="AU557" s="1" t="s">
        <v>674</v>
      </c>
      <c r="AV557">
        <v>177</v>
      </c>
    </row>
    <row r="558" spans="1:48" ht="30" customHeight="1" x14ac:dyDescent="0.3">
      <c r="A558" s="11"/>
      <c r="B558" s="11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1"/>
      <c r="Q558" s="1" t="s">
        <v>673</v>
      </c>
    </row>
    <row r="559" spans="1:48" ht="30" customHeight="1" x14ac:dyDescent="0.3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  <c r="Q559" s="1" t="s">
        <v>673</v>
      </c>
    </row>
    <row r="560" spans="1:48" ht="30" customHeight="1" x14ac:dyDescent="0.3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  <c r="Q560" s="1" t="s">
        <v>673</v>
      </c>
    </row>
    <row r="561" spans="1:17" ht="30" customHeight="1" x14ac:dyDescent="0.3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  <c r="Q561" s="1" t="s">
        <v>673</v>
      </c>
    </row>
    <row r="562" spans="1:17" ht="30" customHeight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673</v>
      </c>
    </row>
    <row r="563" spans="1:17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673</v>
      </c>
    </row>
    <row r="564" spans="1:17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673</v>
      </c>
    </row>
    <row r="565" spans="1:17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673</v>
      </c>
    </row>
    <row r="566" spans="1:17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673</v>
      </c>
    </row>
    <row r="567" spans="1:17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673</v>
      </c>
    </row>
    <row r="568" spans="1:17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673</v>
      </c>
    </row>
    <row r="569" spans="1:17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673</v>
      </c>
    </row>
    <row r="570" spans="1:17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673</v>
      </c>
    </row>
    <row r="571" spans="1:17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673</v>
      </c>
    </row>
    <row r="572" spans="1:17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673</v>
      </c>
    </row>
    <row r="573" spans="1:17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673</v>
      </c>
    </row>
    <row r="574" spans="1:17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673</v>
      </c>
    </row>
    <row r="575" spans="1:17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673</v>
      </c>
    </row>
    <row r="576" spans="1:17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673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673</v>
      </c>
    </row>
    <row r="578" spans="1:48" ht="30" customHeight="1" x14ac:dyDescent="0.3">
      <c r="A578" s="13" t="s">
        <v>93</v>
      </c>
      <c r="B578" s="11"/>
      <c r="C578" s="11"/>
      <c r="D578" s="11"/>
      <c r="E578" s="12"/>
      <c r="F578" s="12">
        <f>SUMIF(Q557:Q577,"010304",F557:F577)</f>
        <v>0</v>
      </c>
      <c r="G578" s="12"/>
      <c r="H578" s="12">
        <f>SUMIF(Q557:Q577,"010304",H557:H577)</f>
        <v>0</v>
      </c>
      <c r="I578" s="12"/>
      <c r="J578" s="12">
        <f>SUMIF(Q557:Q577,"010304",J557:J577)</f>
        <v>0</v>
      </c>
      <c r="K578" s="12"/>
      <c r="L578" s="12">
        <f>SUMIF(Q557:Q577,"010304",L557:L577)</f>
        <v>0</v>
      </c>
      <c r="M578" s="11"/>
      <c r="N578" t="s">
        <v>94</v>
      </c>
    </row>
    <row r="579" spans="1:48" ht="30" customHeight="1" x14ac:dyDescent="0.3">
      <c r="A579" s="13" t="s">
        <v>675</v>
      </c>
      <c r="B579" s="13" t="s">
        <v>646</v>
      </c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Q579" s="1" t="s">
        <v>676</v>
      </c>
    </row>
    <row r="580" spans="1:48" ht="30" customHeight="1" x14ac:dyDescent="0.3">
      <c r="A580" s="13" t="s">
        <v>250</v>
      </c>
      <c r="B580" s="13" t="s">
        <v>251</v>
      </c>
      <c r="C580" s="13" t="s">
        <v>61</v>
      </c>
      <c r="D580" s="11">
        <v>99</v>
      </c>
      <c r="E580" s="12">
        <f>TRUNC(일위대가목록!E38,0)</f>
        <v>0</v>
      </c>
      <c r="F580" s="12">
        <f t="shared" ref="F580:F586" si="53">TRUNC(E580*D580, 0)</f>
        <v>0</v>
      </c>
      <c r="G580" s="12">
        <f>TRUNC(일위대가목록!F38,0)</f>
        <v>0</v>
      </c>
      <c r="H580" s="12">
        <f t="shared" ref="H580:H586" si="54">TRUNC(G580*D580, 0)</f>
        <v>0</v>
      </c>
      <c r="I580" s="12">
        <f>TRUNC(일위대가목록!G38,0)</f>
        <v>0</v>
      </c>
      <c r="J580" s="12">
        <f t="shared" ref="J580:J586" si="55">TRUNC(I580*D580, 0)</f>
        <v>0</v>
      </c>
      <c r="K580" s="12">
        <f t="shared" ref="K580:L586" si="56">TRUNC(E580+G580+I580, 0)</f>
        <v>0</v>
      </c>
      <c r="L580" s="12">
        <f t="shared" si="56"/>
        <v>0</v>
      </c>
      <c r="M580" s="13" t="s">
        <v>252</v>
      </c>
      <c r="N580" s="1" t="s">
        <v>253</v>
      </c>
      <c r="O580" s="1" t="s">
        <v>52</v>
      </c>
      <c r="P580" s="1" t="s">
        <v>52</v>
      </c>
      <c r="Q580" s="1" t="s">
        <v>676</v>
      </c>
      <c r="R580" s="1" t="s">
        <v>64</v>
      </c>
      <c r="S580" s="1" t="s">
        <v>65</v>
      </c>
      <c r="T580" s="1" t="s">
        <v>65</v>
      </c>
      <c r="AR580" s="1" t="s">
        <v>52</v>
      </c>
      <c r="AS580" s="1" t="s">
        <v>52</v>
      </c>
      <c r="AU580" s="1" t="s">
        <v>677</v>
      </c>
      <c r="AV580">
        <v>179</v>
      </c>
    </row>
    <row r="581" spans="1:48" ht="30" customHeight="1" x14ac:dyDescent="0.3">
      <c r="A581" s="13" t="s">
        <v>255</v>
      </c>
      <c r="B581" s="13" t="s">
        <v>256</v>
      </c>
      <c r="C581" s="13" t="s">
        <v>69</v>
      </c>
      <c r="D581" s="11">
        <v>4</v>
      </c>
      <c r="E581" s="12">
        <f>TRUNC(일위대가목록!E39,0)</f>
        <v>0</v>
      </c>
      <c r="F581" s="12">
        <f t="shared" si="53"/>
        <v>0</v>
      </c>
      <c r="G581" s="12">
        <f>TRUNC(일위대가목록!F39,0)</f>
        <v>0</v>
      </c>
      <c r="H581" s="12">
        <f t="shared" si="54"/>
        <v>0</v>
      </c>
      <c r="I581" s="12">
        <f>TRUNC(일위대가목록!G39,0)</f>
        <v>0</v>
      </c>
      <c r="J581" s="12">
        <f t="shared" si="55"/>
        <v>0</v>
      </c>
      <c r="K581" s="12">
        <f t="shared" si="56"/>
        <v>0</v>
      </c>
      <c r="L581" s="12">
        <f t="shared" si="56"/>
        <v>0</v>
      </c>
      <c r="M581" s="13" t="s">
        <v>257</v>
      </c>
      <c r="N581" s="1" t="s">
        <v>258</v>
      </c>
      <c r="O581" s="1" t="s">
        <v>52</v>
      </c>
      <c r="P581" s="1" t="s">
        <v>52</v>
      </c>
      <c r="Q581" s="1" t="s">
        <v>676</v>
      </c>
      <c r="R581" s="1" t="s">
        <v>64</v>
      </c>
      <c r="S581" s="1" t="s">
        <v>65</v>
      </c>
      <c r="T581" s="1" t="s">
        <v>65</v>
      </c>
      <c r="AR581" s="1" t="s">
        <v>52</v>
      </c>
      <c r="AS581" s="1" t="s">
        <v>52</v>
      </c>
      <c r="AU581" s="1" t="s">
        <v>678</v>
      </c>
      <c r="AV581">
        <v>180</v>
      </c>
    </row>
    <row r="582" spans="1:48" ht="30" customHeight="1" x14ac:dyDescent="0.3">
      <c r="A582" s="13" t="s">
        <v>270</v>
      </c>
      <c r="B582" s="13" t="s">
        <v>271</v>
      </c>
      <c r="C582" s="13" t="s">
        <v>154</v>
      </c>
      <c r="D582" s="11">
        <v>17</v>
      </c>
      <c r="E582" s="12">
        <f>TRUNC(일위대가목록!E42,0)</f>
        <v>0</v>
      </c>
      <c r="F582" s="12">
        <f t="shared" si="53"/>
        <v>0</v>
      </c>
      <c r="G582" s="12">
        <f>TRUNC(일위대가목록!F42,0)</f>
        <v>0</v>
      </c>
      <c r="H582" s="12">
        <f t="shared" si="54"/>
        <v>0</v>
      </c>
      <c r="I582" s="12">
        <f>TRUNC(일위대가목록!G42,0)</f>
        <v>0</v>
      </c>
      <c r="J582" s="12">
        <f t="shared" si="55"/>
        <v>0</v>
      </c>
      <c r="K582" s="12">
        <f t="shared" si="56"/>
        <v>0</v>
      </c>
      <c r="L582" s="12">
        <f t="shared" si="56"/>
        <v>0</v>
      </c>
      <c r="M582" s="13" t="s">
        <v>272</v>
      </c>
      <c r="N582" s="1" t="s">
        <v>273</v>
      </c>
      <c r="O582" s="1" t="s">
        <v>52</v>
      </c>
      <c r="P582" s="1" t="s">
        <v>52</v>
      </c>
      <c r="Q582" s="1" t="s">
        <v>676</v>
      </c>
      <c r="R582" s="1" t="s">
        <v>64</v>
      </c>
      <c r="S582" s="1" t="s">
        <v>65</v>
      </c>
      <c r="T582" s="1" t="s">
        <v>65</v>
      </c>
      <c r="AR582" s="1" t="s">
        <v>52</v>
      </c>
      <c r="AS582" s="1" t="s">
        <v>52</v>
      </c>
      <c r="AU582" s="1" t="s">
        <v>679</v>
      </c>
      <c r="AV582">
        <v>181</v>
      </c>
    </row>
    <row r="583" spans="1:48" ht="30" customHeight="1" x14ac:dyDescent="0.3">
      <c r="A583" s="13" t="s">
        <v>280</v>
      </c>
      <c r="B583" s="13" t="s">
        <v>281</v>
      </c>
      <c r="C583" s="13" t="s">
        <v>154</v>
      </c>
      <c r="D583" s="11">
        <v>8</v>
      </c>
      <c r="E583" s="12">
        <f>TRUNC(일위대가목록!E44,0)</f>
        <v>0</v>
      </c>
      <c r="F583" s="12">
        <f t="shared" si="53"/>
        <v>0</v>
      </c>
      <c r="G583" s="12">
        <f>TRUNC(일위대가목록!F44,0)</f>
        <v>0</v>
      </c>
      <c r="H583" s="12">
        <f t="shared" si="54"/>
        <v>0</v>
      </c>
      <c r="I583" s="12">
        <f>TRUNC(일위대가목록!G44,0)</f>
        <v>0</v>
      </c>
      <c r="J583" s="12">
        <f t="shared" si="55"/>
        <v>0</v>
      </c>
      <c r="K583" s="12">
        <f t="shared" si="56"/>
        <v>0</v>
      </c>
      <c r="L583" s="12">
        <f t="shared" si="56"/>
        <v>0</v>
      </c>
      <c r="M583" s="13" t="s">
        <v>282</v>
      </c>
      <c r="N583" s="1" t="s">
        <v>283</v>
      </c>
      <c r="O583" s="1" t="s">
        <v>52</v>
      </c>
      <c r="P583" s="1" t="s">
        <v>52</v>
      </c>
      <c r="Q583" s="1" t="s">
        <v>676</v>
      </c>
      <c r="R583" s="1" t="s">
        <v>64</v>
      </c>
      <c r="S583" s="1" t="s">
        <v>65</v>
      </c>
      <c r="T583" s="1" t="s">
        <v>65</v>
      </c>
      <c r="AR583" s="1" t="s">
        <v>52</v>
      </c>
      <c r="AS583" s="1" t="s">
        <v>52</v>
      </c>
      <c r="AU583" s="1" t="s">
        <v>680</v>
      </c>
      <c r="AV583">
        <v>182</v>
      </c>
    </row>
    <row r="584" spans="1:48" ht="30" customHeight="1" x14ac:dyDescent="0.3">
      <c r="A584" s="13" t="s">
        <v>575</v>
      </c>
      <c r="B584" s="13" t="s">
        <v>576</v>
      </c>
      <c r="C584" s="13" t="s">
        <v>154</v>
      </c>
      <c r="D584" s="11">
        <v>5</v>
      </c>
      <c r="E584" s="12">
        <f>TRUNC(일위대가목록!E93,0)</f>
        <v>0</v>
      </c>
      <c r="F584" s="12">
        <f t="shared" si="53"/>
        <v>0</v>
      </c>
      <c r="G584" s="12">
        <f>TRUNC(일위대가목록!F93,0)</f>
        <v>0</v>
      </c>
      <c r="H584" s="12">
        <f t="shared" si="54"/>
        <v>0</v>
      </c>
      <c r="I584" s="12">
        <f>TRUNC(일위대가목록!G93,0)</f>
        <v>0</v>
      </c>
      <c r="J584" s="12">
        <f t="shared" si="55"/>
        <v>0</v>
      </c>
      <c r="K584" s="12">
        <f t="shared" si="56"/>
        <v>0</v>
      </c>
      <c r="L584" s="12">
        <f t="shared" si="56"/>
        <v>0</v>
      </c>
      <c r="M584" s="13" t="s">
        <v>577</v>
      </c>
      <c r="N584" s="1" t="s">
        <v>578</v>
      </c>
      <c r="O584" s="1" t="s">
        <v>52</v>
      </c>
      <c r="P584" s="1" t="s">
        <v>52</v>
      </c>
      <c r="Q584" s="1" t="s">
        <v>676</v>
      </c>
      <c r="R584" s="1" t="s">
        <v>64</v>
      </c>
      <c r="S584" s="1" t="s">
        <v>65</v>
      </c>
      <c r="T584" s="1" t="s">
        <v>65</v>
      </c>
      <c r="AR584" s="1" t="s">
        <v>52</v>
      </c>
      <c r="AS584" s="1" t="s">
        <v>52</v>
      </c>
      <c r="AU584" s="1" t="s">
        <v>681</v>
      </c>
      <c r="AV584">
        <v>183</v>
      </c>
    </row>
    <row r="585" spans="1:48" ht="30" customHeight="1" x14ac:dyDescent="0.3">
      <c r="A585" s="13" t="s">
        <v>290</v>
      </c>
      <c r="B585" s="13" t="s">
        <v>291</v>
      </c>
      <c r="C585" s="13" t="s">
        <v>154</v>
      </c>
      <c r="D585" s="11">
        <v>14</v>
      </c>
      <c r="E585" s="12">
        <f>TRUNC(일위대가목록!E46,0)</f>
        <v>0</v>
      </c>
      <c r="F585" s="12">
        <f t="shared" si="53"/>
        <v>0</v>
      </c>
      <c r="G585" s="12">
        <f>TRUNC(일위대가목록!F46,0)</f>
        <v>0</v>
      </c>
      <c r="H585" s="12">
        <f t="shared" si="54"/>
        <v>0</v>
      </c>
      <c r="I585" s="12">
        <f>TRUNC(일위대가목록!G46,0)</f>
        <v>0</v>
      </c>
      <c r="J585" s="12">
        <f t="shared" si="55"/>
        <v>0</v>
      </c>
      <c r="K585" s="12">
        <f t="shared" si="56"/>
        <v>0</v>
      </c>
      <c r="L585" s="12">
        <f t="shared" si="56"/>
        <v>0</v>
      </c>
      <c r="M585" s="13" t="s">
        <v>292</v>
      </c>
      <c r="N585" s="1" t="s">
        <v>293</v>
      </c>
      <c r="O585" s="1" t="s">
        <v>52</v>
      </c>
      <c r="P585" s="1" t="s">
        <v>52</v>
      </c>
      <c r="Q585" s="1" t="s">
        <v>676</v>
      </c>
      <c r="R585" s="1" t="s">
        <v>64</v>
      </c>
      <c r="S585" s="1" t="s">
        <v>65</v>
      </c>
      <c r="T585" s="1" t="s">
        <v>65</v>
      </c>
      <c r="AR585" s="1" t="s">
        <v>52</v>
      </c>
      <c r="AS585" s="1" t="s">
        <v>52</v>
      </c>
      <c r="AU585" s="1" t="s">
        <v>682</v>
      </c>
      <c r="AV585">
        <v>184</v>
      </c>
    </row>
    <row r="586" spans="1:48" ht="30" customHeight="1" x14ac:dyDescent="0.3">
      <c r="A586" s="13" t="s">
        <v>295</v>
      </c>
      <c r="B586" s="13" t="s">
        <v>296</v>
      </c>
      <c r="C586" s="13" t="s">
        <v>154</v>
      </c>
      <c r="D586" s="11">
        <v>9</v>
      </c>
      <c r="E586" s="12">
        <f>TRUNC(일위대가목록!E47,0)</f>
        <v>0</v>
      </c>
      <c r="F586" s="12">
        <f t="shared" si="53"/>
        <v>0</v>
      </c>
      <c r="G586" s="12">
        <f>TRUNC(일위대가목록!F47,0)</f>
        <v>0</v>
      </c>
      <c r="H586" s="12">
        <f t="shared" si="54"/>
        <v>0</v>
      </c>
      <c r="I586" s="12">
        <f>TRUNC(일위대가목록!G47,0)</f>
        <v>0</v>
      </c>
      <c r="J586" s="12">
        <f t="shared" si="55"/>
        <v>0</v>
      </c>
      <c r="K586" s="12">
        <f t="shared" si="56"/>
        <v>0</v>
      </c>
      <c r="L586" s="12">
        <f t="shared" si="56"/>
        <v>0</v>
      </c>
      <c r="M586" s="13" t="s">
        <v>297</v>
      </c>
      <c r="N586" s="1" t="s">
        <v>298</v>
      </c>
      <c r="O586" s="1" t="s">
        <v>52</v>
      </c>
      <c r="P586" s="1" t="s">
        <v>52</v>
      </c>
      <c r="Q586" s="1" t="s">
        <v>676</v>
      </c>
      <c r="R586" s="1" t="s">
        <v>64</v>
      </c>
      <c r="S586" s="1" t="s">
        <v>65</v>
      </c>
      <c r="T586" s="1" t="s">
        <v>65</v>
      </c>
      <c r="AR586" s="1" t="s">
        <v>52</v>
      </c>
      <c r="AS586" s="1" t="s">
        <v>52</v>
      </c>
      <c r="AU586" s="1" t="s">
        <v>683</v>
      </c>
      <c r="AV586">
        <v>185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676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676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676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676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676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676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676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676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676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676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676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676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676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676</v>
      </c>
    </row>
    <row r="601" spans="1:48" ht="30" customHeight="1" x14ac:dyDescent="0.3">
      <c r="A601" s="13" t="s">
        <v>93</v>
      </c>
      <c r="B601" s="11"/>
      <c r="C601" s="11"/>
      <c r="D601" s="11"/>
      <c r="E601" s="12"/>
      <c r="F601" s="12">
        <f>SUMIF(Q580:Q600,"010305",F580:F600)</f>
        <v>0</v>
      </c>
      <c r="G601" s="12"/>
      <c r="H601" s="12">
        <f>SUMIF(Q580:Q600,"010305",H580:H600)</f>
        <v>0</v>
      </c>
      <c r="I601" s="12"/>
      <c r="J601" s="12">
        <f>SUMIF(Q580:Q600,"010305",J580:J600)</f>
        <v>0</v>
      </c>
      <c r="K601" s="12"/>
      <c r="L601" s="12">
        <f>SUMIF(Q580:Q600,"010305",L580:L600)</f>
        <v>0</v>
      </c>
      <c r="M601" s="11"/>
      <c r="N601" t="s">
        <v>94</v>
      </c>
    </row>
    <row r="602" spans="1:48" ht="30" customHeight="1" x14ac:dyDescent="0.3">
      <c r="A602" s="13" t="s">
        <v>684</v>
      </c>
      <c r="B602" s="13" t="s">
        <v>646</v>
      </c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685</v>
      </c>
    </row>
    <row r="603" spans="1:48" ht="30" customHeight="1" x14ac:dyDescent="0.3">
      <c r="A603" s="13" t="s">
        <v>583</v>
      </c>
      <c r="B603" s="13" t="s">
        <v>584</v>
      </c>
      <c r="C603" s="13" t="s">
        <v>61</v>
      </c>
      <c r="D603" s="11">
        <v>99</v>
      </c>
      <c r="E603" s="12">
        <f>TRUNC(일위대가목록!E94,0)</f>
        <v>0</v>
      </c>
      <c r="F603" s="12">
        <f>TRUNC(E603*D603, 0)</f>
        <v>0</v>
      </c>
      <c r="G603" s="12">
        <f>TRUNC(일위대가목록!F94,0)</f>
        <v>0</v>
      </c>
      <c r="H603" s="12">
        <f>TRUNC(G603*D603, 0)</f>
        <v>0</v>
      </c>
      <c r="I603" s="12">
        <f>TRUNC(일위대가목록!G94,0)</f>
        <v>0</v>
      </c>
      <c r="J603" s="12">
        <f>TRUNC(I603*D603, 0)</f>
        <v>0</v>
      </c>
      <c r="K603" s="12">
        <f t="shared" ref="K603:L605" si="57">TRUNC(E603+G603+I603, 0)</f>
        <v>0</v>
      </c>
      <c r="L603" s="12">
        <f t="shared" si="57"/>
        <v>0</v>
      </c>
      <c r="M603" s="13" t="s">
        <v>585</v>
      </c>
      <c r="N603" s="1" t="s">
        <v>586</v>
      </c>
      <c r="O603" s="1" t="s">
        <v>52</v>
      </c>
      <c r="P603" s="1" t="s">
        <v>52</v>
      </c>
      <c r="Q603" s="1" t="s">
        <v>685</v>
      </c>
      <c r="R603" s="1" t="s">
        <v>64</v>
      </c>
      <c r="S603" s="1" t="s">
        <v>65</v>
      </c>
      <c r="T603" s="1" t="s">
        <v>65</v>
      </c>
      <c r="AR603" s="1" t="s">
        <v>52</v>
      </c>
      <c r="AS603" s="1" t="s">
        <v>52</v>
      </c>
      <c r="AU603" s="1" t="s">
        <v>686</v>
      </c>
      <c r="AV603">
        <v>187</v>
      </c>
    </row>
    <row r="604" spans="1:48" ht="30" customHeight="1" x14ac:dyDescent="0.3">
      <c r="A604" s="13" t="s">
        <v>307</v>
      </c>
      <c r="B604" s="13" t="s">
        <v>308</v>
      </c>
      <c r="C604" s="13" t="s">
        <v>154</v>
      </c>
      <c r="D604" s="11">
        <v>18</v>
      </c>
      <c r="E604" s="12">
        <f>TRUNC(일위대가목록!E49,0)</f>
        <v>0</v>
      </c>
      <c r="F604" s="12">
        <f>TRUNC(E604*D604, 0)</f>
        <v>0</v>
      </c>
      <c r="G604" s="12">
        <f>TRUNC(일위대가목록!F49,0)</f>
        <v>0</v>
      </c>
      <c r="H604" s="12">
        <f>TRUNC(G604*D604, 0)</f>
        <v>0</v>
      </c>
      <c r="I604" s="12">
        <f>TRUNC(일위대가목록!G49,0)</f>
        <v>0</v>
      </c>
      <c r="J604" s="12">
        <f>TRUNC(I604*D604, 0)</f>
        <v>0</v>
      </c>
      <c r="K604" s="12">
        <f t="shared" si="57"/>
        <v>0</v>
      </c>
      <c r="L604" s="12">
        <f t="shared" si="57"/>
        <v>0</v>
      </c>
      <c r="M604" s="13" t="s">
        <v>309</v>
      </c>
      <c r="N604" s="1" t="s">
        <v>310</v>
      </c>
      <c r="O604" s="1" t="s">
        <v>52</v>
      </c>
      <c r="P604" s="1" t="s">
        <v>52</v>
      </c>
      <c r="Q604" s="1" t="s">
        <v>685</v>
      </c>
      <c r="R604" s="1" t="s">
        <v>64</v>
      </c>
      <c r="S604" s="1" t="s">
        <v>65</v>
      </c>
      <c r="T604" s="1" t="s">
        <v>65</v>
      </c>
      <c r="AR604" s="1" t="s">
        <v>52</v>
      </c>
      <c r="AS604" s="1" t="s">
        <v>52</v>
      </c>
      <c r="AU604" s="1" t="s">
        <v>687</v>
      </c>
      <c r="AV604">
        <v>188</v>
      </c>
    </row>
    <row r="605" spans="1:48" ht="30" customHeight="1" x14ac:dyDescent="0.3">
      <c r="A605" s="13" t="s">
        <v>688</v>
      </c>
      <c r="B605" s="13" t="s">
        <v>52</v>
      </c>
      <c r="C605" s="13" t="s">
        <v>154</v>
      </c>
      <c r="D605" s="11">
        <v>6</v>
      </c>
      <c r="E605" s="12">
        <f>TRUNC(일위대가목록!E105,0)</f>
        <v>0</v>
      </c>
      <c r="F605" s="12">
        <f>TRUNC(E605*D605, 0)</f>
        <v>0</v>
      </c>
      <c r="G605" s="12">
        <f>TRUNC(일위대가목록!F105,0)</f>
        <v>0</v>
      </c>
      <c r="H605" s="12">
        <f>TRUNC(G605*D605, 0)</f>
        <v>0</v>
      </c>
      <c r="I605" s="12">
        <f>TRUNC(일위대가목록!G105,0)</f>
        <v>0</v>
      </c>
      <c r="J605" s="12">
        <f>TRUNC(I605*D605, 0)</f>
        <v>0</v>
      </c>
      <c r="K605" s="12">
        <f t="shared" si="57"/>
        <v>0</v>
      </c>
      <c r="L605" s="12">
        <f t="shared" si="57"/>
        <v>0</v>
      </c>
      <c r="M605" s="13" t="s">
        <v>689</v>
      </c>
      <c r="N605" s="1" t="s">
        <v>690</v>
      </c>
      <c r="O605" s="1" t="s">
        <v>52</v>
      </c>
      <c r="P605" s="1" t="s">
        <v>52</v>
      </c>
      <c r="Q605" s="1" t="s">
        <v>685</v>
      </c>
      <c r="R605" s="1" t="s">
        <v>64</v>
      </c>
      <c r="S605" s="1" t="s">
        <v>65</v>
      </c>
      <c r="T605" s="1" t="s">
        <v>65</v>
      </c>
      <c r="AR605" s="1" t="s">
        <v>52</v>
      </c>
      <c r="AS605" s="1" t="s">
        <v>52</v>
      </c>
      <c r="AU605" s="1" t="s">
        <v>691</v>
      </c>
      <c r="AV605">
        <v>189</v>
      </c>
    </row>
    <row r="606" spans="1:48" ht="30" customHeight="1" x14ac:dyDescent="0.3">
      <c r="A606" s="11"/>
      <c r="B606" s="11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1"/>
      <c r="Q606" s="1" t="s">
        <v>685</v>
      </c>
    </row>
    <row r="607" spans="1:48" ht="30" customHeight="1" x14ac:dyDescent="0.3">
      <c r="A607" s="11"/>
      <c r="B607" s="1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1"/>
      <c r="Q607" s="1" t="s">
        <v>685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685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685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685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685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685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685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685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685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685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685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685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685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685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685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685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685</v>
      </c>
    </row>
    <row r="624" spans="1:17" ht="30" customHeight="1" x14ac:dyDescent="0.3">
      <c r="A624" s="13" t="s">
        <v>93</v>
      </c>
      <c r="B624" s="11"/>
      <c r="C624" s="11"/>
      <c r="D624" s="11"/>
      <c r="E624" s="12"/>
      <c r="F624" s="12">
        <f>SUMIF(Q603:Q623,"010306",F603:F623)</f>
        <v>0</v>
      </c>
      <c r="G624" s="12"/>
      <c r="H624" s="12">
        <f>SUMIF(Q603:Q623,"010306",H603:H623)</f>
        <v>0</v>
      </c>
      <c r="I624" s="12"/>
      <c r="J624" s="12">
        <f>SUMIF(Q603:Q623,"010306",J603:J623)</f>
        <v>0</v>
      </c>
      <c r="K624" s="12"/>
      <c r="L624" s="12">
        <f>SUMIF(Q603:Q623,"010306",L603:L623)</f>
        <v>0</v>
      </c>
      <c r="M624" s="11"/>
      <c r="N624" t="s">
        <v>94</v>
      </c>
    </row>
    <row r="625" spans="1:48" ht="30" customHeight="1" x14ac:dyDescent="0.3">
      <c r="A625" s="13" t="s">
        <v>692</v>
      </c>
      <c r="B625" s="13" t="s">
        <v>646</v>
      </c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693</v>
      </c>
    </row>
    <row r="626" spans="1:48" ht="30" customHeight="1" x14ac:dyDescent="0.3">
      <c r="A626" s="13" t="s">
        <v>314</v>
      </c>
      <c r="B626" s="13" t="s">
        <v>315</v>
      </c>
      <c r="C626" s="13" t="s">
        <v>316</v>
      </c>
      <c r="D626" s="11">
        <v>2</v>
      </c>
      <c r="E626" s="12">
        <f>TRUNC(일위대가목록!E50,0)</f>
        <v>0</v>
      </c>
      <c r="F626" s="12">
        <f>TRUNC(E626*D626, 0)</f>
        <v>0</v>
      </c>
      <c r="G626" s="12">
        <f>TRUNC(일위대가목록!F50,0)</f>
        <v>0</v>
      </c>
      <c r="H626" s="12">
        <f>TRUNC(G626*D626, 0)</f>
        <v>0</v>
      </c>
      <c r="I626" s="12">
        <f>TRUNC(일위대가목록!G50,0)</f>
        <v>0</v>
      </c>
      <c r="J626" s="12">
        <f>TRUNC(I626*D626, 0)</f>
        <v>0</v>
      </c>
      <c r="K626" s="12">
        <f>TRUNC(E626+G626+I626, 0)</f>
        <v>0</v>
      </c>
      <c r="L626" s="12">
        <f>TRUNC(F626+H626+J626, 0)</f>
        <v>0</v>
      </c>
      <c r="M626" s="13" t="s">
        <v>317</v>
      </c>
      <c r="N626" s="1" t="s">
        <v>318</v>
      </c>
      <c r="O626" s="1" t="s">
        <v>52</v>
      </c>
      <c r="P626" s="1" t="s">
        <v>52</v>
      </c>
      <c r="Q626" s="1" t="s">
        <v>693</v>
      </c>
      <c r="R626" s="1" t="s">
        <v>64</v>
      </c>
      <c r="S626" s="1" t="s">
        <v>65</v>
      </c>
      <c r="T626" s="1" t="s">
        <v>65</v>
      </c>
      <c r="AR626" s="1" t="s">
        <v>52</v>
      </c>
      <c r="AS626" s="1" t="s">
        <v>52</v>
      </c>
      <c r="AU626" s="1" t="s">
        <v>694</v>
      </c>
      <c r="AV626">
        <v>191</v>
      </c>
    </row>
    <row r="627" spans="1:48" ht="30" customHeight="1" x14ac:dyDescent="0.3">
      <c r="A627" s="13" t="s">
        <v>695</v>
      </c>
      <c r="B627" s="13" t="s">
        <v>696</v>
      </c>
      <c r="C627" s="13" t="s">
        <v>316</v>
      </c>
      <c r="D627" s="11">
        <v>1</v>
      </c>
      <c r="E627" s="12">
        <f>TRUNC(일위대가목록!E106,0)</f>
        <v>0</v>
      </c>
      <c r="F627" s="12">
        <f>TRUNC(E627*D627, 0)</f>
        <v>0</v>
      </c>
      <c r="G627" s="12">
        <f>TRUNC(일위대가목록!F106,0)</f>
        <v>0</v>
      </c>
      <c r="H627" s="12">
        <f>TRUNC(G627*D627, 0)</f>
        <v>0</v>
      </c>
      <c r="I627" s="12">
        <f>TRUNC(일위대가목록!G106,0)</f>
        <v>0</v>
      </c>
      <c r="J627" s="12">
        <f>TRUNC(I627*D627, 0)</f>
        <v>0</v>
      </c>
      <c r="K627" s="12">
        <f>TRUNC(E627+G627+I627, 0)</f>
        <v>0</v>
      </c>
      <c r="L627" s="12">
        <f>TRUNC(F627+H627+J627, 0)</f>
        <v>0</v>
      </c>
      <c r="M627" s="13" t="s">
        <v>697</v>
      </c>
      <c r="N627" s="1" t="s">
        <v>698</v>
      </c>
      <c r="O627" s="1" t="s">
        <v>52</v>
      </c>
      <c r="P627" s="1" t="s">
        <v>52</v>
      </c>
      <c r="Q627" s="1" t="s">
        <v>693</v>
      </c>
      <c r="R627" s="1" t="s">
        <v>64</v>
      </c>
      <c r="S627" s="1" t="s">
        <v>65</v>
      </c>
      <c r="T627" s="1" t="s">
        <v>65</v>
      </c>
      <c r="AR627" s="1" t="s">
        <v>52</v>
      </c>
      <c r="AS627" s="1" t="s">
        <v>52</v>
      </c>
      <c r="AU627" s="1" t="s">
        <v>699</v>
      </c>
      <c r="AV627">
        <v>192</v>
      </c>
    </row>
    <row r="628" spans="1:48" ht="30" customHeight="1" x14ac:dyDescent="0.3">
      <c r="A628" s="11"/>
      <c r="B628" s="11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 t="s">
        <v>693</v>
      </c>
    </row>
    <row r="629" spans="1:48" ht="30" customHeight="1" x14ac:dyDescent="0.3">
      <c r="A629" s="11"/>
      <c r="B629" s="11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1"/>
      <c r="Q629" s="1" t="s">
        <v>693</v>
      </c>
    </row>
    <row r="630" spans="1:48" ht="30" customHeight="1" x14ac:dyDescent="0.3">
      <c r="A630" s="11"/>
      <c r="B630" s="11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1"/>
      <c r="Q630" s="1" t="s">
        <v>693</v>
      </c>
    </row>
    <row r="631" spans="1:48" ht="30" customHeight="1" x14ac:dyDescent="0.3">
      <c r="A631" s="11"/>
      <c r="B631" s="11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1"/>
      <c r="Q631" s="1" t="s">
        <v>693</v>
      </c>
    </row>
    <row r="632" spans="1:48" ht="30" customHeight="1" x14ac:dyDescent="0.3">
      <c r="A632" s="11"/>
      <c r="B632" s="11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1"/>
      <c r="Q632" s="1" t="s">
        <v>693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693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693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693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693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693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693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693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693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693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693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693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693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693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693</v>
      </c>
    </row>
    <row r="647" spans="1:48" ht="30" customHeight="1" x14ac:dyDescent="0.3">
      <c r="A647" s="13" t="s">
        <v>93</v>
      </c>
      <c r="B647" s="11"/>
      <c r="C647" s="11"/>
      <c r="D647" s="11"/>
      <c r="E647" s="12"/>
      <c r="F647" s="12">
        <f>SUMIF(Q626:Q646,"010307",F626:F646)</f>
        <v>0</v>
      </c>
      <c r="G647" s="12"/>
      <c r="H647" s="12">
        <f>SUMIF(Q626:Q646,"010307",H626:H646)</f>
        <v>0</v>
      </c>
      <c r="I647" s="12"/>
      <c r="J647" s="12">
        <f>SUMIF(Q626:Q646,"010307",J626:J646)</f>
        <v>0</v>
      </c>
      <c r="K647" s="12"/>
      <c r="L647" s="12">
        <f>SUMIF(Q626:Q646,"010307",L626:L646)</f>
        <v>0</v>
      </c>
      <c r="M647" s="11"/>
      <c r="N647" t="s">
        <v>94</v>
      </c>
    </row>
    <row r="648" spans="1:48" ht="30" customHeight="1" x14ac:dyDescent="0.3">
      <c r="A648" s="13" t="s">
        <v>700</v>
      </c>
      <c r="B648" s="13" t="s">
        <v>646</v>
      </c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701</v>
      </c>
    </row>
    <row r="649" spans="1:48" ht="30" customHeight="1" x14ac:dyDescent="0.3">
      <c r="A649" s="13" t="s">
        <v>322</v>
      </c>
      <c r="B649" s="13" t="s">
        <v>323</v>
      </c>
      <c r="C649" s="13" t="s">
        <v>61</v>
      </c>
      <c r="D649" s="11">
        <v>74</v>
      </c>
      <c r="E649" s="12">
        <f>TRUNC(일위대가목록!E51,0)</f>
        <v>0</v>
      </c>
      <c r="F649" s="12">
        <f>TRUNC(E649*D649, 0)</f>
        <v>0</v>
      </c>
      <c r="G649" s="12">
        <f>TRUNC(일위대가목록!F51,0)</f>
        <v>0</v>
      </c>
      <c r="H649" s="12">
        <f>TRUNC(G649*D649, 0)</f>
        <v>0</v>
      </c>
      <c r="I649" s="12">
        <f>TRUNC(일위대가목록!G51,0)</f>
        <v>0</v>
      </c>
      <c r="J649" s="12">
        <f>TRUNC(I649*D649, 0)</f>
        <v>0</v>
      </c>
      <c r="K649" s="12">
        <f>TRUNC(E649+G649+I649, 0)</f>
        <v>0</v>
      </c>
      <c r="L649" s="12">
        <f>TRUNC(F649+H649+J649, 0)</f>
        <v>0</v>
      </c>
      <c r="M649" s="13" t="s">
        <v>324</v>
      </c>
      <c r="N649" s="1" t="s">
        <v>325</v>
      </c>
      <c r="O649" s="1" t="s">
        <v>52</v>
      </c>
      <c r="P649" s="1" t="s">
        <v>52</v>
      </c>
      <c r="Q649" s="1" t="s">
        <v>701</v>
      </c>
      <c r="R649" s="1" t="s">
        <v>64</v>
      </c>
      <c r="S649" s="1" t="s">
        <v>65</v>
      </c>
      <c r="T649" s="1" t="s">
        <v>65</v>
      </c>
      <c r="AR649" s="1" t="s">
        <v>52</v>
      </c>
      <c r="AS649" s="1" t="s">
        <v>52</v>
      </c>
      <c r="AU649" s="1" t="s">
        <v>702</v>
      </c>
      <c r="AV649">
        <v>194</v>
      </c>
    </row>
    <row r="650" spans="1:48" ht="30" customHeight="1" x14ac:dyDescent="0.3">
      <c r="A650" s="13" t="s">
        <v>332</v>
      </c>
      <c r="B650" s="13" t="s">
        <v>333</v>
      </c>
      <c r="C650" s="13" t="s">
        <v>154</v>
      </c>
      <c r="D650" s="11">
        <v>38</v>
      </c>
      <c r="E650" s="12">
        <f>TRUNC(일위대가목록!E53,0)</f>
        <v>0</v>
      </c>
      <c r="F650" s="12">
        <f>TRUNC(E650*D650, 0)</f>
        <v>0</v>
      </c>
      <c r="G650" s="12">
        <f>TRUNC(일위대가목록!F53,0)</f>
        <v>0</v>
      </c>
      <c r="H650" s="12">
        <f>TRUNC(G650*D650, 0)</f>
        <v>0</v>
      </c>
      <c r="I650" s="12">
        <f>TRUNC(일위대가목록!G53,0)</f>
        <v>0</v>
      </c>
      <c r="J650" s="12">
        <f>TRUNC(I650*D650, 0)</f>
        <v>0</v>
      </c>
      <c r="K650" s="12">
        <f>TRUNC(E650+G650+I650, 0)</f>
        <v>0</v>
      </c>
      <c r="L650" s="12">
        <f>TRUNC(F650+H650+J650, 0)</f>
        <v>0</v>
      </c>
      <c r="M650" s="13" t="s">
        <v>334</v>
      </c>
      <c r="N650" s="1" t="s">
        <v>335</v>
      </c>
      <c r="O650" s="1" t="s">
        <v>52</v>
      </c>
      <c r="P650" s="1" t="s">
        <v>52</v>
      </c>
      <c r="Q650" s="1" t="s">
        <v>701</v>
      </c>
      <c r="R650" s="1" t="s">
        <v>64</v>
      </c>
      <c r="S650" s="1" t="s">
        <v>65</v>
      </c>
      <c r="T650" s="1" t="s">
        <v>65</v>
      </c>
      <c r="AR650" s="1" t="s">
        <v>52</v>
      </c>
      <c r="AS650" s="1" t="s">
        <v>52</v>
      </c>
      <c r="AU650" s="1" t="s">
        <v>703</v>
      </c>
      <c r="AV650">
        <v>195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701</v>
      </c>
    </row>
    <row r="652" spans="1:48" ht="30" customHeight="1" x14ac:dyDescent="0.3">
      <c r="A652" s="11"/>
      <c r="B652" s="1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701</v>
      </c>
    </row>
    <row r="653" spans="1:48" ht="30" customHeight="1" x14ac:dyDescent="0.3">
      <c r="A653" s="11"/>
      <c r="B653" s="11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1"/>
      <c r="Q653" s="1" t="s">
        <v>701</v>
      </c>
    </row>
    <row r="654" spans="1:48" ht="30" customHeight="1" x14ac:dyDescent="0.3">
      <c r="A654" s="11"/>
      <c r="B654" s="11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701</v>
      </c>
    </row>
    <row r="655" spans="1:48" ht="30" customHeight="1" x14ac:dyDescent="0.3">
      <c r="A655" s="11"/>
      <c r="B655" s="11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1"/>
      <c r="Q655" s="1" t="s">
        <v>701</v>
      </c>
    </row>
    <row r="656" spans="1:48" ht="30" customHeight="1" x14ac:dyDescent="0.3">
      <c r="A656" s="11"/>
      <c r="B656" s="11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1"/>
      <c r="Q656" s="1" t="s">
        <v>701</v>
      </c>
    </row>
    <row r="657" spans="1:48" ht="30" customHeight="1" x14ac:dyDescent="0.3">
      <c r="A657" s="11"/>
      <c r="B657" s="11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1"/>
      <c r="Q657" s="1" t="s">
        <v>701</v>
      </c>
    </row>
    <row r="658" spans="1:48" ht="30" customHeight="1" x14ac:dyDescent="0.3">
      <c r="A658" s="11"/>
      <c r="B658" s="1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1"/>
      <c r="Q658" s="1" t="s">
        <v>701</v>
      </c>
    </row>
    <row r="659" spans="1:48" ht="30" customHeight="1" x14ac:dyDescent="0.3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  <c r="Q659" s="1" t="s">
        <v>701</v>
      </c>
    </row>
    <row r="660" spans="1:48" ht="30" customHeight="1" x14ac:dyDescent="0.3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  <c r="Q660" s="1" t="s">
        <v>701</v>
      </c>
    </row>
    <row r="661" spans="1:48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701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701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701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701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701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701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701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701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701</v>
      </c>
    </row>
    <row r="670" spans="1:48" ht="30" customHeight="1" x14ac:dyDescent="0.3">
      <c r="A670" s="13" t="s">
        <v>93</v>
      </c>
      <c r="B670" s="11"/>
      <c r="C670" s="11"/>
      <c r="D670" s="11"/>
      <c r="E670" s="12"/>
      <c r="F670" s="12">
        <f>SUMIF(Q649:Q669,"010308",F649:F669)</f>
        <v>0</v>
      </c>
      <c r="G670" s="12"/>
      <c r="H670" s="12">
        <f>SUMIF(Q649:Q669,"010308",H649:H669)</f>
        <v>0</v>
      </c>
      <c r="I670" s="12"/>
      <c r="J670" s="12">
        <f>SUMIF(Q649:Q669,"010308",J649:J669)</f>
        <v>0</v>
      </c>
      <c r="K670" s="12"/>
      <c r="L670" s="12">
        <f>SUMIF(Q649:Q669,"010308",L649:L669)</f>
        <v>0</v>
      </c>
      <c r="M670" s="11"/>
      <c r="N670" t="s">
        <v>94</v>
      </c>
    </row>
    <row r="671" spans="1:48" ht="30" customHeight="1" x14ac:dyDescent="0.3">
      <c r="A671" s="13" t="s">
        <v>704</v>
      </c>
      <c r="B671" s="13" t="s">
        <v>646</v>
      </c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705</v>
      </c>
    </row>
    <row r="672" spans="1:48" ht="30" customHeight="1" x14ac:dyDescent="0.3">
      <c r="A672" s="13" t="s">
        <v>339</v>
      </c>
      <c r="B672" s="13" t="s">
        <v>340</v>
      </c>
      <c r="C672" s="13" t="s">
        <v>341</v>
      </c>
      <c r="D672" s="11">
        <v>1</v>
      </c>
      <c r="E672" s="12">
        <f>TRUNC(단가대비표!O46,0)</f>
        <v>0</v>
      </c>
      <c r="F672" s="12">
        <f>TRUNC(E672*D672, 0)</f>
        <v>0</v>
      </c>
      <c r="G672" s="12">
        <f>TRUNC(단가대비표!P46,0)</f>
        <v>0</v>
      </c>
      <c r="H672" s="12">
        <f>TRUNC(G672*D672, 0)</f>
        <v>0</v>
      </c>
      <c r="I672" s="12">
        <f>TRUNC(단가대비표!V46,0)</f>
        <v>0</v>
      </c>
      <c r="J672" s="12">
        <f>TRUNC(I672*D672, 0)</f>
        <v>0</v>
      </c>
      <c r="K672" s="12">
        <f>TRUNC(E672+G672+I672, 0)</f>
        <v>0</v>
      </c>
      <c r="L672" s="12">
        <f>TRUNC(F672+H672+J672, 0)</f>
        <v>0</v>
      </c>
      <c r="M672" s="13" t="s">
        <v>52</v>
      </c>
      <c r="N672" s="1" t="s">
        <v>342</v>
      </c>
      <c r="O672" s="1" t="s">
        <v>52</v>
      </c>
      <c r="P672" s="1" t="s">
        <v>52</v>
      </c>
      <c r="Q672" s="1" t="s">
        <v>705</v>
      </c>
      <c r="R672" s="1" t="s">
        <v>65</v>
      </c>
      <c r="S672" s="1" t="s">
        <v>65</v>
      </c>
      <c r="T672" s="1" t="s">
        <v>64</v>
      </c>
      <c r="AR672" s="1" t="s">
        <v>52</v>
      </c>
      <c r="AS672" s="1" t="s">
        <v>52</v>
      </c>
      <c r="AU672" s="1" t="s">
        <v>706</v>
      </c>
      <c r="AV672">
        <v>197</v>
      </c>
    </row>
    <row r="673" spans="1:48" ht="30" customHeight="1" x14ac:dyDescent="0.3">
      <c r="A673" s="13" t="s">
        <v>344</v>
      </c>
      <c r="B673" s="13" t="s">
        <v>345</v>
      </c>
      <c r="C673" s="13" t="s">
        <v>341</v>
      </c>
      <c r="D673" s="11">
        <v>1</v>
      </c>
      <c r="E673" s="12">
        <f>TRUNC(단가산출목록!E4,0)</f>
        <v>0</v>
      </c>
      <c r="F673" s="12">
        <f>TRUNC(E673*D673, 0)</f>
        <v>0</v>
      </c>
      <c r="G673" s="12">
        <f>TRUNC(단가산출목록!F4,0)</f>
        <v>0</v>
      </c>
      <c r="H673" s="12">
        <f>TRUNC(G673*D673, 0)</f>
        <v>0</v>
      </c>
      <c r="I673" s="12">
        <f>TRUNC(단가산출목록!G4,0)</f>
        <v>0</v>
      </c>
      <c r="J673" s="12">
        <f>TRUNC(I673*D673, 0)</f>
        <v>0</v>
      </c>
      <c r="K673" s="12">
        <f>TRUNC(E673+G673+I673, 0)</f>
        <v>0</v>
      </c>
      <c r="L673" s="12">
        <f>TRUNC(F673+H673+J673, 0)</f>
        <v>0</v>
      </c>
      <c r="M673" s="13" t="s">
        <v>346</v>
      </c>
      <c r="N673" s="1" t="s">
        <v>347</v>
      </c>
      <c r="O673" s="1" t="s">
        <v>52</v>
      </c>
      <c r="P673" s="1" t="s">
        <v>52</v>
      </c>
      <c r="Q673" s="1" t="s">
        <v>705</v>
      </c>
      <c r="R673" s="1" t="s">
        <v>65</v>
      </c>
      <c r="S673" s="1" t="s">
        <v>64</v>
      </c>
      <c r="T673" s="1" t="s">
        <v>65</v>
      </c>
      <c r="AR673" s="1" t="s">
        <v>52</v>
      </c>
      <c r="AS673" s="1" t="s">
        <v>52</v>
      </c>
      <c r="AU673" s="1" t="s">
        <v>707</v>
      </c>
      <c r="AV673">
        <v>198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705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705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705</v>
      </c>
    </row>
    <row r="677" spans="1:48" ht="30" customHeight="1" x14ac:dyDescent="0.3">
      <c r="A677" s="11"/>
      <c r="B677" s="1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1"/>
      <c r="Q677" s="1" t="s">
        <v>705</v>
      </c>
    </row>
    <row r="678" spans="1:48" ht="30" customHeight="1" x14ac:dyDescent="0.3">
      <c r="A678" s="11"/>
      <c r="B678" s="1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Q678" s="1" t="s">
        <v>705</v>
      </c>
    </row>
    <row r="679" spans="1:48" ht="30" customHeight="1" x14ac:dyDescent="0.3">
      <c r="A679" s="11"/>
      <c r="B679" s="11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1"/>
      <c r="Q679" s="1" t="s">
        <v>705</v>
      </c>
    </row>
    <row r="680" spans="1:48" ht="30" customHeight="1" x14ac:dyDescent="0.3">
      <c r="A680" s="11"/>
      <c r="B680" s="11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1"/>
      <c r="Q680" s="1" t="s">
        <v>705</v>
      </c>
    </row>
    <row r="681" spans="1:48" ht="30" customHeight="1" x14ac:dyDescent="0.3">
      <c r="A681" s="11"/>
      <c r="B681" s="11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1"/>
      <c r="Q681" s="1" t="s">
        <v>705</v>
      </c>
    </row>
    <row r="682" spans="1:48" ht="30" customHeight="1" x14ac:dyDescent="0.3">
      <c r="A682" s="11"/>
      <c r="B682" s="11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1"/>
      <c r="Q682" s="1" t="s">
        <v>705</v>
      </c>
    </row>
    <row r="683" spans="1:48" ht="30" customHeight="1" x14ac:dyDescent="0.3">
      <c r="A683" s="11"/>
      <c r="B683" s="1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1"/>
      <c r="Q683" s="1" t="s">
        <v>705</v>
      </c>
    </row>
    <row r="684" spans="1:48" ht="30" customHeight="1" x14ac:dyDescent="0.3">
      <c r="A684" s="11"/>
      <c r="B684" s="1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1"/>
      <c r="Q684" s="1" t="s">
        <v>705</v>
      </c>
    </row>
    <row r="685" spans="1:48" ht="30" customHeight="1" x14ac:dyDescent="0.3">
      <c r="A685" s="11"/>
      <c r="B685" s="1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1"/>
      <c r="Q685" s="1" t="s">
        <v>705</v>
      </c>
    </row>
    <row r="686" spans="1:48" ht="30" customHeight="1" x14ac:dyDescent="0.3">
      <c r="A686" s="11"/>
      <c r="B686" s="1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1"/>
      <c r="Q686" s="1" t="s">
        <v>705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705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705</v>
      </c>
    </row>
    <row r="689" spans="1:48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705</v>
      </c>
    </row>
    <row r="690" spans="1:48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705</v>
      </c>
    </row>
    <row r="691" spans="1:48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705</v>
      </c>
    </row>
    <row r="692" spans="1:48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705</v>
      </c>
    </row>
    <row r="693" spans="1:48" ht="30" customHeight="1" x14ac:dyDescent="0.3">
      <c r="A693" s="13" t="s">
        <v>93</v>
      </c>
      <c r="B693" s="11"/>
      <c r="C693" s="11"/>
      <c r="D693" s="11"/>
      <c r="E693" s="12"/>
      <c r="F693" s="12">
        <f>SUMIF(Q672:Q692,"010309",F672:F692)</f>
        <v>0</v>
      </c>
      <c r="G693" s="12"/>
      <c r="H693" s="12">
        <f>SUMIF(Q672:Q692,"010309",H672:H692)</f>
        <v>0</v>
      </c>
      <c r="I693" s="12"/>
      <c r="J693" s="12">
        <f>SUMIF(Q672:Q692,"010309",J672:J692)</f>
        <v>0</v>
      </c>
      <c r="K693" s="12"/>
      <c r="L693" s="12">
        <f>SUMIF(Q672:Q692,"010309",L672:L692)</f>
        <v>0</v>
      </c>
      <c r="M693" s="11"/>
      <c r="N693" t="s">
        <v>94</v>
      </c>
    </row>
    <row r="694" spans="1:48" ht="30" customHeight="1" x14ac:dyDescent="0.3">
      <c r="A694" s="13" t="s">
        <v>708</v>
      </c>
      <c r="B694" s="13" t="s">
        <v>646</v>
      </c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709</v>
      </c>
    </row>
    <row r="695" spans="1:48" ht="30" customHeight="1" x14ac:dyDescent="0.3">
      <c r="A695" s="13" t="s">
        <v>378</v>
      </c>
      <c r="B695" s="13" t="s">
        <v>52</v>
      </c>
      <c r="C695" s="13" t="s">
        <v>61</v>
      </c>
      <c r="D695" s="11">
        <v>99</v>
      </c>
      <c r="E695" s="12">
        <f>TRUNC(일위대가목록!E56,0)</f>
        <v>0</v>
      </c>
      <c r="F695" s="12">
        <f t="shared" ref="F695:F705" si="58">TRUNC(E695*D695, 0)</f>
        <v>0</v>
      </c>
      <c r="G695" s="12">
        <f>TRUNC(일위대가목록!F56,0)</f>
        <v>0</v>
      </c>
      <c r="H695" s="12">
        <f t="shared" ref="H695:H705" si="59">TRUNC(G695*D695, 0)</f>
        <v>0</v>
      </c>
      <c r="I695" s="12">
        <f>TRUNC(일위대가목록!G56,0)</f>
        <v>0</v>
      </c>
      <c r="J695" s="12">
        <f t="shared" ref="J695:J705" si="60">TRUNC(I695*D695, 0)</f>
        <v>0</v>
      </c>
      <c r="K695" s="12">
        <f t="shared" ref="K695:K705" si="61">TRUNC(E695+G695+I695, 0)</f>
        <v>0</v>
      </c>
      <c r="L695" s="12">
        <f t="shared" ref="L695:L705" si="62">TRUNC(F695+H695+J695, 0)</f>
        <v>0</v>
      </c>
      <c r="M695" s="13" t="s">
        <v>379</v>
      </c>
      <c r="N695" s="1" t="s">
        <v>380</v>
      </c>
      <c r="O695" s="1" t="s">
        <v>52</v>
      </c>
      <c r="P695" s="1" t="s">
        <v>52</v>
      </c>
      <c r="Q695" s="1" t="s">
        <v>709</v>
      </c>
      <c r="R695" s="1" t="s">
        <v>64</v>
      </c>
      <c r="S695" s="1" t="s">
        <v>65</v>
      </c>
      <c r="T695" s="1" t="s">
        <v>65</v>
      </c>
      <c r="AR695" s="1" t="s">
        <v>52</v>
      </c>
      <c r="AS695" s="1" t="s">
        <v>52</v>
      </c>
      <c r="AU695" s="1" t="s">
        <v>710</v>
      </c>
      <c r="AV695">
        <v>200</v>
      </c>
    </row>
    <row r="696" spans="1:48" ht="30" customHeight="1" x14ac:dyDescent="0.3">
      <c r="A696" s="13" t="s">
        <v>382</v>
      </c>
      <c r="B696" s="13" t="s">
        <v>52</v>
      </c>
      <c r="C696" s="13" t="s">
        <v>61</v>
      </c>
      <c r="D696" s="11">
        <v>99</v>
      </c>
      <c r="E696" s="12">
        <f>TRUNC(일위대가목록!E57,0)</f>
        <v>0</v>
      </c>
      <c r="F696" s="12">
        <f t="shared" si="58"/>
        <v>0</v>
      </c>
      <c r="G696" s="12">
        <f>TRUNC(일위대가목록!F57,0)</f>
        <v>0</v>
      </c>
      <c r="H696" s="12">
        <f t="shared" si="59"/>
        <v>0</v>
      </c>
      <c r="I696" s="12">
        <f>TRUNC(일위대가목록!G57,0)</f>
        <v>0</v>
      </c>
      <c r="J696" s="12">
        <f t="shared" si="60"/>
        <v>0</v>
      </c>
      <c r="K696" s="12">
        <f t="shared" si="61"/>
        <v>0</v>
      </c>
      <c r="L696" s="12">
        <f t="shared" si="62"/>
        <v>0</v>
      </c>
      <c r="M696" s="13" t="s">
        <v>383</v>
      </c>
      <c r="N696" s="1" t="s">
        <v>384</v>
      </c>
      <c r="O696" s="1" t="s">
        <v>52</v>
      </c>
      <c r="P696" s="1" t="s">
        <v>52</v>
      </c>
      <c r="Q696" s="1" t="s">
        <v>709</v>
      </c>
      <c r="R696" s="1" t="s">
        <v>64</v>
      </c>
      <c r="S696" s="1" t="s">
        <v>65</v>
      </c>
      <c r="T696" s="1" t="s">
        <v>65</v>
      </c>
      <c r="AR696" s="1" t="s">
        <v>52</v>
      </c>
      <c r="AS696" s="1" t="s">
        <v>52</v>
      </c>
      <c r="AU696" s="1" t="s">
        <v>711</v>
      </c>
      <c r="AV696">
        <v>201</v>
      </c>
    </row>
    <row r="697" spans="1:48" ht="30" customHeight="1" x14ac:dyDescent="0.3">
      <c r="A697" s="13" t="s">
        <v>712</v>
      </c>
      <c r="B697" s="13" t="s">
        <v>392</v>
      </c>
      <c r="C697" s="13" t="s">
        <v>61</v>
      </c>
      <c r="D697" s="11">
        <v>16</v>
      </c>
      <c r="E697" s="12">
        <f>TRUNC(일위대가목록!E107,0)</f>
        <v>0</v>
      </c>
      <c r="F697" s="12">
        <f t="shared" si="58"/>
        <v>0</v>
      </c>
      <c r="G697" s="12">
        <f>TRUNC(일위대가목록!F107,0)</f>
        <v>0</v>
      </c>
      <c r="H697" s="12">
        <f t="shared" si="59"/>
        <v>0</v>
      </c>
      <c r="I697" s="12">
        <f>TRUNC(일위대가목록!G107,0)</f>
        <v>0</v>
      </c>
      <c r="J697" s="12">
        <f t="shared" si="60"/>
        <v>0</v>
      </c>
      <c r="K697" s="12">
        <f t="shared" si="61"/>
        <v>0</v>
      </c>
      <c r="L697" s="12">
        <f t="shared" si="62"/>
        <v>0</v>
      </c>
      <c r="M697" s="13" t="s">
        <v>713</v>
      </c>
      <c r="N697" s="1" t="s">
        <v>714</v>
      </c>
      <c r="O697" s="1" t="s">
        <v>52</v>
      </c>
      <c r="P697" s="1" t="s">
        <v>52</v>
      </c>
      <c r="Q697" s="1" t="s">
        <v>709</v>
      </c>
      <c r="R697" s="1" t="s">
        <v>64</v>
      </c>
      <c r="S697" s="1" t="s">
        <v>65</v>
      </c>
      <c r="T697" s="1" t="s">
        <v>65</v>
      </c>
      <c r="AR697" s="1" t="s">
        <v>52</v>
      </c>
      <c r="AS697" s="1" t="s">
        <v>52</v>
      </c>
      <c r="AU697" s="1" t="s">
        <v>715</v>
      </c>
      <c r="AV697">
        <v>202</v>
      </c>
    </row>
    <row r="698" spans="1:48" ht="30" customHeight="1" x14ac:dyDescent="0.3">
      <c r="A698" s="13" t="s">
        <v>396</v>
      </c>
      <c r="B698" s="13" t="s">
        <v>397</v>
      </c>
      <c r="C698" s="13" t="s">
        <v>154</v>
      </c>
      <c r="D698" s="11">
        <v>18</v>
      </c>
      <c r="E698" s="12">
        <f>TRUNC(일위대가목록!E60,0)</f>
        <v>0</v>
      </c>
      <c r="F698" s="12">
        <f t="shared" si="58"/>
        <v>0</v>
      </c>
      <c r="G698" s="12">
        <f>TRUNC(일위대가목록!F60,0)</f>
        <v>0</v>
      </c>
      <c r="H698" s="12">
        <f t="shared" si="59"/>
        <v>0</v>
      </c>
      <c r="I698" s="12">
        <f>TRUNC(일위대가목록!G60,0)</f>
        <v>0</v>
      </c>
      <c r="J698" s="12">
        <f t="shared" si="60"/>
        <v>0</v>
      </c>
      <c r="K698" s="12">
        <f t="shared" si="61"/>
        <v>0</v>
      </c>
      <c r="L698" s="12">
        <f t="shared" si="62"/>
        <v>0</v>
      </c>
      <c r="M698" s="13" t="s">
        <v>398</v>
      </c>
      <c r="N698" s="1" t="s">
        <v>399</v>
      </c>
      <c r="O698" s="1" t="s">
        <v>52</v>
      </c>
      <c r="P698" s="1" t="s">
        <v>52</v>
      </c>
      <c r="Q698" s="1" t="s">
        <v>709</v>
      </c>
      <c r="R698" s="1" t="s">
        <v>64</v>
      </c>
      <c r="S698" s="1" t="s">
        <v>65</v>
      </c>
      <c r="T698" s="1" t="s">
        <v>65</v>
      </c>
      <c r="AR698" s="1" t="s">
        <v>52</v>
      </c>
      <c r="AS698" s="1" t="s">
        <v>52</v>
      </c>
      <c r="AU698" s="1" t="s">
        <v>716</v>
      </c>
      <c r="AV698">
        <v>203</v>
      </c>
    </row>
    <row r="699" spans="1:48" ht="30" customHeight="1" x14ac:dyDescent="0.3">
      <c r="A699" s="13" t="s">
        <v>406</v>
      </c>
      <c r="B699" s="13" t="s">
        <v>52</v>
      </c>
      <c r="C699" s="13" t="s">
        <v>154</v>
      </c>
      <c r="D699" s="11">
        <v>18</v>
      </c>
      <c r="E699" s="12">
        <f>TRUNC(일위대가목록!E62,0)</f>
        <v>0</v>
      </c>
      <c r="F699" s="12">
        <f t="shared" si="58"/>
        <v>0</v>
      </c>
      <c r="G699" s="12">
        <f>TRUNC(일위대가목록!F62,0)</f>
        <v>0</v>
      </c>
      <c r="H699" s="12">
        <f t="shared" si="59"/>
        <v>0</v>
      </c>
      <c r="I699" s="12">
        <f>TRUNC(일위대가목록!G62,0)</f>
        <v>0</v>
      </c>
      <c r="J699" s="12">
        <f t="shared" si="60"/>
        <v>0</v>
      </c>
      <c r="K699" s="12">
        <f t="shared" si="61"/>
        <v>0</v>
      </c>
      <c r="L699" s="12">
        <f t="shared" si="62"/>
        <v>0</v>
      </c>
      <c r="M699" s="13" t="s">
        <v>407</v>
      </c>
      <c r="N699" s="1" t="s">
        <v>408</v>
      </c>
      <c r="O699" s="1" t="s">
        <v>52</v>
      </c>
      <c r="P699" s="1" t="s">
        <v>52</v>
      </c>
      <c r="Q699" s="1" t="s">
        <v>709</v>
      </c>
      <c r="R699" s="1" t="s">
        <v>64</v>
      </c>
      <c r="S699" s="1" t="s">
        <v>65</v>
      </c>
      <c r="T699" s="1" t="s">
        <v>65</v>
      </c>
      <c r="AR699" s="1" t="s">
        <v>52</v>
      </c>
      <c r="AS699" s="1" t="s">
        <v>52</v>
      </c>
      <c r="AU699" s="1" t="s">
        <v>717</v>
      </c>
      <c r="AV699">
        <v>204</v>
      </c>
    </row>
    <row r="700" spans="1:48" ht="30" customHeight="1" x14ac:dyDescent="0.3">
      <c r="A700" s="13" t="s">
        <v>410</v>
      </c>
      <c r="B700" s="13" t="s">
        <v>718</v>
      </c>
      <c r="C700" s="13" t="s">
        <v>61</v>
      </c>
      <c r="D700" s="11">
        <v>3</v>
      </c>
      <c r="E700" s="12">
        <f>TRUNC(일위대가목록!E108,0)</f>
        <v>0</v>
      </c>
      <c r="F700" s="12">
        <f t="shared" si="58"/>
        <v>0</v>
      </c>
      <c r="G700" s="12">
        <f>TRUNC(일위대가목록!F108,0)</f>
        <v>0</v>
      </c>
      <c r="H700" s="12">
        <f t="shared" si="59"/>
        <v>0</v>
      </c>
      <c r="I700" s="12">
        <f>TRUNC(일위대가목록!G108,0)</f>
        <v>0</v>
      </c>
      <c r="J700" s="12">
        <f t="shared" si="60"/>
        <v>0</v>
      </c>
      <c r="K700" s="12">
        <f t="shared" si="61"/>
        <v>0</v>
      </c>
      <c r="L700" s="12">
        <f t="shared" si="62"/>
        <v>0</v>
      </c>
      <c r="M700" s="13" t="s">
        <v>719</v>
      </c>
      <c r="N700" s="1" t="s">
        <v>720</v>
      </c>
      <c r="O700" s="1" t="s">
        <v>52</v>
      </c>
      <c r="P700" s="1" t="s">
        <v>52</v>
      </c>
      <c r="Q700" s="1" t="s">
        <v>709</v>
      </c>
      <c r="R700" s="1" t="s">
        <v>64</v>
      </c>
      <c r="S700" s="1" t="s">
        <v>65</v>
      </c>
      <c r="T700" s="1" t="s">
        <v>65</v>
      </c>
      <c r="AR700" s="1" t="s">
        <v>52</v>
      </c>
      <c r="AS700" s="1" t="s">
        <v>52</v>
      </c>
      <c r="AU700" s="1" t="s">
        <v>721</v>
      </c>
      <c r="AV700">
        <v>205</v>
      </c>
    </row>
    <row r="701" spans="1:48" ht="30" customHeight="1" x14ac:dyDescent="0.3">
      <c r="A701" s="13" t="s">
        <v>410</v>
      </c>
      <c r="B701" s="13" t="s">
        <v>415</v>
      </c>
      <c r="C701" s="13" t="s">
        <v>61</v>
      </c>
      <c r="D701" s="11">
        <v>8</v>
      </c>
      <c r="E701" s="12">
        <f>TRUNC(일위대가목록!E64,0)</f>
        <v>0</v>
      </c>
      <c r="F701" s="12">
        <f t="shared" si="58"/>
        <v>0</v>
      </c>
      <c r="G701" s="12">
        <f>TRUNC(일위대가목록!F64,0)</f>
        <v>0</v>
      </c>
      <c r="H701" s="12">
        <f t="shared" si="59"/>
        <v>0</v>
      </c>
      <c r="I701" s="12">
        <f>TRUNC(일위대가목록!G64,0)</f>
        <v>0</v>
      </c>
      <c r="J701" s="12">
        <f t="shared" si="60"/>
        <v>0</v>
      </c>
      <c r="K701" s="12">
        <f t="shared" si="61"/>
        <v>0</v>
      </c>
      <c r="L701" s="12">
        <f t="shared" si="62"/>
        <v>0</v>
      </c>
      <c r="M701" s="13" t="s">
        <v>416</v>
      </c>
      <c r="N701" s="1" t="s">
        <v>417</v>
      </c>
      <c r="O701" s="1" t="s">
        <v>52</v>
      </c>
      <c r="P701" s="1" t="s">
        <v>52</v>
      </c>
      <c r="Q701" s="1" t="s">
        <v>709</v>
      </c>
      <c r="R701" s="1" t="s">
        <v>64</v>
      </c>
      <c r="S701" s="1" t="s">
        <v>65</v>
      </c>
      <c r="T701" s="1" t="s">
        <v>65</v>
      </c>
      <c r="AR701" s="1" t="s">
        <v>52</v>
      </c>
      <c r="AS701" s="1" t="s">
        <v>52</v>
      </c>
      <c r="AU701" s="1" t="s">
        <v>722</v>
      </c>
      <c r="AV701">
        <v>206</v>
      </c>
    </row>
    <row r="702" spans="1:48" ht="30" customHeight="1" x14ac:dyDescent="0.3">
      <c r="A702" s="13" t="s">
        <v>433</v>
      </c>
      <c r="B702" s="13" t="s">
        <v>434</v>
      </c>
      <c r="C702" s="13" t="s">
        <v>61</v>
      </c>
      <c r="D702" s="11">
        <v>99</v>
      </c>
      <c r="E702" s="12">
        <f>TRUNC(일위대가목록!E68,0)</f>
        <v>0</v>
      </c>
      <c r="F702" s="12">
        <f t="shared" si="58"/>
        <v>0</v>
      </c>
      <c r="G702" s="12">
        <f>TRUNC(일위대가목록!F68,0)</f>
        <v>0</v>
      </c>
      <c r="H702" s="12">
        <f t="shared" si="59"/>
        <v>0</v>
      </c>
      <c r="I702" s="12">
        <f>TRUNC(일위대가목록!G68,0)</f>
        <v>0</v>
      </c>
      <c r="J702" s="12">
        <f t="shared" si="60"/>
        <v>0</v>
      </c>
      <c r="K702" s="12">
        <f t="shared" si="61"/>
        <v>0</v>
      </c>
      <c r="L702" s="12">
        <f t="shared" si="62"/>
        <v>0</v>
      </c>
      <c r="M702" s="13" t="s">
        <v>435</v>
      </c>
      <c r="N702" s="1" t="s">
        <v>436</v>
      </c>
      <c r="O702" s="1" t="s">
        <v>52</v>
      </c>
      <c r="P702" s="1" t="s">
        <v>52</v>
      </c>
      <c r="Q702" s="1" t="s">
        <v>709</v>
      </c>
      <c r="R702" s="1" t="s">
        <v>64</v>
      </c>
      <c r="S702" s="1" t="s">
        <v>65</v>
      </c>
      <c r="T702" s="1" t="s">
        <v>65</v>
      </c>
      <c r="AR702" s="1" t="s">
        <v>52</v>
      </c>
      <c r="AS702" s="1" t="s">
        <v>52</v>
      </c>
      <c r="AU702" s="1" t="s">
        <v>723</v>
      </c>
      <c r="AV702">
        <v>207</v>
      </c>
    </row>
    <row r="703" spans="1:48" ht="30" customHeight="1" x14ac:dyDescent="0.3">
      <c r="A703" s="13" t="s">
        <v>438</v>
      </c>
      <c r="B703" s="13" t="s">
        <v>52</v>
      </c>
      <c r="C703" s="13" t="s">
        <v>154</v>
      </c>
      <c r="D703" s="11">
        <v>99</v>
      </c>
      <c r="E703" s="12">
        <f>TRUNC(일위대가목록!E69,0)</f>
        <v>0</v>
      </c>
      <c r="F703" s="12">
        <f t="shared" si="58"/>
        <v>0</v>
      </c>
      <c r="G703" s="12">
        <f>TRUNC(일위대가목록!F69,0)</f>
        <v>0</v>
      </c>
      <c r="H703" s="12">
        <f t="shared" si="59"/>
        <v>0</v>
      </c>
      <c r="I703" s="12">
        <f>TRUNC(일위대가목록!G69,0)</f>
        <v>0</v>
      </c>
      <c r="J703" s="12">
        <f t="shared" si="60"/>
        <v>0</v>
      </c>
      <c r="K703" s="12">
        <f t="shared" si="61"/>
        <v>0</v>
      </c>
      <c r="L703" s="12">
        <f t="shared" si="62"/>
        <v>0</v>
      </c>
      <c r="M703" s="13" t="s">
        <v>439</v>
      </c>
      <c r="N703" s="1" t="s">
        <v>440</v>
      </c>
      <c r="O703" s="1" t="s">
        <v>52</v>
      </c>
      <c r="P703" s="1" t="s">
        <v>52</v>
      </c>
      <c r="Q703" s="1" t="s">
        <v>709</v>
      </c>
      <c r="R703" s="1" t="s">
        <v>64</v>
      </c>
      <c r="S703" s="1" t="s">
        <v>65</v>
      </c>
      <c r="T703" s="1" t="s">
        <v>65</v>
      </c>
      <c r="AR703" s="1" t="s">
        <v>52</v>
      </c>
      <c r="AS703" s="1" t="s">
        <v>52</v>
      </c>
      <c r="AU703" s="1" t="s">
        <v>724</v>
      </c>
      <c r="AV703">
        <v>208</v>
      </c>
    </row>
    <row r="704" spans="1:48" ht="30" customHeight="1" x14ac:dyDescent="0.3">
      <c r="A704" s="13" t="s">
        <v>442</v>
      </c>
      <c r="B704" s="13" t="s">
        <v>443</v>
      </c>
      <c r="C704" s="13" t="s">
        <v>154</v>
      </c>
      <c r="D704" s="11">
        <v>96</v>
      </c>
      <c r="E704" s="12">
        <f>TRUNC(일위대가목록!E70,0)</f>
        <v>0</v>
      </c>
      <c r="F704" s="12">
        <f t="shared" si="58"/>
        <v>0</v>
      </c>
      <c r="G704" s="12">
        <f>TRUNC(일위대가목록!F70,0)</f>
        <v>0</v>
      </c>
      <c r="H704" s="12">
        <f t="shared" si="59"/>
        <v>0</v>
      </c>
      <c r="I704" s="12">
        <f>TRUNC(일위대가목록!G70,0)</f>
        <v>0</v>
      </c>
      <c r="J704" s="12">
        <f t="shared" si="60"/>
        <v>0</v>
      </c>
      <c r="K704" s="12">
        <f t="shared" si="61"/>
        <v>0</v>
      </c>
      <c r="L704" s="12">
        <f t="shared" si="62"/>
        <v>0</v>
      </c>
      <c r="M704" s="13" t="s">
        <v>444</v>
      </c>
      <c r="N704" s="1" t="s">
        <v>445</v>
      </c>
      <c r="O704" s="1" t="s">
        <v>52</v>
      </c>
      <c r="P704" s="1" t="s">
        <v>52</v>
      </c>
      <c r="Q704" s="1" t="s">
        <v>709</v>
      </c>
      <c r="R704" s="1" t="s">
        <v>64</v>
      </c>
      <c r="S704" s="1" t="s">
        <v>65</v>
      </c>
      <c r="T704" s="1" t="s">
        <v>65</v>
      </c>
      <c r="AR704" s="1" t="s">
        <v>52</v>
      </c>
      <c r="AS704" s="1" t="s">
        <v>52</v>
      </c>
      <c r="AU704" s="1" t="s">
        <v>725</v>
      </c>
      <c r="AV704">
        <v>209</v>
      </c>
    </row>
    <row r="705" spans="1:48" ht="30" customHeight="1" x14ac:dyDescent="0.3">
      <c r="A705" s="13" t="s">
        <v>447</v>
      </c>
      <c r="B705" s="13" t="s">
        <v>448</v>
      </c>
      <c r="C705" s="13" t="s">
        <v>154</v>
      </c>
      <c r="D705" s="11">
        <v>47</v>
      </c>
      <c r="E705" s="12">
        <f>TRUNC(일위대가목록!E71,0)</f>
        <v>0</v>
      </c>
      <c r="F705" s="12">
        <f t="shared" si="58"/>
        <v>0</v>
      </c>
      <c r="G705" s="12">
        <f>TRUNC(일위대가목록!F71,0)</f>
        <v>0</v>
      </c>
      <c r="H705" s="12">
        <f t="shared" si="59"/>
        <v>0</v>
      </c>
      <c r="I705" s="12">
        <f>TRUNC(일위대가목록!G71,0)</f>
        <v>0</v>
      </c>
      <c r="J705" s="12">
        <f t="shared" si="60"/>
        <v>0</v>
      </c>
      <c r="K705" s="12">
        <f t="shared" si="61"/>
        <v>0</v>
      </c>
      <c r="L705" s="12">
        <f t="shared" si="62"/>
        <v>0</v>
      </c>
      <c r="M705" s="13" t="s">
        <v>449</v>
      </c>
      <c r="N705" s="1" t="s">
        <v>450</v>
      </c>
      <c r="O705" s="1" t="s">
        <v>52</v>
      </c>
      <c r="P705" s="1" t="s">
        <v>52</v>
      </c>
      <c r="Q705" s="1" t="s">
        <v>709</v>
      </c>
      <c r="R705" s="1" t="s">
        <v>64</v>
      </c>
      <c r="S705" s="1" t="s">
        <v>65</v>
      </c>
      <c r="T705" s="1" t="s">
        <v>65</v>
      </c>
      <c r="AR705" s="1" t="s">
        <v>52</v>
      </c>
      <c r="AS705" s="1" t="s">
        <v>52</v>
      </c>
      <c r="AU705" s="1" t="s">
        <v>726</v>
      </c>
      <c r="AV705">
        <v>210</v>
      </c>
    </row>
    <row r="706" spans="1:48" ht="30" customHeight="1" x14ac:dyDescent="0.3">
      <c r="A706" s="11"/>
      <c r="B706" s="1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  <c r="Q706" s="1" t="s">
        <v>709</v>
      </c>
    </row>
    <row r="707" spans="1:48" ht="30" customHeight="1" x14ac:dyDescent="0.3">
      <c r="A707" s="11"/>
      <c r="B707" s="1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1"/>
      <c r="Q707" s="1" t="s">
        <v>709</v>
      </c>
    </row>
    <row r="708" spans="1:48" ht="30" customHeight="1" x14ac:dyDescent="0.3">
      <c r="A708" s="11"/>
      <c r="B708" s="1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1"/>
      <c r="Q708" s="1" t="s">
        <v>709</v>
      </c>
    </row>
    <row r="709" spans="1:48" ht="30" customHeight="1" x14ac:dyDescent="0.3">
      <c r="A709" s="11"/>
      <c r="B709" s="1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1"/>
      <c r="Q709" s="1" t="s">
        <v>709</v>
      </c>
    </row>
    <row r="710" spans="1:48" ht="30" customHeight="1" x14ac:dyDescent="0.3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  <c r="Q710" s="1" t="s">
        <v>709</v>
      </c>
    </row>
    <row r="711" spans="1:48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709</v>
      </c>
    </row>
    <row r="712" spans="1:48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709</v>
      </c>
    </row>
    <row r="713" spans="1:48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709</v>
      </c>
    </row>
    <row r="714" spans="1:48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709</v>
      </c>
    </row>
    <row r="715" spans="1:48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709</v>
      </c>
    </row>
    <row r="716" spans="1:48" ht="30" customHeight="1" x14ac:dyDescent="0.3">
      <c r="A716" s="13" t="s">
        <v>93</v>
      </c>
      <c r="B716" s="11"/>
      <c r="C716" s="11"/>
      <c r="D716" s="11"/>
      <c r="E716" s="12"/>
      <c r="F716" s="12">
        <f>SUMIF(Q695:Q715,"010310",F695:F715)</f>
        <v>0</v>
      </c>
      <c r="G716" s="12"/>
      <c r="H716" s="12">
        <f>SUMIF(Q695:Q715,"010310",H695:H715)</f>
        <v>0</v>
      </c>
      <c r="I716" s="12"/>
      <c r="J716" s="12">
        <f>SUMIF(Q695:Q715,"010310",J695:J715)</f>
        <v>0</v>
      </c>
      <c r="K716" s="12"/>
      <c r="L716" s="12">
        <f>SUMIF(Q695:Q715,"010310",L695:L715)</f>
        <v>0</v>
      </c>
      <c r="M716" s="11"/>
      <c r="N716" t="s">
        <v>94</v>
      </c>
    </row>
    <row r="717" spans="1:48" ht="30" customHeight="1" x14ac:dyDescent="0.3">
      <c r="A717" s="13" t="s">
        <v>729</v>
      </c>
      <c r="B717" s="13" t="s">
        <v>731</v>
      </c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730</v>
      </c>
    </row>
    <row r="718" spans="1:48" ht="30" customHeight="1" x14ac:dyDescent="0.3">
      <c r="A718" s="13" t="s">
        <v>59</v>
      </c>
      <c r="B718" s="13" t="s">
        <v>60</v>
      </c>
      <c r="C718" s="13" t="s">
        <v>61</v>
      </c>
      <c r="D718" s="11">
        <v>102</v>
      </c>
      <c r="E718" s="12">
        <f>TRUNC(일위대가목록!E4,0)</f>
        <v>0</v>
      </c>
      <c r="F718" s="12">
        <f t="shared" ref="F718:F723" si="63">TRUNC(E718*D718, 0)</f>
        <v>0</v>
      </c>
      <c r="G718" s="12">
        <f>TRUNC(일위대가목록!F4,0)</f>
        <v>0</v>
      </c>
      <c r="H718" s="12">
        <f t="shared" ref="H718:H723" si="64">TRUNC(G718*D718, 0)</f>
        <v>0</v>
      </c>
      <c r="I718" s="12">
        <f>TRUNC(일위대가목록!G4,0)</f>
        <v>0</v>
      </c>
      <c r="J718" s="12">
        <f t="shared" ref="J718:J723" si="65">TRUNC(I718*D718, 0)</f>
        <v>0</v>
      </c>
      <c r="K718" s="12">
        <f t="shared" ref="K718:L723" si="66">TRUNC(E718+G718+I718, 0)</f>
        <v>0</v>
      </c>
      <c r="L718" s="12">
        <f t="shared" si="66"/>
        <v>0</v>
      </c>
      <c r="M718" s="13" t="s">
        <v>62</v>
      </c>
      <c r="N718" s="1" t="s">
        <v>63</v>
      </c>
      <c r="O718" s="1" t="s">
        <v>52</v>
      </c>
      <c r="P718" s="1" t="s">
        <v>52</v>
      </c>
      <c r="Q718" s="1" t="s">
        <v>730</v>
      </c>
      <c r="R718" s="1" t="s">
        <v>64</v>
      </c>
      <c r="S718" s="1" t="s">
        <v>65</v>
      </c>
      <c r="T718" s="1" t="s">
        <v>65</v>
      </c>
      <c r="AR718" s="1" t="s">
        <v>52</v>
      </c>
      <c r="AS718" s="1" t="s">
        <v>52</v>
      </c>
      <c r="AU718" s="1" t="s">
        <v>732</v>
      </c>
      <c r="AV718">
        <v>213</v>
      </c>
    </row>
    <row r="719" spans="1:48" ht="30" customHeight="1" x14ac:dyDescent="0.3">
      <c r="A719" s="13" t="s">
        <v>73</v>
      </c>
      <c r="B719" s="13" t="s">
        <v>74</v>
      </c>
      <c r="C719" s="13" t="s">
        <v>61</v>
      </c>
      <c r="D719" s="11">
        <v>109</v>
      </c>
      <c r="E719" s="12">
        <f>TRUNC(일위대가목록!E6,0)</f>
        <v>0</v>
      </c>
      <c r="F719" s="12">
        <f t="shared" si="63"/>
        <v>0</v>
      </c>
      <c r="G719" s="12">
        <f>TRUNC(일위대가목록!F6,0)</f>
        <v>0</v>
      </c>
      <c r="H719" s="12">
        <f t="shared" si="64"/>
        <v>0</v>
      </c>
      <c r="I719" s="12">
        <f>TRUNC(일위대가목록!G6,0)</f>
        <v>0</v>
      </c>
      <c r="J719" s="12">
        <f t="shared" si="65"/>
        <v>0</v>
      </c>
      <c r="K719" s="12">
        <f t="shared" si="66"/>
        <v>0</v>
      </c>
      <c r="L719" s="12">
        <f t="shared" si="66"/>
        <v>0</v>
      </c>
      <c r="M719" s="13" t="s">
        <v>75</v>
      </c>
      <c r="N719" s="1" t="s">
        <v>76</v>
      </c>
      <c r="O719" s="1" t="s">
        <v>52</v>
      </c>
      <c r="P719" s="1" t="s">
        <v>52</v>
      </c>
      <c r="Q719" s="1" t="s">
        <v>730</v>
      </c>
      <c r="R719" s="1" t="s">
        <v>64</v>
      </c>
      <c r="S719" s="1" t="s">
        <v>65</v>
      </c>
      <c r="T719" s="1" t="s">
        <v>65</v>
      </c>
      <c r="AR719" s="1" t="s">
        <v>52</v>
      </c>
      <c r="AS719" s="1" t="s">
        <v>52</v>
      </c>
      <c r="AU719" s="1" t="s">
        <v>733</v>
      </c>
      <c r="AV719">
        <v>214</v>
      </c>
    </row>
    <row r="720" spans="1:48" ht="30" customHeight="1" x14ac:dyDescent="0.3">
      <c r="A720" s="13" t="s">
        <v>78</v>
      </c>
      <c r="B720" s="13" t="s">
        <v>79</v>
      </c>
      <c r="C720" s="13" t="s">
        <v>61</v>
      </c>
      <c r="D720" s="11">
        <v>165</v>
      </c>
      <c r="E720" s="12">
        <f>TRUNC(일위대가목록!E7,0)</f>
        <v>0</v>
      </c>
      <c r="F720" s="12">
        <f t="shared" si="63"/>
        <v>0</v>
      </c>
      <c r="G720" s="12">
        <f>TRUNC(일위대가목록!F7,0)</f>
        <v>0</v>
      </c>
      <c r="H720" s="12">
        <f t="shared" si="64"/>
        <v>0</v>
      </c>
      <c r="I720" s="12">
        <f>TRUNC(일위대가목록!G7,0)</f>
        <v>0</v>
      </c>
      <c r="J720" s="12">
        <f t="shared" si="65"/>
        <v>0</v>
      </c>
      <c r="K720" s="12">
        <f t="shared" si="66"/>
        <v>0</v>
      </c>
      <c r="L720" s="12">
        <f t="shared" si="66"/>
        <v>0</v>
      </c>
      <c r="M720" s="13" t="s">
        <v>80</v>
      </c>
      <c r="N720" s="1" t="s">
        <v>81</v>
      </c>
      <c r="O720" s="1" t="s">
        <v>52</v>
      </c>
      <c r="P720" s="1" t="s">
        <v>52</v>
      </c>
      <c r="Q720" s="1" t="s">
        <v>730</v>
      </c>
      <c r="R720" s="1" t="s">
        <v>64</v>
      </c>
      <c r="S720" s="1" t="s">
        <v>65</v>
      </c>
      <c r="T720" s="1" t="s">
        <v>65</v>
      </c>
      <c r="AR720" s="1" t="s">
        <v>52</v>
      </c>
      <c r="AS720" s="1" t="s">
        <v>52</v>
      </c>
      <c r="AU720" s="1" t="s">
        <v>734</v>
      </c>
      <c r="AV720">
        <v>215</v>
      </c>
    </row>
    <row r="721" spans="1:48" ht="30" customHeight="1" x14ac:dyDescent="0.3">
      <c r="A721" s="13" t="s">
        <v>650</v>
      </c>
      <c r="B721" s="13" t="s">
        <v>651</v>
      </c>
      <c r="C721" s="13" t="s">
        <v>652</v>
      </c>
      <c r="D721" s="11">
        <v>4</v>
      </c>
      <c r="E721" s="12">
        <f>TRUNC(일위대가목록!E103,0)</f>
        <v>0</v>
      </c>
      <c r="F721" s="12">
        <f t="shared" si="63"/>
        <v>0</v>
      </c>
      <c r="G721" s="12">
        <f>TRUNC(일위대가목록!F103,0)</f>
        <v>0</v>
      </c>
      <c r="H721" s="12">
        <f t="shared" si="64"/>
        <v>0</v>
      </c>
      <c r="I721" s="12">
        <f>TRUNC(일위대가목록!G103,0)</f>
        <v>0</v>
      </c>
      <c r="J721" s="12">
        <f t="shared" si="65"/>
        <v>0</v>
      </c>
      <c r="K721" s="12">
        <f t="shared" si="66"/>
        <v>0</v>
      </c>
      <c r="L721" s="12">
        <f t="shared" si="66"/>
        <v>0</v>
      </c>
      <c r="M721" s="13" t="s">
        <v>653</v>
      </c>
      <c r="N721" s="1" t="s">
        <v>654</v>
      </c>
      <c r="O721" s="1" t="s">
        <v>52</v>
      </c>
      <c r="P721" s="1" t="s">
        <v>52</v>
      </c>
      <c r="Q721" s="1" t="s">
        <v>730</v>
      </c>
      <c r="R721" s="1" t="s">
        <v>64</v>
      </c>
      <c r="S721" s="1" t="s">
        <v>65</v>
      </c>
      <c r="T721" s="1" t="s">
        <v>65</v>
      </c>
      <c r="AR721" s="1" t="s">
        <v>52</v>
      </c>
      <c r="AS721" s="1" t="s">
        <v>52</v>
      </c>
      <c r="AU721" s="1" t="s">
        <v>735</v>
      </c>
      <c r="AV721">
        <v>216</v>
      </c>
    </row>
    <row r="722" spans="1:48" ht="30" customHeight="1" x14ac:dyDescent="0.3">
      <c r="A722" s="13" t="s">
        <v>83</v>
      </c>
      <c r="B722" s="13" t="s">
        <v>52</v>
      </c>
      <c r="C722" s="13" t="s">
        <v>61</v>
      </c>
      <c r="D722" s="11">
        <v>109</v>
      </c>
      <c r="E722" s="12">
        <f>TRUNC(일위대가목록!E8,0)</f>
        <v>0</v>
      </c>
      <c r="F722" s="12">
        <f t="shared" si="63"/>
        <v>0</v>
      </c>
      <c r="G722" s="12">
        <f>TRUNC(일위대가목록!F8,0)</f>
        <v>0</v>
      </c>
      <c r="H722" s="12">
        <f t="shared" si="64"/>
        <v>0</v>
      </c>
      <c r="I722" s="12">
        <f>TRUNC(일위대가목록!G8,0)</f>
        <v>0</v>
      </c>
      <c r="J722" s="12">
        <f t="shared" si="65"/>
        <v>0</v>
      </c>
      <c r="K722" s="12">
        <f t="shared" si="66"/>
        <v>0</v>
      </c>
      <c r="L722" s="12">
        <f t="shared" si="66"/>
        <v>0</v>
      </c>
      <c r="M722" s="13" t="s">
        <v>84</v>
      </c>
      <c r="N722" s="1" t="s">
        <v>85</v>
      </c>
      <c r="O722" s="1" t="s">
        <v>52</v>
      </c>
      <c r="P722" s="1" t="s">
        <v>52</v>
      </c>
      <c r="Q722" s="1" t="s">
        <v>730</v>
      </c>
      <c r="R722" s="1" t="s">
        <v>64</v>
      </c>
      <c r="S722" s="1" t="s">
        <v>65</v>
      </c>
      <c r="T722" s="1" t="s">
        <v>65</v>
      </c>
      <c r="AR722" s="1" t="s">
        <v>52</v>
      </c>
      <c r="AS722" s="1" t="s">
        <v>52</v>
      </c>
      <c r="AU722" s="1" t="s">
        <v>736</v>
      </c>
      <c r="AV722">
        <v>217</v>
      </c>
    </row>
    <row r="723" spans="1:48" ht="30" customHeight="1" x14ac:dyDescent="0.3">
      <c r="A723" s="13" t="s">
        <v>87</v>
      </c>
      <c r="B723" s="13" t="s">
        <v>88</v>
      </c>
      <c r="C723" s="13" t="s">
        <v>89</v>
      </c>
      <c r="D723" s="11">
        <v>1.5629999999999999</v>
      </c>
      <c r="E723" s="12">
        <f>TRUNC(일위대가목록!E9,0)</f>
        <v>0</v>
      </c>
      <c r="F723" s="12">
        <f t="shared" si="63"/>
        <v>0</v>
      </c>
      <c r="G723" s="12">
        <f>TRUNC(일위대가목록!F9,0)</f>
        <v>0</v>
      </c>
      <c r="H723" s="12">
        <f t="shared" si="64"/>
        <v>0</v>
      </c>
      <c r="I723" s="12">
        <f>TRUNC(일위대가목록!G9,0)</f>
        <v>0</v>
      </c>
      <c r="J723" s="12">
        <f t="shared" si="65"/>
        <v>0</v>
      </c>
      <c r="K723" s="12">
        <f t="shared" si="66"/>
        <v>0</v>
      </c>
      <c r="L723" s="12">
        <f t="shared" si="66"/>
        <v>0</v>
      </c>
      <c r="M723" s="13" t="s">
        <v>90</v>
      </c>
      <c r="N723" s="1" t="s">
        <v>91</v>
      </c>
      <c r="O723" s="1" t="s">
        <v>52</v>
      </c>
      <c r="P723" s="1" t="s">
        <v>52</v>
      </c>
      <c r="Q723" s="1" t="s">
        <v>730</v>
      </c>
      <c r="R723" s="1" t="s">
        <v>64</v>
      </c>
      <c r="S723" s="1" t="s">
        <v>65</v>
      </c>
      <c r="T723" s="1" t="s">
        <v>65</v>
      </c>
      <c r="AR723" s="1" t="s">
        <v>52</v>
      </c>
      <c r="AS723" s="1" t="s">
        <v>52</v>
      </c>
      <c r="AU723" s="1" t="s">
        <v>737</v>
      </c>
      <c r="AV723">
        <v>218</v>
      </c>
    </row>
    <row r="724" spans="1:48" ht="30" customHeight="1" x14ac:dyDescent="0.3">
      <c r="A724" s="11"/>
      <c r="B724" s="1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730</v>
      </c>
    </row>
    <row r="725" spans="1:48" ht="30" customHeight="1" x14ac:dyDescent="0.3">
      <c r="A725" s="11"/>
      <c r="B725" s="1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1"/>
      <c r="Q725" s="1" t="s">
        <v>730</v>
      </c>
    </row>
    <row r="726" spans="1:48" ht="30" customHeight="1" x14ac:dyDescent="0.3">
      <c r="A726" s="11"/>
      <c r="B726" s="1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1"/>
      <c r="Q726" s="1" t="s">
        <v>730</v>
      </c>
    </row>
    <row r="727" spans="1:48" ht="30" customHeight="1" x14ac:dyDescent="0.3">
      <c r="A727" s="11"/>
      <c r="B727" s="1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1"/>
      <c r="Q727" s="1" t="s">
        <v>730</v>
      </c>
    </row>
    <row r="728" spans="1:48" ht="30" customHeight="1" x14ac:dyDescent="0.3">
      <c r="A728" s="11"/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Q728" s="1" t="s">
        <v>730</v>
      </c>
    </row>
    <row r="729" spans="1:48" ht="30" customHeight="1" x14ac:dyDescent="0.3">
      <c r="A729" s="11"/>
      <c r="B729" s="11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730</v>
      </c>
    </row>
    <row r="730" spans="1:48" ht="30" customHeight="1" x14ac:dyDescent="0.3">
      <c r="A730" s="11"/>
      <c r="B730" s="11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1"/>
      <c r="Q730" s="1" t="s">
        <v>730</v>
      </c>
    </row>
    <row r="731" spans="1:48" ht="30" customHeight="1" x14ac:dyDescent="0.3">
      <c r="A731" s="11"/>
      <c r="B731" s="11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1"/>
      <c r="Q731" s="1" t="s">
        <v>730</v>
      </c>
    </row>
    <row r="732" spans="1:48" ht="30" customHeight="1" x14ac:dyDescent="0.3">
      <c r="A732" s="11"/>
      <c r="B732" s="11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1"/>
      <c r="Q732" s="1" t="s">
        <v>730</v>
      </c>
    </row>
    <row r="733" spans="1:48" ht="30" customHeight="1" x14ac:dyDescent="0.3">
      <c r="A733" s="11"/>
      <c r="B733" s="11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1"/>
      <c r="Q733" s="1" t="s">
        <v>730</v>
      </c>
    </row>
    <row r="734" spans="1:48" ht="30" customHeight="1" x14ac:dyDescent="0.3">
      <c r="A734" s="11"/>
      <c r="B734" s="11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1"/>
      <c r="Q734" s="1" t="s">
        <v>730</v>
      </c>
    </row>
    <row r="735" spans="1:48" ht="30" customHeight="1" x14ac:dyDescent="0.3">
      <c r="A735" s="11"/>
      <c r="B735" s="11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1"/>
      <c r="Q735" s="1" t="s">
        <v>730</v>
      </c>
    </row>
    <row r="736" spans="1:48" ht="30" customHeight="1" x14ac:dyDescent="0.3">
      <c r="A736" s="11"/>
      <c r="B736" s="11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1"/>
      <c r="Q736" s="1" t="s">
        <v>730</v>
      </c>
    </row>
    <row r="737" spans="1:48" ht="30" customHeight="1" x14ac:dyDescent="0.3">
      <c r="A737" s="11"/>
      <c r="B737" s="1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1"/>
      <c r="Q737" s="1" t="s">
        <v>730</v>
      </c>
    </row>
    <row r="738" spans="1:48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730</v>
      </c>
    </row>
    <row r="739" spans="1:48" ht="30" customHeight="1" x14ac:dyDescent="0.3">
      <c r="A739" s="13" t="s">
        <v>93</v>
      </c>
      <c r="B739" s="11"/>
      <c r="C739" s="11"/>
      <c r="D739" s="11"/>
      <c r="E739" s="12"/>
      <c r="F739" s="12">
        <f>SUMIF(Q718:Q738,"010401",F718:F738)</f>
        <v>0</v>
      </c>
      <c r="G739" s="12"/>
      <c r="H739" s="12">
        <f>SUMIF(Q718:Q738,"010401",H718:H738)</f>
        <v>0</v>
      </c>
      <c r="I739" s="12"/>
      <c r="J739" s="12">
        <f>SUMIF(Q718:Q738,"010401",J718:J738)</f>
        <v>0</v>
      </c>
      <c r="K739" s="12"/>
      <c r="L739" s="12">
        <f>SUMIF(Q718:Q738,"010401",L718:L738)</f>
        <v>0</v>
      </c>
      <c r="M739" s="11"/>
      <c r="N739" t="s">
        <v>94</v>
      </c>
    </row>
    <row r="740" spans="1:48" ht="30" customHeight="1" x14ac:dyDescent="0.3">
      <c r="A740" s="13" t="s">
        <v>738</v>
      </c>
      <c r="B740" s="13" t="s">
        <v>731</v>
      </c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1"/>
      <c r="Q740" s="1" t="s">
        <v>739</v>
      </c>
    </row>
    <row r="741" spans="1:48" ht="30" customHeight="1" x14ac:dyDescent="0.3">
      <c r="A741" s="13" t="s">
        <v>129</v>
      </c>
      <c r="B741" s="13" t="s">
        <v>478</v>
      </c>
      <c r="C741" s="13" t="s">
        <v>61</v>
      </c>
      <c r="D741" s="11">
        <v>100</v>
      </c>
      <c r="E741" s="12">
        <f>TRUNC(일위대가목록!E75,0)</f>
        <v>0</v>
      </c>
      <c r="F741" s="12">
        <f t="shared" ref="F741:F748" si="67">TRUNC(E741*D741, 0)</f>
        <v>0</v>
      </c>
      <c r="G741" s="12">
        <f>TRUNC(일위대가목록!F75,0)</f>
        <v>0</v>
      </c>
      <c r="H741" s="12">
        <f t="shared" ref="H741:H748" si="68">TRUNC(G741*D741, 0)</f>
        <v>0</v>
      </c>
      <c r="I741" s="12">
        <f>TRUNC(일위대가목록!G75,0)</f>
        <v>0</v>
      </c>
      <c r="J741" s="12">
        <f t="shared" ref="J741:J748" si="69">TRUNC(I741*D741, 0)</f>
        <v>0</v>
      </c>
      <c r="K741" s="12">
        <f t="shared" ref="K741:L748" si="70">TRUNC(E741+G741+I741, 0)</f>
        <v>0</v>
      </c>
      <c r="L741" s="12">
        <f t="shared" si="70"/>
        <v>0</v>
      </c>
      <c r="M741" s="13" t="s">
        <v>479</v>
      </c>
      <c r="N741" s="1" t="s">
        <v>480</v>
      </c>
      <c r="O741" s="1" t="s">
        <v>52</v>
      </c>
      <c r="P741" s="1" t="s">
        <v>52</v>
      </c>
      <c r="Q741" s="1" t="s">
        <v>739</v>
      </c>
      <c r="R741" s="1" t="s">
        <v>64</v>
      </c>
      <c r="S741" s="1" t="s">
        <v>65</v>
      </c>
      <c r="T741" s="1" t="s">
        <v>65</v>
      </c>
      <c r="AR741" s="1" t="s">
        <v>52</v>
      </c>
      <c r="AS741" s="1" t="s">
        <v>52</v>
      </c>
      <c r="AU741" s="1" t="s">
        <v>740</v>
      </c>
      <c r="AV741">
        <v>220</v>
      </c>
    </row>
    <row r="742" spans="1:48" ht="30" customHeight="1" x14ac:dyDescent="0.3">
      <c r="A742" s="13" t="s">
        <v>134</v>
      </c>
      <c r="B742" s="13" t="s">
        <v>135</v>
      </c>
      <c r="C742" s="13" t="s">
        <v>61</v>
      </c>
      <c r="D742" s="11">
        <v>6</v>
      </c>
      <c r="E742" s="12">
        <f>TRUNC(일위대가목록!E16,0)</f>
        <v>0</v>
      </c>
      <c r="F742" s="12">
        <f t="shared" si="67"/>
        <v>0</v>
      </c>
      <c r="G742" s="12">
        <f>TRUNC(일위대가목록!F16,0)</f>
        <v>0</v>
      </c>
      <c r="H742" s="12">
        <f t="shared" si="68"/>
        <v>0</v>
      </c>
      <c r="I742" s="12">
        <f>TRUNC(일위대가목록!G16,0)</f>
        <v>0</v>
      </c>
      <c r="J742" s="12">
        <f t="shared" si="69"/>
        <v>0</v>
      </c>
      <c r="K742" s="12">
        <f t="shared" si="70"/>
        <v>0</v>
      </c>
      <c r="L742" s="12">
        <f t="shared" si="70"/>
        <v>0</v>
      </c>
      <c r="M742" s="13" t="s">
        <v>136</v>
      </c>
      <c r="N742" s="1" t="s">
        <v>137</v>
      </c>
      <c r="O742" s="1" t="s">
        <v>52</v>
      </c>
      <c r="P742" s="1" t="s">
        <v>52</v>
      </c>
      <c r="Q742" s="1" t="s">
        <v>739</v>
      </c>
      <c r="R742" s="1" t="s">
        <v>64</v>
      </c>
      <c r="S742" s="1" t="s">
        <v>65</v>
      </c>
      <c r="T742" s="1" t="s">
        <v>65</v>
      </c>
      <c r="AR742" s="1" t="s">
        <v>52</v>
      </c>
      <c r="AS742" s="1" t="s">
        <v>52</v>
      </c>
      <c r="AU742" s="1" t="s">
        <v>741</v>
      </c>
      <c r="AV742">
        <v>221</v>
      </c>
    </row>
    <row r="743" spans="1:48" ht="30" customHeight="1" x14ac:dyDescent="0.3">
      <c r="A743" s="13" t="s">
        <v>129</v>
      </c>
      <c r="B743" s="13" t="s">
        <v>139</v>
      </c>
      <c r="C743" s="13" t="s">
        <v>61</v>
      </c>
      <c r="D743" s="11">
        <v>20</v>
      </c>
      <c r="E743" s="12">
        <f>TRUNC(일위대가목록!E17,0)</f>
        <v>0</v>
      </c>
      <c r="F743" s="12">
        <f t="shared" si="67"/>
        <v>0</v>
      </c>
      <c r="G743" s="12">
        <f>TRUNC(일위대가목록!F17,0)</f>
        <v>0</v>
      </c>
      <c r="H743" s="12">
        <f t="shared" si="68"/>
        <v>0</v>
      </c>
      <c r="I743" s="12">
        <f>TRUNC(일위대가목록!G17,0)</f>
        <v>0</v>
      </c>
      <c r="J743" s="12">
        <f t="shared" si="69"/>
        <v>0</v>
      </c>
      <c r="K743" s="12">
        <f t="shared" si="70"/>
        <v>0</v>
      </c>
      <c r="L743" s="12">
        <f t="shared" si="70"/>
        <v>0</v>
      </c>
      <c r="M743" s="13" t="s">
        <v>140</v>
      </c>
      <c r="N743" s="1" t="s">
        <v>141</v>
      </c>
      <c r="O743" s="1" t="s">
        <v>52</v>
      </c>
      <c r="P743" s="1" t="s">
        <v>52</v>
      </c>
      <c r="Q743" s="1" t="s">
        <v>739</v>
      </c>
      <c r="R743" s="1" t="s">
        <v>64</v>
      </c>
      <c r="S743" s="1" t="s">
        <v>65</v>
      </c>
      <c r="T743" s="1" t="s">
        <v>65</v>
      </c>
      <c r="AR743" s="1" t="s">
        <v>52</v>
      </c>
      <c r="AS743" s="1" t="s">
        <v>52</v>
      </c>
      <c r="AU743" s="1" t="s">
        <v>742</v>
      </c>
      <c r="AV743">
        <v>222</v>
      </c>
    </row>
    <row r="744" spans="1:48" ht="30" customHeight="1" x14ac:dyDescent="0.3">
      <c r="A744" s="13" t="s">
        <v>147</v>
      </c>
      <c r="B744" s="13" t="s">
        <v>148</v>
      </c>
      <c r="C744" s="13" t="s">
        <v>61</v>
      </c>
      <c r="D744" s="11">
        <v>142</v>
      </c>
      <c r="E744" s="12">
        <f>TRUNC(일위대가목록!E19,0)</f>
        <v>0</v>
      </c>
      <c r="F744" s="12">
        <f t="shared" si="67"/>
        <v>0</v>
      </c>
      <c r="G744" s="12">
        <f>TRUNC(일위대가목록!F19,0)</f>
        <v>0</v>
      </c>
      <c r="H744" s="12">
        <f t="shared" si="68"/>
        <v>0</v>
      </c>
      <c r="I744" s="12">
        <f>TRUNC(일위대가목록!G19,0)</f>
        <v>0</v>
      </c>
      <c r="J744" s="12">
        <f t="shared" si="69"/>
        <v>0</v>
      </c>
      <c r="K744" s="12">
        <f t="shared" si="70"/>
        <v>0</v>
      </c>
      <c r="L744" s="12">
        <f t="shared" si="70"/>
        <v>0</v>
      </c>
      <c r="M744" s="13" t="s">
        <v>149</v>
      </c>
      <c r="N744" s="1" t="s">
        <v>150</v>
      </c>
      <c r="O744" s="1" t="s">
        <v>52</v>
      </c>
      <c r="P744" s="1" t="s">
        <v>52</v>
      </c>
      <c r="Q744" s="1" t="s">
        <v>739</v>
      </c>
      <c r="R744" s="1" t="s">
        <v>64</v>
      </c>
      <c r="S744" s="1" t="s">
        <v>65</v>
      </c>
      <c r="T744" s="1" t="s">
        <v>65</v>
      </c>
      <c r="AR744" s="1" t="s">
        <v>52</v>
      </c>
      <c r="AS744" s="1" t="s">
        <v>52</v>
      </c>
      <c r="AU744" s="1" t="s">
        <v>743</v>
      </c>
      <c r="AV744">
        <v>223</v>
      </c>
    </row>
    <row r="745" spans="1:48" ht="30" customHeight="1" x14ac:dyDescent="0.3">
      <c r="A745" s="13" t="s">
        <v>744</v>
      </c>
      <c r="B745" s="13" t="s">
        <v>745</v>
      </c>
      <c r="C745" s="13" t="s">
        <v>61</v>
      </c>
      <c r="D745" s="11">
        <v>8</v>
      </c>
      <c r="E745" s="12">
        <f>TRUNC(일위대가목록!E109,0)</f>
        <v>0</v>
      </c>
      <c r="F745" s="12">
        <f t="shared" si="67"/>
        <v>0</v>
      </c>
      <c r="G745" s="12">
        <f>TRUNC(일위대가목록!F109,0)</f>
        <v>0</v>
      </c>
      <c r="H745" s="12">
        <f t="shared" si="68"/>
        <v>0</v>
      </c>
      <c r="I745" s="12">
        <f>TRUNC(일위대가목록!G109,0)</f>
        <v>0</v>
      </c>
      <c r="J745" s="12">
        <f t="shared" si="69"/>
        <v>0</v>
      </c>
      <c r="K745" s="12">
        <f t="shared" si="70"/>
        <v>0</v>
      </c>
      <c r="L745" s="12">
        <f t="shared" si="70"/>
        <v>0</v>
      </c>
      <c r="M745" s="13" t="s">
        <v>746</v>
      </c>
      <c r="N745" s="1" t="s">
        <v>747</v>
      </c>
      <c r="O745" s="1" t="s">
        <v>52</v>
      </c>
      <c r="P745" s="1" t="s">
        <v>52</v>
      </c>
      <c r="Q745" s="1" t="s">
        <v>739</v>
      </c>
      <c r="R745" s="1" t="s">
        <v>64</v>
      </c>
      <c r="S745" s="1" t="s">
        <v>65</v>
      </c>
      <c r="T745" s="1" t="s">
        <v>65</v>
      </c>
      <c r="AR745" s="1" t="s">
        <v>52</v>
      </c>
      <c r="AS745" s="1" t="s">
        <v>52</v>
      </c>
      <c r="AU745" s="1" t="s">
        <v>748</v>
      </c>
      <c r="AV745">
        <v>224</v>
      </c>
    </row>
    <row r="746" spans="1:48" ht="30" customHeight="1" x14ac:dyDescent="0.3">
      <c r="A746" s="13" t="s">
        <v>158</v>
      </c>
      <c r="B746" s="13" t="s">
        <v>491</v>
      </c>
      <c r="C746" s="13" t="s">
        <v>154</v>
      </c>
      <c r="D746" s="11">
        <v>39</v>
      </c>
      <c r="E746" s="12">
        <f>TRUNC(일위대가목록!E78,0)</f>
        <v>0</v>
      </c>
      <c r="F746" s="12">
        <f t="shared" si="67"/>
        <v>0</v>
      </c>
      <c r="G746" s="12">
        <f>TRUNC(일위대가목록!F78,0)</f>
        <v>0</v>
      </c>
      <c r="H746" s="12">
        <f t="shared" si="68"/>
        <v>0</v>
      </c>
      <c r="I746" s="12">
        <f>TRUNC(일위대가목록!G78,0)</f>
        <v>0</v>
      </c>
      <c r="J746" s="12">
        <f t="shared" si="69"/>
        <v>0</v>
      </c>
      <c r="K746" s="12">
        <f t="shared" si="70"/>
        <v>0</v>
      </c>
      <c r="L746" s="12">
        <f t="shared" si="70"/>
        <v>0</v>
      </c>
      <c r="M746" s="13" t="s">
        <v>492</v>
      </c>
      <c r="N746" s="1" t="s">
        <v>493</v>
      </c>
      <c r="O746" s="1" t="s">
        <v>52</v>
      </c>
      <c r="P746" s="1" t="s">
        <v>52</v>
      </c>
      <c r="Q746" s="1" t="s">
        <v>739</v>
      </c>
      <c r="R746" s="1" t="s">
        <v>64</v>
      </c>
      <c r="S746" s="1" t="s">
        <v>65</v>
      </c>
      <c r="T746" s="1" t="s">
        <v>65</v>
      </c>
      <c r="AR746" s="1" t="s">
        <v>52</v>
      </c>
      <c r="AS746" s="1" t="s">
        <v>52</v>
      </c>
      <c r="AU746" s="1" t="s">
        <v>749</v>
      </c>
      <c r="AV746">
        <v>225</v>
      </c>
    </row>
    <row r="747" spans="1:48" ht="30" customHeight="1" x14ac:dyDescent="0.3">
      <c r="A747" s="13" t="s">
        <v>163</v>
      </c>
      <c r="B747" s="13" t="s">
        <v>164</v>
      </c>
      <c r="C747" s="13" t="s">
        <v>61</v>
      </c>
      <c r="D747" s="11">
        <v>20</v>
      </c>
      <c r="E747" s="12">
        <f>TRUNC(일위대가목록!E22,0)</f>
        <v>0</v>
      </c>
      <c r="F747" s="12">
        <f t="shared" si="67"/>
        <v>0</v>
      </c>
      <c r="G747" s="12">
        <f>TRUNC(일위대가목록!F22,0)</f>
        <v>0</v>
      </c>
      <c r="H747" s="12">
        <f t="shared" si="68"/>
        <v>0</v>
      </c>
      <c r="I747" s="12">
        <f>TRUNC(일위대가목록!G22,0)</f>
        <v>0</v>
      </c>
      <c r="J747" s="12">
        <f t="shared" si="69"/>
        <v>0</v>
      </c>
      <c r="K747" s="12">
        <f t="shared" si="70"/>
        <v>0</v>
      </c>
      <c r="L747" s="12">
        <f t="shared" si="70"/>
        <v>0</v>
      </c>
      <c r="M747" s="13" t="s">
        <v>165</v>
      </c>
      <c r="N747" s="1" t="s">
        <v>166</v>
      </c>
      <c r="O747" s="1" t="s">
        <v>52</v>
      </c>
      <c r="P747" s="1" t="s">
        <v>52</v>
      </c>
      <c r="Q747" s="1" t="s">
        <v>739</v>
      </c>
      <c r="R747" s="1" t="s">
        <v>64</v>
      </c>
      <c r="S747" s="1" t="s">
        <v>65</v>
      </c>
      <c r="T747" s="1" t="s">
        <v>65</v>
      </c>
      <c r="AR747" s="1" t="s">
        <v>52</v>
      </c>
      <c r="AS747" s="1" t="s">
        <v>52</v>
      </c>
      <c r="AU747" s="1" t="s">
        <v>750</v>
      </c>
      <c r="AV747">
        <v>226</v>
      </c>
    </row>
    <row r="748" spans="1:48" ht="30" customHeight="1" x14ac:dyDescent="0.3">
      <c r="A748" s="13" t="s">
        <v>751</v>
      </c>
      <c r="B748" s="13" t="s">
        <v>752</v>
      </c>
      <c r="C748" s="13" t="s">
        <v>61</v>
      </c>
      <c r="D748" s="11">
        <v>26</v>
      </c>
      <c r="E748" s="12">
        <f>TRUNC(일위대가목록!E110,0)</f>
        <v>0</v>
      </c>
      <c r="F748" s="12">
        <f t="shared" si="67"/>
        <v>0</v>
      </c>
      <c r="G748" s="12">
        <f>TRUNC(일위대가목록!F110,0)</f>
        <v>0</v>
      </c>
      <c r="H748" s="12">
        <f t="shared" si="68"/>
        <v>0</v>
      </c>
      <c r="I748" s="12">
        <f>TRUNC(일위대가목록!G110,0)</f>
        <v>0</v>
      </c>
      <c r="J748" s="12">
        <f t="shared" si="69"/>
        <v>0</v>
      </c>
      <c r="K748" s="12">
        <f t="shared" si="70"/>
        <v>0</v>
      </c>
      <c r="L748" s="12">
        <f t="shared" si="70"/>
        <v>0</v>
      </c>
      <c r="M748" s="13" t="s">
        <v>753</v>
      </c>
      <c r="N748" s="1" t="s">
        <v>754</v>
      </c>
      <c r="O748" s="1" t="s">
        <v>52</v>
      </c>
      <c r="P748" s="1" t="s">
        <v>52</v>
      </c>
      <c r="Q748" s="1" t="s">
        <v>739</v>
      </c>
      <c r="R748" s="1" t="s">
        <v>64</v>
      </c>
      <c r="S748" s="1" t="s">
        <v>65</v>
      </c>
      <c r="T748" s="1" t="s">
        <v>65</v>
      </c>
      <c r="AR748" s="1" t="s">
        <v>52</v>
      </c>
      <c r="AS748" s="1" t="s">
        <v>52</v>
      </c>
      <c r="AU748" s="1" t="s">
        <v>755</v>
      </c>
      <c r="AV748">
        <v>227</v>
      </c>
    </row>
    <row r="749" spans="1:48" ht="30" customHeight="1" x14ac:dyDescent="0.3">
      <c r="A749" s="11"/>
      <c r="B749" s="11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1"/>
      <c r="Q749" s="1" t="s">
        <v>739</v>
      </c>
    </row>
    <row r="750" spans="1:48" ht="30" customHeight="1" x14ac:dyDescent="0.3">
      <c r="A750" s="11"/>
      <c r="B750" s="1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1"/>
      <c r="Q750" s="1" t="s">
        <v>739</v>
      </c>
    </row>
    <row r="751" spans="1:48" ht="30" customHeight="1" x14ac:dyDescent="0.3">
      <c r="A751" s="11"/>
      <c r="B751" s="1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1"/>
      <c r="Q751" s="1" t="s">
        <v>739</v>
      </c>
    </row>
    <row r="752" spans="1:48" ht="30" customHeight="1" x14ac:dyDescent="0.3">
      <c r="A752" s="11"/>
      <c r="B752" s="1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1"/>
      <c r="Q752" s="1" t="s">
        <v>739</v>
      </c>
    </row>
    <row r="753" spans="1:48" ht="30" customHeight="1" x14ac:dyDescent="0.3">
      <c r="A753" s="11"/>
      <c r="B753" s="1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1"/>
      <c r="Q753" s="1" t="s">
        <v>739</v>
      </c>
    </row>
    <row r="754" spans="1:48" ht="30" customHeight="1" x14ac:dyDescent="0.3">
      <c r="A754" s="11"/>
      <c r="B754" s="11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  <c r="Q754" s="1" t="s">
        <v>739</v>
      </c>
    </row>
    <row r="755" spans="1:48" ht="30" customHeight="1" x14ac:dyDescent="0.3">
      <c r="A755" s="11"/>
      <c r="B755" s="11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1"/>
      <c r="Q755" s="1" t="s">
        <v>739</v>
      </c>
    </row>
    <row r="756" spans="1:48" ht="30" customHeight="1" x14ac:dyDescent="0.3">
      <c r="A756" s="11"/>
      <c r="B756" s="11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1"/>
      <c r="Q756" s="1" t="s">
        <v>739</v>
      </c>
    </row>
    <row r="757" spans="1:48" ht="30" customHeight="1" x14ac:dyDescent="0.3">
      <c r="A757" s="11"/>
      <c r="B757" s="11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1"/>
      <c r="Q757" s="1" t="s">
        <v>739</v>
      </c>
    </row>
    <row r="758" spans="1:48" ht="30" customHeight="1" x14ac:dyDescent="0.3">
      <c r="A758" s="11"/>
      <c r="B758" s="1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  <c r="Q758" s="1" t="s">
        <v>739</v>
      </c>
    </row>
    <row r="759" spans="1:48" ht="30" customHeight="1" x14ac:dyDescent="0.3">
      <c r="A759" s="11"/>
      <c r="B759" s="1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1"/>
      <c r="Q759" s="1" t="s">
        <v>739</v>
      </c>
    </row>
    <row r="760" spans="1:48" ht="30" customHeight="1" x14ac:dyDescent="0.3">
      <c r="A760" s="11"/>
      <c r="B760" s="1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1"/>
      <c r="Q760" s="1" t="s">
        <v>739</v>
      </c>
    </row>
    <row r="761" spans="1:48" ht="30" customHeight="1" x14ac:dyDescent="0.3">
      <c r="A761" s="11"/>
      <c r="B761" s="1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1"/>
      <c r="Q761" s="1" t="s">
        <v>739</v>
      </c>
    </row>
    <row r="762" spans="1:48" ht="30" customHeight="1" x14ac:dyDescent="0.3">
      <c r="A762" s="13" t="s">
        <v>93</v>
      </c>
      <c r="B762" s="11"/>
      <c r="C762" s="11"/>
      <c r="D762" s="11"/>
      <c r="E762" s="12"/>
      <c r="F762" s="12">
        <f>SUMIF(Q741:Q761,"010402",F741:F761)</f>
        <v>0</v>
      </c>
      <c r="G762" s="12"/>
      <c r="H762" s="12">
        <f>SUMIF(Q741:Q761,"010402",H741:H761)</f>
        <v>0</v>
      </c>
      <c r="I762" s="12"/>
      <c r="J762" s="12">
        <f>SUMIF(Q741:Q761,"010402",J741:J761)</f>
        <v>0</v>
      </c>
      <c r="K762" s="12"/>
      <c r="L762" s="12">
        <f>SUMIF(Q741:Q761,"010402",L741:L761)</f>
        <v>0</v>
      </c>
      <c r="M762" s="11"/>
      <c r="N762" t="s">
        <v>94</v>
      </c>
    </row>
    <row r="763" spans="1:48" ht="30" customHeight="1" x14ac:dyDescent="0.3">
      <c r="A763" s="13" t="s">
        <v>756</v>
      </c>
      <c r="B763" s="13" t="s">
        <v>731</v>
      </c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1"/>
      <c r="Q763" s="1" t="s">
        <v>757</v>
      </c>
    </row>
    <row r="764" spans="1:48" ht="30" customHeight="1" x14ac:dyDescent="0.3">
      <c r="A764" s="13" t="s">
        <v>199</v>
      </c>
      <c r="B764" s="13" t="s">
        <v>200</v>
      </c>
      <c r="C764" s="13" t="s">
        <v>61</v>
      </c>
      <c r="D764" s="11">
        <v>115</v>
      </c>
      <c r="E764" s="12">
        <f>TRUNC(일위대가목록!E28,0)</f>
        <v>0</v>
      </c>
      <c r="F764" s="12">
        <f t="shared" ref="F764:F773" si="71">TRUNC(E764*D764, 0)</f>
        <v>0</v>
      </c>
      <c r="G764" s="12">
        <f>TRUNC(일위대가목록!F28,0)</f>
        <v>0</v>
      </c>
      <c r="H764" s="12">
        <f t="shared" ref="H764:H773" si="72">TRUNC(G764*D764, 0)</f>
        <v>0</v>
      </c>
      <c r="I764" s="12">
        <f>TRUNC(일위대가목록!G28,0)</f>
        <v>0</v>
      </c>
      <c r="J764" s="12">
        <f t="shared" ref="J764:J773" si="73">TRUNC(I764*D764, 0)</f>
        <v>0</v>
      </c>
      <c r="K764" s="12">
        <f t="shared" ref="K764:K773" si="74">TRUNC(E764+G764+I764, 0)</f>
        <v>0</v>
      </c>
      <c r="L764" s="12">
        <f t="shared" ref="L764:L773" si="75">TRUNC(F764+H764+J764, 0)</f>
        <v>0</v>
      </c>
      <c r="M764" s="13" t="s">
        <v>201</v>
      </c>
      <c r="N764" s="1" t="s">
        <v>202</v>
      </c>
      <c r="O764" s="1" t="s">
        <v>52</v>
      </c>
      <c r="P764" s="1" t="s">
        <v>52</v>
      </c>
      <c r="Q764" s="1" t="s">
        <v>757</v>
      </c>
      <c r="R764" s="1" t="s">
        <v>64</v>
      </c>
      <c r="S764" s="1" t="s">
        <v>65</v>
      </c>
      <c r="T764" s="1" t="s">
        <v>65</v>
      </c>
      <c r="AR764" s="1" t="s">
        <v>52</v>
      </c>
      <c r="AS764" s="1" t="s">
        <v>52</v>
      </c>
      <c r="AU764" s="1" t="s">
        <v>758</v>
      </c>
      <c r="AV764">
        <v>229</v>
      </c>
    </row>
    <row r="765" spans="1:48" ht="30" customHeight="1" x14ac:dyDescent="0.3">
      <c r="A765" s="13" t="s">
        <v>509</v>
      </c>
      <c r="B765" s="13" t="s">
        <v>510</v>
      </c>
      <c r="C765" s="13" t="s">
        <v>61</v>
      </c>
      <c r="D765" s="11">
        <v>30</v>
      </c>
      <c r="E765" s="12">
        <f>TRUNC(일위대가목록!E81,0)</f>
        <v>0</v>
      </c>
      <c r="F765" s="12">
        <f t="shared" si="71"/>
        <v>0</v>
      </c>
      <c r="G765" s="12">
        <f>TRUNC(일위대가목록!F81,0)</f>
        <v>0</v>
      </c>
      <c r="H765" s="12">
        <f t="shared" si="72"/>
        <v>0</v>
      </c>
      <c r="I765" s="12">
        <f>TRUNC(일위대가목록!G81,0)</f>
        <v>0</v>
      </c>
      <c r="J765" s="12">
        <f t="shared" si="73"/>
        <v>0</v>
      </c>
      <c r="K765" s="12">
        <f t="shared" si="74"/>
        <v>0</v>
      </c>
      <c r="L765" s="12">
        <f t="shared" si="75"/>
        <v>0</v>
      </c>
      <c r="M765" s="13" t="s">
        <v>511</v>
      </c>
      <c r="N765" s="1" t="s">
        <v>512</v>
      </c>
      <c r="O765" s="1" t="s">
        <v>52</v>
      </c>
      <c r="P765" s="1" t="s">
        <v>52</v>
      </c>
      <c r="Q765" s="1" t="s">
        <v>757</v>
      </c>
      <c r="R765" s="1" t="s">
        <v>64</v>
      </c>
      <c r="S765" s="1" t="s">
        <v>65</v>
      </c>
      <c r="T765" s="1" t="s">
        <v>65</v>
      </c>
      <c r="AR765" s="1" t="s">
        <v>52</v>
      </c>
      <c r="AS765" s="1" t="s">
        <v>52</v>
      </c>
      <c r="AU765" s="1" t="s">
        <v>759</v>
      </c>
      <c r="AV765">
        <v>230</v>
      </c>
    </row>
    <row r="766" spans="1:48" ht="30" customHeight="1" x14ac:dyDescent="0.3">
      <c r="A766" s="13" t="s">
        <v>204</v>
      </c>
      <c r="B766" s="13" t="s">
        <v>205</v>
      </c>
      <c r="C766" s="13" t="s">
        <v>61</v>
      </c>
      <c r="D766" s="11">
        <v>100</v>
      </c>
      <c r="E766" s="12">
        <f>TRUNC(일위대가목록!E29,0)</f>
        <v>0</v>
      </c>
      <c r="F766" s="12">
        <f t="shared" si="71"/>
        <v>0</v>
      </c>
      <c r="G766" s="12">
        <f>TRUNC(일위대가목록!F29,0)</f>
        <v>0</v>
      </c>
      <c r="H766" s="12">
        <f t="shared" si="72"/>
        <v>0</v>
      </c>
      <c r="I766" s="12">
        <f>TRUNC(일위대가목록!G29,0)</f>
        <v>0</v>
      </c>
      <c r="J766" s="12">
        <f t="shared" si="73"/>
        <v>0</v>
      </c>
      <c r="K766" s="12">
        <f t="shared" si="74"/>
        <v>0</v>
      </c>
      <c r="L766" s="12">
        <f t="shared" si="75"/>
        <v>0</v>
      </c>
      <c r="M766" s="13" t="s">
        <v>206</v>
      </c>
      <c r="N766" s="1" t="s">
        <v>207</v>
      </c>
      <c r="O766" s="1" t="s">
        <v>52</v>
      </c>
      <c r="P766" s="1" t="s">
        <v>52</v>
      </c>
      <c r="Q766" s="1" t="s">
        <v>757</v>
      </c>
      <c r="R766" s="1" t="s">
        <v>64</v>
      </c>
      <c r="S766" s="1" t="s">
        <v>65</v>
      </c>
      <c r="T766" s="1" t="s">
        <v>65</v>
      </c>
      <c r="AR766" s="1" t="s">
        <v>52</v>
      </c>
      <c r="AS766" s="1" t="s">
        <v>52</v>
      </c>
      <c r="AU766" s="1" t="s">
        <v>760</v>
      </c>
      <c r="AV766">
        <v>231</v>
      </c>
    </row>
    <row r="767" spans="1:48" ht="30" customHeight="1" x14ac:dyDescent="0.3">
      <c r="A767" s="13" t="s">
        <v>516</v>
      </c>
      <c r="B767" s="13" t="s">
        <v>210</v>
      </c>
      <c r="C767" s="13" t="s">
        <v>61</v>
      </c>
      <c r="D767" s="11">
        <v>8</v>
      </c>
      <c r="E767" s="12">
        <f>TRUNC(일위대가목록!E82,0)</f>
        <v>0</v>
      </c>
      <c r="F767" s="12">
        <f t="shared" si="71"/>
        <v>0</v>
      </c>
      <c r="G767" s="12">
        <f>TRUNC(일위대가목록!F82,0)</f>
        <v>0</v>
      </c>
      <c r="H767" s="12">
        <f t="shared" si="72"/>
        <v>0</v>
      </c>
      <c r="I767" s="12">
        <f>TRUNC(일위대가목록!G82,0)</f>
        <v>0</v>
      </c>
      <c r="J767" s="12">
        <f t="shared" si="73"/>
        <v>0</v>
      </c>
      <c r="K767" s="12">
        <f t="shared" si="74"/>
        <v>0</v>
      </c>
      <c r="L767" s="12">
        <f t="shared" si="75"/>
        <v>0</v>
      </c>
      <c r="M767" s="13" t="s">
        <v>517</v>
      </c>
      <c r="N767" s="1" t="s">
        <v>518</v>
      </c>
      <c r="O767" s="1" t="s">
        <v>52</v>
      </c>
      <c r="P767" s="1" t="s">
        <v>52</v>
      </c>
      <c r="Q767" s="1" t="s">
        <v>757</v>
      </c>
      <c r="R767" s="1" t="s">
        <v>64</v>
      </c>
      <c r="S767" s="1" t="s">
        <v>65</v>
      </c>
      <c r="T767" s="1" t="s">
        <v>65</v>
      </c>
      <c r="AR767" s="1" t="s">
        <v>52</v>
      </c>
      <c r="AS767" s="1" t="s">
        <v>52</v>
      </c>
      <c r="AU767" s="1" t="s">
        <v>761</v>
      </c>
      <c r="AV767">
        <v>232</v>
      </c>
    </row>
    <row r="768" spans="1:48" ht="30" customHeight="1" x14ac:dyDescent="0.3">
      <c r="A768" s="13" t="s">
        <v>214</v>
      </c>
      <c r="B768" s="13" t="s">
        <v>215</v>
      </c>
      <c r="C768" s="13" t="s">
        <v>61</v>
      </c>
      <c r="D768" s="11">
        <v>124</v>
      </c>
      <c r="E768" s="12">
        <f>TRUNC(일위대가목록!E31,0)</f>
        <v>0</v>
      </c>
      <c r="F768" s="12">
        <f t="shared" si="71"/>
        <v>0</v>
      </c>
      <c r="G768" s="12">
        <f>TRUNC(일위대가목록!F31,0)</f>
        <v>0</v>
      </c>
      <c r="H768" s="12">
        <f t="shared" si="72"/>
        <v>0</v>
      </c>
      <c r="I768" s="12">
        <f>TRUNC(일위대가목록!G31,0)</f>
        <v>0</v>
      </c>
      <c r="J768" s="12">
        <f t="shared" si="73"/>
        <v>0</v>
      </c>
      <c r="K768" s="12">
        <f t="shared" si="74"/>
        <v>0</v>
      </c>
      <c r="L768" s="12">
        <f t="shared" si="75"/>
        <v>0</v>
      </c>
      <c r="M768" s="13" t="s">
        <v>216</v>
      </c>
      <c r="N768" s="1" t="s">
        <v>217</v>
      </c>
      <c r="O768" s="1" t="s">
        <v>52</v>
      </c>
      <c r="P768" s="1" t="s">
        <v>52</v>
      </c>
      <c r="Q768" s="1" t="s">
        <v>757</v>
      </c>
      <c r="R768" s="1" t="s">
        <v>64</v>
      </c>
      <c r="S768" s="1" t="s">
        <v>65</v>
      </c>
      <c r="T768" s="1" t="s">
        <v>65</v>
      </c>
      <c r="AR768" s="1" t="s">
        <v>52</v>
      </c>
      <c r="AS768" s="1" t="s">
        <v>52</v>
      </c>
      <c r="AU768" s="1" t="s">
        <v>762</v>
      </c>
      <c r="AV768">
        <v>233</v>
      </c>
    </row>
    <row r="769" spans="1:48" ht="30" customHeight="1" x14ac:dyDescent="0.3">
      <c r="A769" s="13" t="s">
        <v>214</v>
      </c>
      <c r="B769" s="13" t="s">
        <v>763</v>
      </c>
      <c r="C769" s="13" t="s">
        <v>61</v>
      </c>
      <c r="D769" s="11">
        <v>6</v>
      </c>
      <c r="E769" s="12">
        <f>TRUNC(일위대가목록!E111,0)</f>
        <v>0</v>
      </c>
      <c r="F769" s="12">
        <f t="shared" si="71"/>
        <v>0</v>
      </c>
      <c r="G769" s="12">
        <f>TRUNC(일위대가목록!F111,0)</f>
        <v>0</v>
      </c>
      <c r="H769" s="12">
        <f t="shared" si="72"/>
        <v>0</v>
      </c>
      <c r="I769" s="12">
        <f>TRUNC(일위대가목록!G111,0)</f>
        <v>0</v>
      </c>
      <c r="J769" s="12">
        <f t="shared" si="73"/>
        <v>0</v>
      </c>
      <c r="K769" s="12">
        <f t="shared" si="74"/>
        <v>0</v>
      </c>
      <c r="L769" s="12">
        <f t="shared" si="75"/>
        <v>0</v>
      </c>
      <c r="M769" s="13" t="s">
        <v>764</v>
      </c>
      <c r="N769" s="1" t="s">
        <v>765</v>
      </c>
      <c r="O769" s="1" t="s">
        <v>52</v>
      </c>
      <c r="P769" s="1" t="s">
        <v>52</v>
      </c>
      <c r="Q769" s="1" t="s">
        <v>757</v>
      </c>
      <c r="R769" s="1" t="s">
        <v>64</v>
      </c>
      <c r="S769" s="1" t="s">
        <v>65</v>
      </c>
      <c r="T769" s="1" t="s">
        <v>65</v>
      </c>
      <c r="AR769" s="1" t="s">
        <v>52</v>
      </c>
      <c r="AS769" s="1" t="s">
        <v>52</v>
      </c>
      <c r="AU769" s="1" t="s">
        <v>766</v>
      </c>
      <c r="AV769">
        <v>234</v>
      </c>
    </row>
    <row r="770" spans="1:48" ht="30" customHeight="1" x14ac:dyDescent="0.3">
      <c r="A770" s="13" t="s">
        <v>767</v>
      </c>
      <c r="B770" s="13" t="s">
        <v>768</v>
      </c>
      <c r="C770" s="13" t="s">
        <v>61</v>
      </c>
      <c r="D770" s="11">
        <v>31</v>
      </c>
      <c r="E770" s="12">
        <f>TRUNC(일위대가목록!E112,0)</f>
        <v>0</v>
      </c>
      <c r="F770" s="12">
        <f t="shared" si="71"/>
        <v>0</v>
      </c>
      <c r="G770" s="12">
        <f>TRUNC(일위대가목록!F112,0)</f>
        <v>0</v>
      </c>
      <c r="H770" s="12">
        <f t="shared" si="72"/>
        <v>0</v>
      </c>
      <c r="I770" s="12">
        <f>TRUNC(일위대가목록!G112,0)</f>
        <v>0</v>
      </c>
      <c r="J770" s="12">
        <f t="shared" si="73"/>
        <v>0</v>
      </c>
      <c r="K770" s="12">
        <f t="shared" si="74"/>
        <v>0</v>
      </c>
      <c r="L770" s="12">
        <f t="shared" si="75"/>
        <v>0</v>
      </c>
      <c r="M770" s="13" t="s">
        <v>769</v>
      </c>
      <c r="N770" s="1" t="s">
        <v>770</v>
      </c>
      <c r="O770" s="1" t="s">
        <v>52</v>
      </c>
      <c r="P770" s="1" t="s">
        <v>52</v>
      </c>
      <c r="Q770" s="1" t="s">
        <v>757</v>
      </c>
      <c r="R770" s="1" t="s">
        <v>64</v>
      </c>
      <c r="S770" s="1" t="s">
        <v>65</v>
      </c>
      <c r="T770" s="1" t="s">
        <v>65</v>
      </c>
      <c r="AR770" s="1" t="s">
        <v>52</v>
      </c>
      <c r="AS770" s="1" t="s">
        <v>52</v>
      </c>
      <c r="AU770" s="1" t="s">
        <v>771</v>
      </c>
      <c r="AV770">
        <v>235</v>
      </c>
    </row>
    <row r="771" spans="1:48" ht="30" customHeight="1" x14ac:dyDescent="0.3">
      <c r="A771" s="13" t="s">
        <v>534</v>
      </c>
      <c r="B771" s="13" t="s">
        <v>535</v>
      </c>
      <c r="C771" s="13" t="s">
        <v>61</v>
      </c>
      <c r="D771" s="11">
        <v>13</v>
      </c>
      <c r="E771" s="12">
        <f>TRUNC(일위대가목록!E86,0)</f>
        <v>0</v>
      </c>
      <c r="F771" s="12">
        <f t="shared" si="71"/>
        <v>0</v>
      </c>
      <c r="G771" s="12">
        <f>TRUNC(일위대가목록!F86,0)</f>
        <v>0</v>
      </c>
      <c r="H771" s="12">
        <f t="shared" si="72"/>
        <v>0</v>
      </c>
      <c r="I771" s="12">
        <f>TRUNC(일위대가목록!G86,0)</f>
        <v>0</v>
      </c>
      <c r="J771" s="12">
        <f t="shared" si="73"/>
        <v>0</v>
      </c>
      <c r="K771" s="12">
        <f t="shared" si="74"/>
        <v>0</v>
      </c>
      <c r="L771" s="12">
        <f t="shared" si="75"/>
        <v>0</v>
      </c>
      <c r="M771" s="13" t="s">
        <v>536</v>
      </c>
      <c r="N771" s="1" t="s">
        <v>537</v>
      </c>
      <c r="O771" s="1" t="s">
        <v>52</v>
      </c>
      <c r="P771" s="1" t="s">
        <v>52</v>
      </c>
      <c r="Q771" s="1" t="s">
        <v>757</v>
      </c>
      <c r="R771" s="1" t="s">
        <v>64</v>
      </c>
      <c r="S771" s="1" t="s">
        <v>65</v>
      </c>
      <c r="T771" s="1" t="s">
        <v>65</v>
      </c>
      <c r="AR771" s="1" t="s">
        <v>52</v>
      </c>
      <c r="AS771" s="1" t="s">
        <v>52</v>
      </c>
      <c r="AU771" s="1" t="s">
        <v>772</v>
      </c>
      <c r="AV771">
        <v>236</v>
      </c>
    </row>
    <row r="772" spans="1:48" ht="30" customHeight="1" x14ac:dyDescent="0.3">
      <c r="A772" s="13" t="s">
        <v>539</v>
      </c>
      <c r="B772" s="13" t="s">
        <v>540</v>
      </c>
      <c r="C772" s="13" t="s">
        <v>154</v>
      </c>
      <c r="D772" s="11">
        <v>10</v>
      </c>
      <c r="E772" s="12">
        <f>TRUNC(일위대가목록!E87,0)</f>
        <v>0</v>
      </c>
      <c r="F772" s="12">
        <f t="shared" si="71"/>
        <v>0</v>
      </c>
      <c r="G772" s="12">
        <f>TRUNC(일위대가목록!F87,0)</f>
        <v>0</v>
      </c>
      <c r="H772" s="12">
        <f t="shared" si="72"/>
        <v>0</v>
      </c>
      <c r="I772" s="12">
        <f>TRUNC(일위대가목록!G87,0)</f>
        <v>0</v>
      </c>
      <c r="J772" s="12">
        <f t="shared" si="73"/>
        <v>0</v>
      </c>
      <c r="K772" s="12">
        <f t="shared" si="74"/>
        <v>0</v>
      </c>
      <c r="L772" s="12">
        <f t="shared" si="75"/>
        <v>0</v>
      </c>
      <c r="M772" s="13" t="s">
        <v>541</v>
      </c>
      <c r="N772" s="1" t="s">
        <v>542</v>
      </c>
      <c r="O772" s="1" t="s">
        <v>52</v>
      </c>
      <c r="P772" s="1" t="s">
        <v>52</v>
      </c>
      <c r="Q772" s="1" t="s">
        <v>757</v>
      </c>
      <c r="R772" s="1" t="s">
        <v>64</v>
      </c>
      <c r="S772" s="1" t="s">
        <v>65</v>
      </c>
      <c r="T772" s="1" t="s">
        <v>65</v>
      </c>
      <c r="AR772" s="1" t="s">
        <v>52</v>
      </c>
      <c r="AS772" s="1" t="s">
        <v>52</v>
      </c>
      <c r="AU772" s="1" t="s">
        <v>773</v>
      </c>
      <c r="AV772">
        <v>237</v>
      </c>
    </row>
    <row r="773" spans="1:48" ht="30" customHeight="1" x14ac:dyDescent="0.3">
      <c r="A773" s="13" t="s">
        <v>774</v>
      </c>
      <c r="B773" s="13" t="s">
        <v>775</v>
      </c>
      <c r="C773" s="13" t="s">
        <v>316</v>
      </c>
      <c r="D773" s="11">
        <v>3</v>
      </c>
      <c r="E773" s="12">
        <f>TRUNC(일위대가목록!E113,0)</f>
        <v>0</v>
      </c>
      <c r="F773" s="12">
        <f t="shared" si="71"/>
        <v>0</v>
      </c>
      <c r="G773" s="12">
        <f>TRUNC(일위대가목록!F113,0)</f>
        <v>0</v>
      </c>
      <c r="H773" s="12">
        <f t="shared" si="72"/>
        <v>0</v>
      </c>
      <c r="I773" s="12">
        <f>TRUNC(일위대가목록!G113,0)</f>
        <v>0</v>
      </c>
      <c r="J773" s="12">
        <f t="shared" si="73"/>
        <v>0</v>
      </c>
      <c r="K773" s="12">
        <f t="shared" si="74"/>
        <v>0</v>
      </c>
      <c r="L773" s="12">
        <f t="shared" si="75"/>
        <v>0</v>
      </c>
      <c r="M773" s="13" t="s">
        <v>776</v>
      </c>
      <c r="N773" s="1" t="s">
        <v>777</v>
      </c>
      <c r="O773" s="1" t="s">
        <v>52</v>
      </c>
      <c r="P773" s="1" t="s">
        <v>52</v>
      </c>
      <c r="Q773" s="1" t="s">
        <v>757</v>
      </c>
      <c r="R773" s="1" t="s">
        <v>64</v>
      </c>
      <c r="S773" s="1" t="s">
        <v>65</v>
      </c>
      <c r="T773" s="1" t="s">
        <v>65</v>
      </c>
      <c r="AR773" s="1" t="s">
        <v>52</v>
      </c>
      <c r="AS773" s="1" t="s">
        <v>52</v>
      </c>
      <c r="AU773" s="1" t="s">
        <v>778</v>
      </c>
      <c r="AV773">
        <v>238</v>
      </c>
    </row>
    <row r="774" spans="1:48" ht="30" customHeight="1" x14ac:dyDescent="0.3">
      <c r="A774" s="11"/>
      <c r="B774" s="11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1"/>
      <c r="Q774" s="1" t="s">
        <v>757</v>
      </c>
    </row>
    <row r="775" spans="1:48" ht="30" customHeight="1" x14ac:dyDescent="0.3">
      <c r="A775" s="11"/>
      <c r="B775" s="1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1"/>
      <c r="Q775" s="1" t="s">
        <v>757</v>
      </c>
    </row>
    <row r="776" spans="1:48" ht="30" customHeight="1" x14ac:dyDescent="0.3">
      <c r="A776" s="11"/>
      <c r="B776" s="1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1"/>
      <c r="Q776" s="1" t="s">
        <v>757</v>
      </c>
    </row>
    <row r="777" spans="1:48" ht="30" customHeight="1" x14ac:dyDescent="0.3">
      <c r="A777" s="11"/>
      <c r="B777" s="1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1"/>
      <c r="Q777" s="1" t="s">
        <v>757</v>
      </c>
    </row>
    <row r="778" spans="1:48" ht="30" customHeight="1" x14ac:dyDescent="0.3">
      <c r="A778" s="11"/>
      <c r="B778" s="1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1"/>
      <c r="Q778" s="1" t="s">
        <v>757</v>
      </c>
    </row>
    <row r="779" spans="1:48" ht="30" customHeight="1" x14ac:dyDescent="0.3">
      <c r="A779" s="11"/>
      <c r="B779" s="11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  <c r="Q779" s="1" t="s">
        <v>757</v>
      </c>
    </row>
    <row r="780" spans="1:48" ht="30" customHeight="1" x14ac:dyDescent="0.3">
      <c r="A780" s="11"/>
      <c r="B780" s="11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1"/>
      <c r="Q780" s="1" t="s">
        <v>757</v>
      </c>
    </row>
    <row r="781" spans="1:48" ht="30" customHeight="1" x14ac:dyDescent="0.3">
      <c r="A781" s="11"/>
      <c r="B781" s="11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1"/>
      <c r="Q781" s="1" t="s">
        <v>757</v>
      </c>
    </row>
    <row r="782" spans="1:48" ht="30" customHeight="1" x14ac:dyDescent="0.3">
      <c r="A782" s="11"/>
      <c r="B782" s="11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1"/>
      <c r="Q782" s="1" t="s">
        <v>757</v>
      </c>
    </row>
    <row r="783" spans="1:48" ht="30" customHeight="1" x14ac:dyDescent="0.3">
      <c r="A783" s="11"/>
      <c r="B783" s="11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1"/>
      <c r="Q783" s="1" t="s">
        <v>757</v>
      </c>
    </row>
    <row r="784" spans="1:48" ht="30" customHeight="1" x14ac:dyDescent="0.3">
      <c r="A784" s="11"/>
      <c r="B784" s="11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1"/>
      <c r="Q784" s="1" t="s">
        <v>757</v>
      </c>
    </row>
    <row r="785" spans="1:48" ht="30" customHeight="1" x14ac:dyDescent="0.3">
      <c r="A785" s="13" t="s">
        <v>93</v>
      </c>
      <c r="B785" s="11"/>
      <c r="C785" s="11"/>
      <c r="D785" s="11"/>
      <c r="E785" s="12"/>
      <c r="F785" s="12">
        <f>SUMIF(Q764:Q784,"010403",F764:F784)</f>
        <v>0</v>
      </c>
      <c r="G785" s="12"/>
      <c r="H785" s="12">
        <f>SUMIF(Q764:Q784,"010403",H764:H784)</f>
        <v>0</v>
      </c>
      <c r="I785" s="12"/>
      <c r="J785" s="12">
        <f>SUMIF(Q764:Q784,"010403",J764:J784)</f>
        <v>0</v>
      </c>
      <c r="K785" s="12"/>
      <c r="L785" s="12">
        <f>SUMIF(Q764:Q784,"010403",L764:L784)</f>
        <v>0</v>
      </c>
      <c r="M785" s="11"/>
      <c r="N785" t="s">
        <v>94</v>
      </c>
    </row>
    <row r="786" spans="1:48" ht="30" customHeight="1" x14ac:dyDescent="0.3">
      <c r="A786" s="13" t="s">
        <v>779</v>
      </c>
      <c r="B786" s="13" t="s">
        <v>731</v>
      </c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1"/>
      <c r="Q786" s="1" t="s">
        <v>780</v>
      </c>
    </row>
    <row r="787" spans="1:48" ht="30" customHeight="1" x14ac:dyDescent="0.3">
      <c r="A787" s="13" t="s">
        <v>555</v>
      </c>
      <c r="B787" s="13" t="s">
        <v>556</v>
      </c>
      <c r="C787" s="13" t="s">
        <v>154</v>
      </c>
      <c r="D787" s="11">
        <v>38</v>
      </c>
      <c r="E787" s="12">
        <f>TRUNC(일위대가목록!E90,0)</f>
        <v>0</v>
      </c>
      <c r="F787" s="12">
        <f>TRUNC(E787*D787, 0)</f>
        <v>0</v>
      </c>
      <c r="G787" s="12">
        <f>TRUNC(일위대가목록!F90,0)</f>
        <v>0</v>
      </c>
      <c r="H787" s="12">
        <f>TRUNC(G787*D787, 0)</f>
        <v>0</v>
      </c>
      <c r="I787" s="12">
        <f>TRUNC(일위대가목록!G90,0)</f>
        <v>0</v>
      </c>
      <c r="J787" s="12">
        <f>TRUNC(I787*D787, 0)</f>
        <v>0</v>
      </c>
      <c r="K787" s="12">
        <f>TRUNC(E787+G787+I787, 0)</f>
        <v>0</v>
      </c>
      <c r="L787" s="12">
        <f>TRUNC(F787+H787+J787, 0)</f>
        <v>0</v>
      </c>
      <c r="M787" s="13" t="s">
        <v>557</v>
      </c>
      <c r="N787" s="1" t="s">
        <v>558</v>
      </c>
      <c r="O787" s="1" t="s">
        <v>52</v>
      </c>
      <c r="P787" s="1" t="s">
        <v>52</v>
      </c>
      <c r="Q787" s="1" t="s">
        <v>780</v>
      </c>
      <c r="R787" s="1" t="s">
        <v>64</v>
      </c>
      <c r="S787" s="1" t="s">
        <v>65</v>
      </c>
      <c r="T787" s="1" t="s">
        <v>65</v>
      </c>
      <c r="AR787" s="1" t="s">
        <v>52</v>
      </c>
      <c r="AS787" s="1" t="s">
        <v>52</v>
      </c>
      <c r="AU787" s="1" t="s">
        <v>781</v>
      </c>
      <c r="AV787">
        <v>240</v>
      </c>
    </row>
    <row r="788" spans="1:48" ht="30" customHeight="1" x14ac:dyDescent="0.3">
      <c r="A788" s="11"/>
      <c r="B788" s="1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1"/>
      <c r="Q788" s="1" t="s">
        <v>780</v>
      </c>
    </row>
    <row r="789" spans="1:48" ht="30" customHeight="1" x14ac:dyDescent="0.3">
      <c r="A789" s="11"/>
      <c r="B789" s="1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1"/>
      <c r="Q789" s="1" t="s">
        <v>780</v>
      </c>
    </row>
    <row r="790" spans="1:48" ht="30" customHeight="1" x14ac:dyDescent="0.3">
      <c r="A790" s="11"/>
      <c r="B790" s="1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1"/>
      <c r="Q790" s="1" t="s">
        <v>780</v>
      </c>
    </row>
    <row r="791" spans="1:48" ht="30" customHeight="1" x14ac:dyDescent="0.3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  <c r="Q791" s="1" t="s">
        <v>780</v>
      </c>
    </row>
    <row r="792" spans="1:48" ht="30" customHeight="1" x14ac:dyDescent="0.3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  <c r="Q792" s="1" t="s">
        <v>780</v>
      </c>
    </row>
    <row r="793" spans="1:48" ht="30" customHeight="1" x14ac:dyDescent="0.3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  <c r="Q793" s="1" t="s">
        <v>780</v>
      </c>
    </row>
    <row r="794" spans="1:48" ht="30" customHeight="1" x14ac:dyDescent="0.3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  <c r="Q794" s="1" t="s">
        <v>780</v>
      </c>
    </row>
    <row r="795" spans="1:48" ht="30" customHeight="1" x14ac:dyDescent="0.3">
      <c r="A795" s="11"/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  <c r="Q795" s="1" t="s">
        <v>780</v>
      </c>
    </row>
    <row r="796" spans="1:48" ht="30" customHeight="1" x14ac:dyDescent="0.3">
      <c r="A796" s="11"/>
      <c r="B796" s="11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  <c r="Q796" s="1" t="s">
        <v>780</v>
      </c>
    </row>
    <row r="797" spans="1:48" ht="30" customHeight="1" x14ac:dyDescent="0.3">
      <c r="A797" s="11"/>
      <c r="B797" s="11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1"/>
      <c r="Q797" s="1" t="s">
        <v>780</v>
      </c>
    </row>
    <row r="798" spans="1:48" ht="30" customHeight="1" x14ac:dyDescent="0.3">
      <c r="A798" s="11"/>
      <c r="B798" s="1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1"/>
      <c r="Q798" s="1" t="s">
        <v>780</v>
      </c>
    </row>
    <row r="799" spans="1:48" ht="30" customHeight="1" x14ac:dyDescent="0.3">
      <c r="A799" s="11"/>
      <c r="B799" s="1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1"/>
      <c r="Q799" s="1" t="s">
        <v>780</v>
      </c>
    </row>
    <row r="800" spans="1:48" ht="30" customHeight="1" x14ac:dyDescent="0.3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  <c r="Q800" s="1" t="s">
        <v>780</v>
      </c>
    </row>
    <row r="801" spans="1:48" ht="30" customHeight="1" x14ac:dyDescent="0.3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  <c r="Q801" s="1" t="s">
        <v>780</v>
      </c>
    </row>
    <row r="802" spans="1:48" ht="30" customHeight="1" x14ac:dyDescent="0.3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  <c r="Q802" s="1" t="s">
        <v>780</v>
      </c>
    </row>
    <row r="803" spans="1:48" ht="30" customHeight="1" x14ac:dyDescent="0.3">
      <c r="A803" s="11"/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  <c r="Q803" s="1" t="s">
        <v>780</v>
      </c>
    </row>
    <row r="804" spans="1:48" ht="30" customHeight="1" x14ac:dyDescent="0.3">
      <c r="A804" s="11"/>
      <c r="B804" s="11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  <c r="Q804" s="1" t="s">
        <v>780</v>
      </c>
    </row>
    <row r="805" spans="1:48" ht="30" customHeight="1" x14ac:dyDescent="0.3">
      <c r="A805" s="11"/>
      <c r="B805" s="11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1"/>
      <c r="Q805" s="1" t="s">
        <v>780</v>
      </c>
    </row>
    <row r="806" spans="1:48" ht="30" customHeight="1" x14ac:dyDescent="0.3">
      <c r="A806" s="11"/>
      <c r="B806" s="11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1"/>
      <c r="Q806" s="1" t="s">
        <v>780</v>
      </c>
    </row>
    <row r="807" spans="1:48" ht="30" customHeight="1" x14ac:dyDescent="0.3">
      <c r="A807" s="11"/>
      <c r="B807" s="11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1"/>
      <c r="Q807" s="1" t="s">
        <v>780</v>
      </c>
    </row>
    <row r="808" spans="1:48" ht="30" customHeight="1" x14ac:dyDescent="0.3">
      <c r="A808" s="13" t="s">
        <v>93</v>
      </c>
      <c r="B808" s="11"/>
      <c r="C808" s="11"/>
      <c r="D808" s="11"/>
      <c r="E808" s="12"/>
      <c r="F808" s="12">
        <f>SUMIF(Q787:Q807,"010404",F787:F807)</f>
        <v>0</v>
      </c>
      <c r="G808" s="12"/>
      <c r="H808" s="12">
        <f>SUMIF(Q787:Q807,"010404",H787:H807)</f>
        <v>0</v>
      </c>
      <c r="I808" s="12"/>
      <c r="J808" s="12">
        <f>SUMIF(Q787:Q807,"010404",J787:J807)</f>
        <v>0</v>
      </c>
      <c r="K808" s="12"/>
      <c r="L808" s="12">
        <f>SUMIF(Q787:Q807,"010404",L787:L807)</f>
        <v>0</v>
      </c>
      <c r="M808" s="11"/>
      <c r="N808" t="s">
        <v>94</v>
      </c>
    </row>
    <row r="809" spans="1:48" ht="30" customHeight="1" x14ac:dyDescent="0.3">
      <c r="A809" s="13" t="s">
        <v>782</v>
      </c>
      <c r="B809" s="13" t="s">
        <v>731</v>
      </c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1"/>
      <c r="Q809" s="1" t="s">
        <v>783</v>
      </c>
    </row>
    <row r="810" spans="1:48" ht="30" customHeight="1" x14ac:dyDescent="0.3">
      <c r="A810" s="13" t="s">
        <v>275</v>
      </c>
      <c r="B810" s="13" t="s">
        <v>276</v>
      </c>
      <c r="C810" s="13" t="s">
        <v>154</v>
      </c>
      <c r="D810" s="11">
        <v>40</v>
      </c>
      <c r="E810" s="12">
        <f>TRUNC(일위대가목록!E43,0)</f>
        <v>0</v>
      </c>
      <c r="F810" s="12">
        <f>TRUNC(E810*D810, 0)</f>
        <v>0</v>
      </c>
      <c r="G810" s="12">
        <f>TRUNC(일위대가목록!F43,0)</f>
        <v>0</v>
      </c>
      <c r="H810" s="12">
        <f>TRUNC(G810*D810, 0)</f>
        <v>0</v>
      </c>
      <c r="I810" s="12">
        <f>TRUNC(일위대가목록!G43,0)</f>
        <v>0</v>
      </c>
      <c r="J810" s="12">
        <f>TRUNC(I810*D810, 0)</f>
        <v>0</v>
      </c>
      <c r="K810" s="12">
        <f t="shared" ref="K810:L813" si="76">TRUNC(E810+G810+I810, 0)</f>
        <v>0</v>
      </c>
      <c r="L810" s="12">
        <f t="shared" si="76"/>
        <v>0</v>
      </c>
      <c r="M810" s="13" t="s">
        <v>277</v>
      </c>
      <c r="N810" s="1" t="s">
        <v>278</v>
      </c>
      <c r="O810" s="1" t="s">
        <v>52</v>
      </c>
      <c r="P810" s="1" t="s">
        <v>52</v>
      </c>
      <c r="Q810" s="1" t="s">
        <v>783</v>
      </c>
      <c r="R810" s="1" t="s">
        <v>64</v>
      </c>
      <c r="S810" s="1" t="s">
        <v>65</v>
      </c>
      <c r="T810" s="1" t="s">
        <v>65</v>
      </c>
      <c r="AR810" s="1" t="s">
        <v>52</v>
      </c>
      <c r="AS810" s="1" t="s">
        <v>52</v>
      </c>
      <c r="AU810" s="1" t="s">
        <v>784</v>
      </c>
      <c r="AV810">
        <v>242</v>
      </c>
    </row>
    <row r="811" spans="1:48" ht="30" customHeight="1" x14ac:dyDescent="0.3">
      <c r="A811" s="13" t="s">
        <v>785</v>
      </c>
      <c r="B811" s="13" t="s">
        <v>786</v>
      </c>
      <c r="C811" s="13" t="s">
        <v>154</v>
      </c>
      <c r="D811" s="11">
        <v>13</v>
      </c>
      <c r="E811" s="12">
        <f>TRUNC(일위대가목록!E114,0)</f>
        <v>0</v>
      </c>
      <c r="F811" s="12">
        <f>TRUNC(E811*D811, 0)</f>
        <v>0</v>
      </c>
      <c r="G811" s="12">
        <f>TRUNC(일위대가목록!F114,0)</f>
        <v>0</v>
      </c>
      <c r="H811" s="12">
        <f>TRUNC(G811*D811, 0)</f>
        <v>0</v>
      </c>
      <c r="I811" s="12">
        <f>TRUNC(일위대가목록!G114,0)</f>
        <v>0</v>
      </c>
      <c r="J811" s="12">
        <f>TRUNC(I811*D811, 0)</f>
        <v>0</v>
      </c>
      <c r="K811" s="12">
        <f t="shared" si="76"/>
        <v>0</v>
      </c>
      <c r="L811" s="12">
        <f t="shared" si="76"/>
        <v>0</v>
      </c>
      <c r="M811" s="13" t="s">
        <v>787</v>
      </c>
      <c r="N811" s="1" t="s">
        <v>788</v>
      </c>
      <c r="O811" s="1" t="s">
        <v>52</v>
      </c>
      <c r="P811" s="1" t="s">
        <v>52</v>
      </c>
      <c r="Q811" s="1" t="s">
        <v>783</v>
      </c>
      <c r="R811" s="1" t="s">
        <v>64</v>
      </c>
      <c r="S811" s="1" t="s">
        <v>65</v>
      </c>
      <c r="T811" s="1" t="s">
        <v>65</v>
      </c>
      <c r="AR811" s="1" t="s">
        <v>52</v>
      </c>
      <c r="AS811" s="1" t="s">
        <v>52</v>
      </c>
      <c r="AU811" s="1" t="s">
        <v>789</v>
      </c>
      <c r="AV811">
        <v>243</v>
      </c>
    </row>
    <row r="812" spans="1:48" ht="30" customHeight="1" x14ac:dyDescent="0.3">
      <c r="A812" s="13" t="s">
        <v>575</v>
      </c>
      <c r="B812" s="13" t="s">
        <v>576</v>
      </c>
      <c r="C812" s="13" t="s">
        <v>154</v>
      </c>
      <c r="D812" s="11">
        <v>6</v>
      </c>
      <c r="E812" s="12">
        <f>TRUNC(일위대가목록!E93,0)</f>
        <v>0</v>
      </c>
      <c r="F812" s="12">
        <f>TRUNC(E812*D812, 0)</f>
        <v>0</v>
      </c>
      <c r="G812" s="12">
        <f>TRUNC(일위대가목록!F93,0)</f>
        <v>0</v>
      </c>
      <c r="H812" s="12">
        <f>TRUNC(G812*D812, 0)</f>
        <v>0</v>
      </c>
      <c r="I812" s="12">
        <f>TRUNC(일위대가목록!G93,0)</f>
        <v>0</v>
      </c>
      <c r="J812" s="12">
        <f>TRUNC(I812*D812, 0)</f>
        <v>0</v>
      </c>
      <c r="K812" s="12">
        <f t="shared" si="76"/>
        <v>0</v>
      </c>
      <c r="L812" s="12">
        <f t="shared" si="76"/>
        <v>0</v>
      </c>
      <c r="M812" s="13" t="s">
        <v>577</v>
      </c>
      <c r="N812" s="1" t="s">
        <v>578</v>
      </c>
      <c r="O812" s="1" t="s">
        <v>52</v>
      </c>
      <c r="P812" s="1" t="s">
        <v>52</v>
      </c>
      <c r="Q812" s="1" t="s">
        <v>783</v>
      </c>
      <c r="R812" s="1" t="s">
        <v>64</v>
      </c>
      <c r="S812" s="1" t="s">
        <v>65</v>
      </c>
      <c r="T812" s="1" t="s">
        <v>65</v>
      </c>
      <c r="AR812" s="1" t="s">
        <v>52</v>
      </c>
      <c r="AS812" s="1" t="s">
        <v>52</v>
      </c>
      <c r="AU812" s="1" t="s">
        <v>790</v>
      </c>
      <c r="AV812">
        <v>244</v>
      </c>
    </row>
    <row r="813" spans="1:48" ht="30" customHeight="1" x14ac:dyDescent="0.3">
      <c r="A813" s="13" t="s">
        <v>295</v>
      </c>
      <c r="B813" s="13" t="s">
        <v>296</v>
      </c>
      <c r="C813" s="13" t="s">
        <v>154</v>
      </c>
      <c r="D813" s="11">
        <v>12</v>
      </c>
      <c r="E813" s="12">
        <f>TRUNC(일위대가목록!E47,0)</f>
        <v>0</v>
      </c>
      <c r="F813" s="12">
        <f>TRUNC(E813*D813, 0)</f>
        <v>0</v>
      </c>
      <c r="G813" s="12">
        <f>TRUNC(일위대가목록!F47,0)</f>
        <v>0</v>
      </c>
      <c r="H813" s="12">
        <f>TRUNC(G813*D813, 0)</f>
        <v>0</v>
      </c>
      <c r="I813" s="12">
        <f>TRUNC(일위대가목록!G47,0)</f>
        <v>0</v>
      </c>
      <c r="J813" s="12">
        <f>TRUNC(I813*D813, 0)</f>
        <v>0</v>
      </c>
      <c r="K813" s="12">
        <f t="shared" si="76"/>
        <v>0</v>
      </c>
      <c r="L813" s="12">
        <f t="shared" si="76"/>
        <v>0</v>
      </c>
      <c r="M813" s="13" t="s">
        <v>297</v>
      </c>
      <c r="N813" s="1" t="s">
        <v>298</v>
      </c>
      <c r="O813" s="1" t="s">
        <v>52</v>
      </c>
      <c r="P813" s="1" t="s">
        <v>52</v>
      </c>
      <c r="Q813" s="1" t="s">
        <v>783</v>
      </c>
      <c r="R813" s="1" t="s">
        <v>64</v>
      </c>
      <c r="S813" s="1" t="s">
        <v>65</v>
      </c>
      <c r="T813" s="1" t="s">
        <v>65</v>
      </c>
      <c r="AR813" s="1" t="s">
        <v>52</v>
      </c>
      <c r="AS813" s="1" t="s">
        <v>52</v>
      </c>
      <c r="AU813" s="1" t="s">
        <v>791</v>
      </c>
      <c r="AV813">
        <v>245</v>
      </c>
    </row>
    <row r="814" spans="1:48" ht="30" customHeight="1" x14ac:dyDescent="0.3">
      <c r="A814" s="11"/>
      <c r="B814" s="1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1"/>
      <c r="Q814" s="1" t="s">
        <v>783</v>
      </c>
    </row>
    <row r="815" spans="1:48" ht="30" customHeight="1" x14ac:dyDescent="0.3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  <c r="Q815" s="1" t="s">
        <v>783</v>
      </c>
    </row>
    <row r="816" spans="1:48" ht="30" customHeight="1" x14ac:dyDescent="0.3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  <c r="Q816" s="1" t="s">
        <v>783</v>
      </c>
    </row>
    <row r="817" spans="1:17" ht="30" customHeight="1" x14ac:dyDescent="0.3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  <c r="Q817" s="1" t="s">
        <v>783</v>
      </c>
    </row>
    <row r="818" spans="1:17" ht="30" customHeight="1" x14ac:dyDescent="0.3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  <c r="Q818" s="1" t="s">
        <v>783</v>
      </c>
    </row>
    <row r="819" spans="1:17" ht="30" customHeight="1" x14ac:dyDescent="0.3">
      <c r="A819" s="11"/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  <c r="Q819" s="1" t="s">
        <v>783</v>
      </c>
    </row>
    <row r="820" spans="1:17" ht="30" customHeight="1" x14ac:dyDescent="0.3">
      <c r="A820" s="11"/>
      <c r="B820" s="11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1"/>
      <c r="Q820" s="1" t="s">
        <v>783</v>
      </c>
    </row>
    <row r="821" spans="1:17" ht="30" customHeight="1" x14ac:dyDescent="0.3">
      <c r="A821" s="11"/>
      <c r="B821" s="11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1"/>
      <c r="Q821" s="1" t="s">
        <v>783</v>
      </c>
    </row>
    <row r="822" spans="1:17" ht="30" customHeight="1" x14ac:dyDescent="0.3">
      <c r="A822" s="11"/>
      <c r="B822" s="11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1"/>
      <c r="Q822" s="1" t="s">
        <v>783</v>
      </c>
    </row>
    <row r="823" spans="1:17" ht="30" customHeight="1" x14ac:dyDescent="0.3">
      <c r="A823" s="11"/>
      <c r="B823" s="11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1"/>
      <c r="Q823" s="1" t="s">
        <v>783</v>
      </c>
    </row>
    <row r="824" spans="1:17" ht="30" customHeight="1" x14ac:dyDescent="0.3">
      <c r="A824" s="11"/>
      <c r="B824" s="11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1"/>
      <c r="Q824" s="1" t="s">
        <v>783</v>
      </c>
    </row>
    <row r="825" spans="1:17" ht="30" customHeight="1" x14ac:dyDescent="0.3">
      <c r="A825" s="11"/>
      <c r="B825" s="11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1"/>
      <c r="Q825" s="1" t="s">
        <v>783</v>
      </c>
    </row>
    <row r="826" spans="1:17" ht="30" customHeight="1" x14ac:dyDescent="0.3">
      <c r="A826" s="11"/>
      <c r="B826" s="11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1"/>
      <c r="Q826" s="1" t="s">
        <v>783</v>
      </c>
    </row>
    <row r="827" spans="1:17" ht="30" customHeight="1" x14ac:dyDescent="0.3">
      <c r="A827" s="11"/>
      <c r="B827" s="11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1"/>
      <c r="Q827" s="1" t="s">
        <v>783</v>
      </c>
    </row>
    <row r="828" spans="1:17" ht="30" customHeight="1" x14ac:dyDescent="0.3">
      <c r="A828" s="11"/>
      <c r="B828" s="11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1"/>
      <c r="Q828" s="1" t="s">
        <v>783</v>
      </c>
    </row>
    <row r="829" spans="1:17" ht="30" customHeight="1" x14ac:dyDescent="0.3">
      <c r="A829" s="11"/>
      <c r="B829" s="11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1"/>
      <c r="Q829" s="1" t="s">
        <v>783</v>
      </c>
    </row>
    <row r="830" spans="1:17" ht="30" customHeight="1" x14ac:dyDescent="0.3">
      <c r="A830" s="11"/>
      <c r="B830" s="11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1"/>
      <c r="Q830" s="1" t="s">
        <v>783</v>
      </c>
    </row>
    <row r="831" spans="1:17" ht="30" customHeight="1" x14ac:dyDescent="0.3">
      <c r="A831" s="13" t="s">
        <v>93</v>
      </c>
      <c r="B831" s="11"/>
      <c r="C831" s="11"/>
      <c r="D831" s="11"/>
      <c r="E831" s="12"/>
      <c r="F831" s="12">
        <f>SUMIF(Q810:Q830,"010405",F810:F830)</f>
        <v>0</v>
      </c>
      <c r="G831" s="12"/>
      <c r="H831" s="12">
        <f>SUMIF(Q810:Q830,"010405",H810:H830)</f>
        <v>0</v>
      </c>
      <c r="I831" s="12"/>
      <c r="J831" s="12">
        <f>SUMIF(Q810:Q830,"010405",J810:J830)</f>
        <v>0</v>
      </c>
      <c r="K831" s="12"/>
      <c r="L831" s="12">
        <f>SUMIF(Q810:Q830,"010405",L810:L830)</f>
        <v>0</v>
      </c>
      <c r="M831" s="11"/>
      <c r="N831" t="s">
        <v>94</v>
      </c>
    </row>
    <row r="832" spans="1:17" ht="30" customHeight="1" x14ac:dyDescent="0.3">
      <c r="A832" s="13" t="s">
        <v>792</v>
      </c>
      <c r="B832" s="13" t="s">
        <v>731</v>
      </c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1"/>
      <c r="Q832" s="1" t="s">
        <v>793</v>
      </c>
    </row>
    <row r="833" spans="1:48" ht="30" customHeight="1" x14ac:dyDescent="0.3">
      <c r="A833" s="13" t="s">
        <v>583</v>
      </c>
      <c r="B833" s="13" t="s">
        <v>584</v>
      </c>
      <c r="C833" s="13" t="s">
        <v>61</v>
      </c>
      <c r="D833" s="11">
        <v>115</v>
      </c>
      <c r="E833" s="12">
        <f>TRUNC(일위대가목록!E94,0)</f>
        <v>0</v>
      </c>
      <c r="F833" s="12">
        <f>TRUNC(E833*D833, 0)</f>
        <v>0</v>
      </c>
      <c r="G833" s="12">
        <f>TRUNC(일위대가목록!F94,0)</f>
        <v>0</v>
      </c>
      <c r="H833" s="12">
        <f>TRUNC(G833*D833, 0)</f>
        <v>0</v>
      </c>
      <c r="I833" s="12">
        <f>TRUNC(일위대가목록!G94,0)</f>
        <v>0</v>
      </c>
      <c r="J833" s="12">
        <f>TRUNC(I833*D833, 0)</f>
        <v>0</v>
      </c>
      <c r="K833" s="12">
        <f>TRUNC(E833+G833+I833, 0)</f>
        <v>0</v>
      </c>
      <c r="L833" s="12">
        <f>TRUNC(F833+H833+J833, 0)</f>
        <v>0</v>
      </c>
      <c r="M833" s="13" t="s">
        <v>585</v>
      </c>
      <c r="N833" s="1" t="s">
        <v>586</v>
      </c>
      <c r="O833" s="1" t="s">
        <v>52</v>
      </c>
      <c r="P833" s="1" t="s">
        <v>52</v>
      </c>
      <c r="Q833" s="1" t="s">
        <v>793</v>
      </c>
      <c r="R833" s="1" t="s">
        <v>64</v>
      </c>
      <c r="S833" s="1" t="s">
        <v>65</v>
      </c>
      <c r="T833" s="1" t="s">
        <v>65</v>
      </c>
      <c r="AR833" s="1" t="s">
        <v>52</v>
      </c>
      <c r="AS833" s="1" t="s">
        <v>52</v>
      </c>
      <c r="AU833" s="1" t="s">
        <v>794</v>
      </c>
      <c r="AV833">
        <v>247</v>
      </c>
    </row>
    <row r="834" spans="1:48" ht="30" customHeight="1" x14ac:dyDescent="0.3">
      <c r="A834" s="13" t="s">
        <v>589</v>
      </c>
      <c r="B834" s="13" t="s">
        <v>52</v>
      </c>
      <c r="C834" s="13" t="s">
        <v>154</v>
      </c>
      <c r="D834" s="11">
        <v>38</v>
      </c>
      <c r="E834" s="12">
        <f>TRUNC(일위대가목록!E95,0)</f>
        <v>0</v>
      </c>
      <c r="F834" s="12">
        <f>TRUNC(E834*D834, 0)</f>
        <v>0</v>
      </c>
      <c r="G834" s="12">
        <f>TRUNC(일위대가목록!F95,0)</f>
        <v>0</v>
      </c>
      <c r="H834" s="12">
        <f>TRUNC(G834*D834, 0)</f>
        <v>0</v>
      </c>
      <c r="I834" s="12">
        <f>TRUNC(일위대가목록!G95,0)</f>
        <v>0</v>
      </c>
      <c r="J834" s="12">
        <f>TRUNC(I834*D834, 0)</f>
        <v>0</v>
      </c>
      <c r="K834" s="12">
        <f>TRUNC(E834+G834+I834, 0)</f>
        <v>0</v>
      </c>
      <c r="L834" s="12">
        <f>TRUNC(F834+H834+J834, 0)</f>
        <v>0</v>
      </c>
      <c r="M834" s="13" t="s">
        <v>590</v>
      </c>
      <c r="N834" s="1" t="s">
        <v>591</v>
      </c>
      <c r="O834" s="1" t="s">
        <v>52</v>
      </c>
      <c r="P834" s="1" t="s">
        <v>52</v>
      </c>
      <c r="Q834" s="1" t="s">
        <v>793</v>
      </c>
      <c r="R834" s="1" t="s">
        <v>64</v>
      </c>
      <c r="S834" s="1" t="s">
        <v>65</v>
      </c>
      <c r="T834" s="1" t="s">
        <v>65</v>
      </c>
      <c r="AR834" s="1" t="s">
        <v>52</v>
      </c>
      <c r="AS834" s="1" t="s">
        <v>52</v>
      </c>
      <c r="AU834" s="1" t="s">
        <v>795</v>
      </c>
      <c r="AV834">
        <v>248</v>
      </c>
    </row>
    <row r="835" spans="1:48" ht="30" customHeight="1" x14ac:dyDescent="0.3">
      <c r="A835" s="11"/>
      <c r="B835" s="11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1"/>
      <c r="Q835" s="1" t="s">
        <v>793</v>
      </c>
    </row>
    <row r="836" spans="1:48" ht="30" customHeight="1" x14ac:dyDescent="0.3">
      <c r="A836" s="11"/>
      <c r="B836" s="11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1"/>
      <c r="Q836" s="1" t="s">
        <v>793</v>
      </c>
    </row>
    <row r="837" spans="1:48" ht="30" customHeight="1" x14ac:dyDescent="0.3">
      <c r="A837" s="11"/>
      <c r="B837" s="11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1"/>
      <c r="Q837" s="1" t="s">
        <v>793</v>
      </c>
    </row>
    <row r="838" spans="1:48" ht="30" customHeight="1" x14ac:dyDescent="0.3">
      <c r="A838" s="11"/>
      <c r="B838" s="11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1"/>
      <c r="Q838" s="1" t="s">
        <v>793</v>
      </c>
    </row>
    <row r="839" spans="1:48" ht="30" customHeight="1" x14ac:dyDescent="0.3">
      <c r="A839" s="11"/>
      <c r="B839" s="11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1"/>
      <c r="Q839" s="1" t="s">
        <v>793</v>
      </c>
    </row>
    <row r="840" spans="1:48" ht="30" customHeight="1" x14ac:dyDescent="0.3">
      <c r="A840" s="11"/>
      <c r="B840" s="11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1"/>
      <c r="Q840" s="1" t="s">
        <v>793</v>
      </c>
    </row>
    <row r="841" spans="1:48" ht="30" customHeight="1" x14ac:dyDescent="0.3">
      <c r="A841" s="11"/>
      <c r="B841" s="11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1"/>
      <c r="Q841" s="1" t="s">
        <v>793</v>
      </c>
    </row>
    <row r="842" spans="1:48" ht="30" customHeight="1" x14ac:dyDescent="0.3">
      <c r="A842" s="11"/>
      <c r="B842" s="11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1"/>
      <c r="Q842" s="1" t="s">
        <v>793</v>
      </c>
    </row>
    <row r="843" spans="1:48" ht="30" customHeight="1" x14ac:dyDescent="0.3">
      <c r="A843" s="11"/>
      <c r="B843" s="11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1"/>
      <c r="Q843" s="1" t="s">
        <v>793</v>
      </c>
    </row>
    <row r="844" spans="1:48" ht="30" customHeight="1" x14ac:dyDescent="0.3">
      <c r="A844" s="11"/>
      <c r="B844" s="11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1"/>
      <c r="Q844" s="1" t="s">
        <v>793</v>
      </c>
    </row>
    <row r="845" spans="1:48" ht="30" customHeight="1" x14ac:dyDescent="0.3">
      <c r="A845" s="11"/>
      <c r="B845" s="11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1"/>
      <c r="Q845" s="1" t="s">
        <v>793</v>
      </c>
    </row>
    <row r="846" spans="1:48" ht="30" customHeight="1" x14ac:dyDescent="0.3">
      <c r="A846" s="11"/>
      <c r="B846" s="11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1"/>
      <c r="Q846" s="1" t="s">
        <v>793</v>
      </c>
    </row>
    <row r="847" spans="1:48" ht="30" customHeight="1" x14ac:dyDescent="0.3">
      <c r="A847" s="11"/>
      <c r="B847" s="11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1"/>
      <c r="Q847" s="1" t="s">
        <v>793</v>
      </c>
    </row>
    <row r="848" spans="1:48" ht="30" customHeight="1" x14ac:dyDescent="0.3">
      <c r="A848" s="11"/>
      <c r="B848" s="11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1"/>
      <c r="Q848" s="1" t="s">
        <v>793</v>
      </c>
    </row>
    <row r="849" spans="1:48" ht="30" customHeight="1" x14ac:dyDescent="0.3">
      <c r="A849" s="11"/>
      <c r="B849" s="11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1"/>
      <c r="Q849" s="1" t="s">
        <v>793</v>
      </c>
    </row>
    <row r="850" spans="1:48" ht="30" customHeight="1" x14ac:dyDescent="0.3">
      <c r="A850" s="11"/>
      <c r="B850" s="11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1"/>
      <c r="Q850" s="1" t="s">
        <v>793</v>
      </c>
    </row>
    <row r="851" spans="1:48" ht="30" customHeight="1" x14ac:dyDescent="0.3">
      <c r="A851" s="11"/>
      <c r="B851" s="11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1"/>
      <c r="Q851" s="1" t="s">
        <v>793</v>
      </c>
    </row>
    <row r="852" spans="1:48" ht="30" customHeight="1" x14ac:dyDescent="0.3">
      <c r="A852" s="11"/>
      <c r="B852" s="11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1"/>
      <c r="Q852" s="1" t="s">
        <v>793</v>
      </c>
    </row>
    <row r="853" spans="1:48" ht="30" customHeight="1" x14ac:dyDescent="0.3">
      <c r="A853" s="11"/>
      <c r="B853" s="11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1"/>
      <c r="Q853" s="1" t="s">
        <v>793</v>
      </c>
    </row>
    <row r="854" spans="1:48" ht="30" customHeight="1" x14ac:dyDescent="0.3">
      <c r="A854" s="13" t="s">
        <v>93</v>
      </c>
      <c r="B854" s="11"/>
      <c r="C854" s="11"/>
      <c r="D854" s="11"/>
      <c r="E854" s="12"/>
      <c r="F854" s="12">
        <f>SUMIF(Q833:Q853,"010406",F833:F853)</f>
        <v>0</v>
      </c>
      <c r="G854" s="12"/>
      <c r="H854" s="12">
        <f>SUMIF(Q833:Q853,"010406",H833:H853)</f>
        <v>0</v>
      </c>
      <c r="I854" s="12"/>
      <c r="J854" s="12">
        <f>SUMIF(Q833:Q853,"010406",J833:J853)</f>
        <v>0</v>
      </c>
      <c r="K854" s="12"/>
      <c r="L854" s="12">
        <f>SUMIF(Q833:Q853,"010406",L833:L853)</f>
        <v>0</v>
      </c>
      <c r="M854" s="11"/>
      <c r="N854" t="s">
        <v>94</v>
      </c>
    </row>
    <row r="855" spans="1:48" ht="30" customHeight="1" x14ac:dyDescent="0.3">
      <c r="A855" s="13" t="s">
        <v>796</v>
      </c>
      <c r="B855" s="13" t="s">
        <v>731</v>
      </c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1"/>
      <c r="Q855" s="1" t="s">
        <v>797</v>
      </c>
    </row>
    <row r="856" spans="1:48" ht="30" customHeight="1" x14ac:dyDescent="0.3">
      <c r="A856" s="13" t="s">
        <v>798</v>
      </c>
      <c r="B856" s="13" t="s">
        <v>799</v>
      </c>
      <c r="C856" s="13" t="s">
        <v>316</v>
      </c>
      <c r="D856" s="11">
        <v>3</v>
      </c>
      <c r="E856" s="12">
        <f>TRUNC(일위대가목록!E115,0)</f>
        <v>0</v>
      </c>
      <c r="F856" s="12">
        <f>TRUNC(E856*D856, 0)</f>
        <v>0</v>
      </c>
      <c r="G856" s="12">
        <f>TRUNC(일위대가목록!F115,0)</f>
        <v>0</v>
      </c>
      <c r="H856" s="12">
        <f>TRUNC(G856*D856, 0)</f>
        <v>0</v>
      </c>
      <c r="I856" s="12">
        <f>TRUNC(일위대가목록!G115,0)</f>
        <v>0</v>
      </c>
      <c r="J856" s="12">
        <f>TRUNC(I856*D856, 0)</f>
        <v>0</v>
      </c>
      <c r="K856" s="12">
        <f>TRUNC(E856+G856+I856, 0)</f>
        <v>0</v>
      </c>
      <c r="L856" s="12">
        <f>TRUNC(F856+H856+J856, 0)</f>
        <v>0</v>
      </c>
      <c r="M856" s="13" t="s">
        <v>800</v>
      </c>
      <c r="N856" s="1" t="s">
        <v>801</v>
      </c>
      <c r="O856" s="1" t="s">
        <v>52</v>
      </c>
      <c r="P856" s="1" t="s">
        <v>52</v>
      </c>
      <c r="Q856" s="1" t="s">
        <v>797</v>
      </c>
      <c r="R856" s="1" t="s">
        <v>64</v>
      </c>
      <c r="S856" s="1" t="s">
        <v>65</v>
      </c>
      <c r="T856" s="1" t="s">
        <v>65</v>
      </c>
      <c r="AR856" s="1" t="s">
        <v>52</v>
      </c>
      <c r="AS856" s="1" t="s">
        <v>52</v>
      </c>
      <c r="AU856" s="1" t="s">
        <v>802</v>
      </c>
      <c r="AV856">
        <v>250</v>
      </c>
    </row>
    <row r="857" spans="1:48" ht="30" customHeight="1" x14ac:dyDescent="0.3">
      <c r="A857" s="13" t="s">
        <v>803</v>
      </c>
      <c r="B857" s="13" t="s">
        <v>804</v>
      </c>
      <c r="C857" s="13" t="s">
        <v>316</v>
      </c>
      <c r="D857" s="11">
        <v>3</v>
      </c>
      <c r="E857" s="12">
        <f>TRUNC(일위대가목록!E116,0)</f>
        <v>0</v>
      </c>
      <c r="F857" s="12">
        <f>TRUNC(E857*D857, 0)</f>
        <v>0</v>
      </c>
      <c r="G857" s="12">
        <f>TRUNC(일위대가목록!F116,0)</f>
        <v>0</v>
      </c>
      <c r="H857" s="12">
        <f>TRUNC(G857*D857, 0)</f>
        <v>0</v>
      </c>
      <c r="I857" s="12">
        <f>TRUNC(일위대가목록!G116,0)</f>
        <v>0</v>
      </c>
      <c r="J857" s="12">
        <f>TRUNC(I857*D857, 0)</f>
        <v>0</v>
      </c>
      <c r="K857" s="12">
        <f>TRUNC(E857+G857+I857, 0)</f>
        <v>0</v>
      </c>
      <c r="L857" s="12">
        <f>TRUNC(F857+H857+J857, 0)</f>
        <v>0</v>
      </c>
      <c r="M857" s="13" t="s">
        <v>805</v>
      </c>
      <c r="N857" s="1" t="s">
        <v>806</v>
      </c>
      <c r="O857" s="1" t="s">
        <v>52</v>
      </c>
      <c r="P857" s="1" t="s">
        <v>52</v>
      </c>
      <c r="Q857" s="1" t="s">
        <v>797</v>
      </c>
      <c r="R857" s="1" t="s">
        <v>64</v>
      </c>
      <c r="S857" s="1" t="s">
        <v>65</v>
      </c>
      <c r="T857" s="1" t="s">
        <v>65</v>
      </c>
      <c r="AR857" s="1" t="s">
        <v>52</v>
      </c>
      <c r="AS857" s="1" t="s">
        <v>52</v>
      </c>
      <c r="AU857" s="1" t="s">
        <v>807</v>
      </c>
      <c r="AV857">
        <v>251</v>
      </c>
    </row>
    <row r="858" spans="1:48" ht="30" customHeight="1" x14ac:dyDescent="0.3">
      <c r="A858" s="11"/>
      <c r="B858" s="11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1"/>
      <c r="Q858" s="1" t="s">
        <v>797</v>
      </c>
    </row>
    <row r="859" spans="1:48" ht="30" customHeight="1" x14ac:dyDescent="0.3">
      <c r="A859" s="11"/>
      <c r="B859" s="11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1"/>
      <c r="Q859" s="1" t="s">
        <v>797</v>
      </c>
    </row>
    <row r="860" spans="1:48" ht="30" customHeight="1" x14ac:dyDescent="0.3">
      <c r="A860" s="11"/>
      <c r="B860" s="11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1"/>
      <c r="Q860" s="1" t="s">
        <v>797</v>
      </c>
    </row>
    <row r="861" spans="1:48" ht="30" customHeight="1" x14ac:dyDescent="0.3">
      <c r="A861" s="11"/>
      <c r="B861" s="11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1"/>
      <c r="Q861" s="1" t="s">
        <v>797</v>
      </c>
    </row>
    <row r="862" spans="1:48" ht="30" customHeight="1" x14ac:dyDescent="0.3">
      <c r="A862" s="11"/>
      <c r="B862" s="11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1"/>
      <c r="Q862" s="1" t="s">
        <v>797</v>
      </c>
    </row>
    <row r="863" spans="1:48" ht="30" customHeight="1" x14ac:dyDescent="0.3">
      <c r="A863" s="11"/>
      <c r="B863" s="11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1"/>
      <c r="Q863" s="1" t="s">
        <v>797</v>
      </c>
    </row>
    <row r="864" spans="1:48" ht="30" customHeight="1" x14ac:dyDescent="0.3">
      <c r="A864" s="11"/>
      <c r="B864" s="11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1"/>
      <c r="Q864" s="1" t="s">
        <v>797</v>
      </c>
    </row>
    <row r="865" spans="1:48" ht="30" customHeight="1" x14ac:dyDescent="0.3">
      <c r="A865" s="11"/>
      <c r="B865" s="11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1"/>
      <c r="Q865" s="1" t="s">
        <v>797</v>
      </c>
    </row>
    <row r="866" spans="1:48" ht="30" customHeight="1" x14ac:dyDescent="0.3">
      <c r="A866" s="11"/>
      <c r="B866" s="11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1"/>
      <c r="Q866" s="1" t="s">
        <v>797</v>
      </c>
    </row>
    <row r="867" spans="1:48" ht="30" customHeight="1" x14ac:dyDescent="0.3">
      <c r="A867" s="11"/>
      <c r="B867" s="11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1"/>
      <c r="Q867" s="1" t="s">
        <v>797</v>
      </c>
    </row>
    <row r="868" spans="1:48" ht="30" customHeight="1" x14ac:dyDescent="0.3">
      <c r="A868" s="11"/>
      <c r="B868" s="11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1"/>
      <c r="Q868" s="1" t="s">
        <v>797</v>
      </c>
    </row>
    <row r="869" spans="1:48" ht="30" customHeight="1" x14ac:dyDescent="0.3">
      <c r="A869" s="11"/>
      <c r="B869" s="11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1"/>
      <c r="Q869" s="1" t="s">
        <v>797</v>
      </c>
    </row>
    <row r="870" spans="1:48" ht="30" customHeight="1" x14ac:dyDescent="0.3">
      <c r="A870" s="11"/>
      <c r="B870" s="11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1"/>
      <c r="Q870" s="1" t="s">
        <v>797</v>
      </c>
    </row>
    <row r="871" spans="1:48" ht="30" customHeight="1" x14ac:dyDescent="0.3">
      <c r="A871" s="11"/>
      <c r="B871" s="11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1"/>
      <c r="Q871" s="1" t="s">
        <v>797</v>
      </c>
    </row>
    <row r="872" spans="1:48" ht="30" customHeight="1" x14ac:dyDescent="0.3">
      <c r="A872" s="11"/>
      <c r="B872" s="11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1"/>
      <c r="Q872" s="1" t="s">
        <v>797</v>
      </c>
    </row>
    <row r="873" spans="1:48" ht="30" customHeight="1" x14ac:dyDescent="0.3">
      <c r="A873" s="11"/>
      <c r="B873" s="11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1"/>
      <c r="Q873" s="1" t="s">
        <v>797</v>
      </c>
    </row>
    <row r="874" spans="1:48" ht="30" customHeight="1" x14ac:dyDescent="0.3">
      <c r="A874" s="11"/>
      <c r="B874" s="11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1"/>
      <c r="Q874" s="1" t="s">
        <v>797</v>
      </c>
    </row>
    <row r="875" spans="1:48" ht="30" customHeight="1" x14ac:dyDescent="0.3">
      <c r="A875" s="11"/>
      <c r="B875" s="11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1"/>
      <c r="Q875" s="1" t="s">
        <v>797</v>
      </c>
    </row>
    <row r="876" spans="1:48" ht="30" customHeight="1" x14ac:dyDescent="0.3">
      <c r="A876" s="11"/>
      <c r="B876" s="11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1"/>
      <c r="Q876" s="1" t="s">
        <v>797</v>
      </c>
    </row>
    <row r="877" spans="1:48" ht="30" customHeight="1" x14ac:dyDescent="0.3">
      <c r="A877" s="13" t="s">
        <v>93</v>
      </c>
      <c r="B877" s="11"/>
      <c r="C877" s="11"/>
      <c r="D877" s="11"/>
      <c r="E877" s="12"/>
      <c r="F877" s="12">
        <f>SUMIF(Q856:Q876,"010407",F856:F876)</f>
        <v>0</v>
      </c>
      <c r="G877" s="12"/>
      <c r="H877" s="12">
        <f>SUMIF(Q856:Q876,"010407",H856:H876)</f>
        <v>0</v>
      </c>
      <c r="I877" s="12"/>
      <c r="J877" s="12">
        <f>SUMIF(Q856:Q876,"010407",J856:J876)</f>
        <v>0</v>
      </c>
      <c r="K877" s="12"/>
      <c r="L877" s="12">
        <f>SUMIF(Q856:Q876,"010407",L856:L876)</f>
        <v>0</v>
      </c>
      <c r="M877" s="11"/>
      <c r="N877" t="s">
        <v>94</v>
      </c>
    </row>
    <row r="878" spans="1:48" ht="30" customHeight="1" x14ac:dyDescent="0.3">
      <c r="A878" s="13" t="s">
        <v>808</v>
      </c>
      <c r="B878" s="13" t="s">
        <v>731</v>
      </c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1"/>
      <c r="Q878" s="1" t="s">
        <v>809</v>
      </c>
    </row>
    <row r="879" spans="1:48" ht="30" customHeight="1" x14ac:dyDescent="0.3">
      <c r="A879" s="13" t="s">
        <v>327</v>
      </c>
      <c r="B879" s="13" t="s">
        <v>328</v>
      </c>
      <c r="C879" s="13" t="s">
        <v>154</v>
      </c>
      <c r="D879" s="11">
        <v>78</v>
      </c>
      <c r="E879" s="12">
        <f>TRUNC(일위대가목록!E52,0)</f>
        <v>0</v>
      </c>
      <c r="F879" s="12">
        <f>TRUNC(E879*D879, 0)</f>
        <v>0</v>
      </c>
      <c r="G879" s="12">
        <f>TRUNC(일위대가목록!F52,0)</f>
        <v>0</v>
      </c>
      <c r="H879" s="12">
        <f>TRUNC(G879*D879, 0)</f>
        <v>0</v>
      </c>
      <c r="I879" s="12">
        <f>TRUNC(일위대가목록!G52,0)</f>
        <v>0</v>
      </c>
      <c r="J879" s="12">
        <f>TRUNC(I879*D879, 0)</f>
        <v>0</v>
      </c>
      <c r="K879" s="12">
        <f>TRUNC(E879+G879+I879, 0)</f>
        <v>0</v>
      </c>
      <c r="L879" s="12">
        <f>TRUNC(F879+H879+J879, 0)</f>
        <v>0</v>
      </c>
      <c r="M879" s="13" t="s">
        <v>329</v>
      </c>
      <c r="N879" s="1" t="s">
        <v>330</v>
      </c>
      <c r="O879" s="1" t="s">
        <v>52</v>
      </c>
      <c r="P879" s="1" t="s">
        <v>52</v>
      </c>
      <c r="Q879" s="1" t="s">
        <v>809</v>
      </c>
      <c r="R879" s="1" t="s">
        <v>64</v>
      </c>
      <c r="S879" s="1" t="s">
        <v>65</v>
      </c>
      <c r="T879" s="1" t="s">
        <v>65</v>
      </c>
      <c r="AR879" s="1" t="s">
        <v>52</v>
      </c>
      <c r="AS879" s="1" t="s">
        <v>52</v>
      </c>
      <c r="AU879" s="1" t="s">
        <v>810</v>
      </c>
      <c r="AV879">
        <v>253</v>
      </c>
    </row>
    <row r="880" spans="1:48" ht="30" customHeight="1" x14ac:dyDescent="0.3">
      <c r="A880" s="11"/>
      <c r="B880" s="11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1"/>
      <c r="Q880" s="1" t="s">
        <v>809</v>
      </c>
    </row>
    <row r="881" spans="1:17" ht="30" customHeight="1" x14ac:dyDescent="0.3">
      <c r="A881" s="11"/>
      <c r="B881" s="11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1"/>
      <c r="Q881" s="1" t="s">
        <v>809</v>
      </c>
    </row>
    <row r="882" spans="1:17" ht="30" customHeight="1" x14ac:dyDescent="0.3">
      <c r="A882" s="11"/>
      <c r="B882" s="11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1"/>
      <c r="Q882" s="1" t="s">
        <v>809</v>
      </c>
    </row>
    <row r="883" spans="1:17" ht="30" customHeight="1" x14ac:dyDescent="0.3">
      <c r="A883" s="11"/>
      <c r="B883" s="11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1"/>
      <c r="Q883" s="1" t="s">
        <v>809</v>
      </c>
    </row>
    <row r="884" spans="1:17" ht="30" customHeight="1" x14ac:dyDescent="0.3">
      <c r="A884" s="11"/>
      <c r="B884" s="11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1"/>
      <c r="Q884" s="1" t="s">
        <v>809</v>
      </c>
    </row>
    <row r="885" spans="1:17" ht="30" customHeight="1" x14ac:dyDescent="0.3">
      <c r="A885" s="11"/>
      <c r="B885" s="11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1"/>
      <c r="Q885" s="1" t="s">
        <v>809</v>
      </c>
    </row>
    <row r="886" spans="1:17" ht="30" customHeight="1" x14ac:dyDescent="0.3">
      <c r="A886" s="11"/>
      <c r="B886" s="11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1"/>
      <c r="Q886" s="1" t="s">
        <v>809</v>
      </c>
    </row>
    <row r="887" spans="1:17" ht="30" customHeight="1" x14ac:dyDescent="0.3">
      <c r="A887" s="11"/>
      <c r="B887" s="11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1"/>
      <c r="Q887" s="1" t="s">
        <v>809</v>
      </c>
    </row>
    <row r="888" spans="1:17" ht="30" customHeight="1" x14ac:dyDescent="0.3">
      <c r="A888" s="11"/>
      <c r="B888" s="11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1"/>
      <c r="Q888" s="1" t="s">
        <v>809</v>
      </c>
    </row>
    <row r="889" spans="1:17" ht="30" customHeight="1" x14ac:dyDescent="0.3">
      <c r="A889" s="11"/>
      <c r="B889" s="11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1"/>
      <c r="Q889" s="1" t="s">
        <v>809</v>
      </c>
    </row>
    <row r="890" spans="1:17" ht="30" customHeight="1" x14ac:dyDescent="0.3">
      <c r="A890" s="11"/>
      <c r="B890" s="11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1"/>
      <c r="Q890" s="1" t="s">
        <v>809</v>
      </c>
    </row>
    <row r="891" spans="1:17" ht="30" customHeight="1" x14ac:dyDescent="0.3">
      <c r="A891" s="11"/>
      <c r="B891" s="11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1"/>
      <c r="Q891" s="1" t="s">
        <v>809</v>
      </c>
    </row>
    <row r="892" spans="1:17" ht="30" customHeight="1" x14ac:dyDescent="0.3">
      <c r="A892" s="11"/>
      <c r="B892" s="11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1"/>
      <c r="Q892" s="1" t="s">
        <v>809</v>
      </c>
    </row>
    <row r="893" spans="1:17" ht="30" customHeight="1" x14ac:dyDescent="0.3">
      <c r="A893" s="11"/>
      <c r="B893" s="11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1"/>
      <c r="Q893" s="1" t="s">
        <v>809</v>
      </c>
    </row>
    <row r="894" spans="1:17" ht="30" customHeight="1" x14ac:dyDescent="0.3">
      <c r="A894" s="11"/>
      <c r="B894" s="11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1"/>
      <c r="Q894" s="1" t="s">
        <v>809</v>
      </c>
    </row>
    <row r="895" spans="1:17" ht="30" customHeight="1" x14ac:dyDescent="0.3">
      <c r="A895" s="11"/>
      <c r="B895" s="11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1"/>
      <c r="Q895" s="1" t="s">
        <v>809</v>
      </c>
    </row>
    <row r="896" spans="1:17" ht="30" customHeight="1" x14ac:dyDescent="0.3">
      <c r="A896" s="11"/>
      <c r="B896" s="11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1"/>
      <c r="Q896" s="1" t="s">
        <v>809</v>
      </c>
    </row>
    <row r="897" spans="1:48" ht="30" customHeight="1" x14ac:dyDescent="0.3">
      <c r="A897" s="11"/>
      <c r="B897" s="11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1"/>
      <c r="Q897" s="1" t="s">
        <v>809</v>
      </c>
    </row>
    <row r="898" spans="1:48" ht="30" customHeight="1" x14ac:dyDescent="0.3">
      <c r="A898" s="11"/>
      <c r="B898" s="11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1"/>
      <c r="Q898" s="1" t="s">
        <v>809</v>
      </c>
    </row>
    <row r="899" spans="1:48" ht="30" customHeight="1" x14ac:dyDescent="0.3">
      <c r="A899" s="11"/>
      <c r="B899" s="11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1"/>
      <c r="Q899" s="1" t="s">
        <v>809</v>
      </c>
    </row>
    <row r="900" spans="1:48" ht="30" customHeight="1" x14ac:dyDescent="0.3">
      <c r="A900" s="13" t="s">
        <v>93</v>
      </c>
      <c r="B900" s="11"/>
      <c r="C900" s="11"/>
      <c r="D900" s="11"/>
      <c r="E900" s="12"/>
      <c r="F900" s="12">
        <f>SUMIF(Q879:Q899,"010408",F879:F899)</f>
        <v>0</v>
      </c>
      <c r="G900" s="12"/>
      <c r="H900" s="12">
        <f>SUMIF(Q879:Q899,"010408",H879:H899)</f>
        <v>0</v>
      </c>
      <c r="I900" s="12"/>
      <c r="J900" s="12">
        <f>SUMIF(Q879:Q899,"010408",J879:J899)</f>
        <v>0</v>
      </c>
      <c r="K900" s="12"/>
      <c r="L900" s="12">
        <f>SUMIF(Q879:Q899,"010408",L879:L899)</f>
        <v>0</v>
      </c>
      <c r="M900" s="11"/>
      <c r="N900" t="s">
        <v>94</v>
      </c>
    </row>
    <row r="901" spans="1:48" ht="30" customHeight="1" x14ac:dyDescent="0.3">
      <c r="A901" s="13" t="s">
        <v>811</v>
      </c>
      <c r="B901" s="13" t="s">
        <v>731</v>
      </c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1"/>
      <c r="Q901" s="1" t="s">
        <v>812</v>
      </c>
    </row>
    <row r="902" spans="1:48" ht="30" customHeight="1" x14ac:dyDescent="0.3">
      <c r="A902" s="13" t="s">
        <v>401</v>
      </c>
      <c r="B902" s="13" t="s">
        <v>402</v>
      </c>
      <c r="C902" s="13" t="s">
        <v>154</v>
      </c>
      <c r="D902" s="11">
        <v>12</v>
      </c>
      <c r="E902" s="12">
        <f>TRUNC(일위대가목록!E61,0)</f>
        <v>0</v>
      </c>
      <c r="F902" s="12">
        <f>TRUNC(E902*D902, 0)</f>
        <v>0</v>
      </c>
      <c r="G902" s="12">
        <f>TRUNC(일위대가목록!F61,0)</f>
        <v>0</v>
      </c>
      <c r="H902" s="12">
        <f>TRUNC(G902*D902, 0)</f>
        <v>0</v>
      </c>
      <c r="I902" s="12">
        <f>TRUNC(일위대가목록!G61,0)</f>
        <v>0</v>
      </c>
      <c r="J902" s="12">
        <f>TRUNC(I902*D902, 0)</f>
        <v>0</v>
      </c>
      <c r="K902" s="12">
        <f t="shared" ref="K902:L905" si="77">TRUNC(E902+G902+I902, 0)</f>
        <v>0</v>
      </c>
      <c r="L902" s="12">
        <f t="shared" si="77"/>
        <v>0</v>
      </c>
      <c r="M902" s="13" t="s">
        <v>403</v>
      </c>
      <c r="N902" s="1" t="s">
        <v>404</v>
      </c>
      <c r="O902" s="1" t="s">
        <v>52</v>
      </c>
      <c r="P902" s="1" t="s">
        <v>52</v>
      </c>
      <c r="Q902" s="1" t="s">
        <v>812</v>
      </c>
      <c r="R902" s="1" t="s">
        <v>64</v>
      </c>
      <c r="S902" s="1" t="s">
        <v>65</v>
      </c>
      <c r="T902" s="1" t="s">
        <v>65</v>
      </c>
      <c r="AR902" s="1" t="s">
        <v>52</v>
      </c>
      <c r="AS902" s="1" t="s">
        <v>52</v>
      </c>
      <c r="AU902" s="1" t="s">
        <v>813</v>
      </c>
      <c r="AV902">
        <v>255</v>
      </c>
    </row>
    <row r="903" spans="1:48" ht="30" customHeight="1" x14ac:dyDescent="0.3">
      <c r="A903" s="13" t="s">
        <v>620</v>
      </c>
      <c r="B903" s="13" t="s">
        <v>52</v>
      </c>
      <c r="C903" s="13" t="s">
        <v>154</v>
      </c>
      <c r="D903" s="11">
        <v>19</v>
      </c>
      <c r="E903" s="12">
        <f>TRUNC(일위대가목록!E99,0)</f>
        <v>0</v>
      </c>
      <c r="F903" s="12">
        <f>TRUNC(E903*D903, 0)</f>
        <v>0</v>
      </c>
      <c r="G903" s="12">
        <f>TRUNC(일위대가목록!F99,0)</f>
        <v>0</v>
      </c>
      <c r="H903" s="12">
        <f>TRUNC(G903*D903, 0)</f>
        <v>0</v>
      </c>
      <c r="I903" s="12">
        <f>TRUNC(일위대가목록!G99,0)</f>
        <v>0</v>
      </c>
      <c r="J903" s="12">
        <f>TRUNC(I903*D903, 0)</f>
        <v>0</v>
      </c>
      <c r="K903" s="12">
        <f t="shared" si="77"/>
        <v>0</v>
      </c>
      <c r="L903" s="12">
        <f t="shared" si="77"/>
        <v>0</v>
      </c>
      <c r="M903" s="13" t="s">
        <v>621</v>
      </c>
      <c r="N903" s="1" t="s">
        <v>622</v>
      </c>
      <c r="O903" s="1" t="s">
        <v>52</v>
      </c>
      <c r="P903" s="1" t="s">
        <v>52</v>
      </c>
      <c r="Q903" s="1" t="s">
        <v>812</v>
      </c>
      <c r="R903" s="1" t="s">
        <v>64</v>
      </c>
      <c r="S903" s="1" t="s">
        <v>65</v>
      </c>
      <c r="T903" s="1" t="s">
        <v>65</v>
      </c>
      <c r="AR903" s="1" t="s">
        <v>52</v>
      </c>
      <c r="AS903" s="1" t="s">
        <v>52</v>
      </c>
      <c r="AU903" s="1" t="s">
        <v>814</v>
      </c>
      <c r="AV903">
        <v>256</v>
      </c>
    </row>
    <row r="904" spans="1:48" ht="30" customHeight="1" x14ac:dyDescent="0.3">
      <c r="A904" s="13" t="s">
        <v>410</v>
      </c>
      <c r="B904" s="13" t="s">
        <v>815</v>
      </c>
      <c r="C904" s="13" t="s">
        <v>61</v>
      </c>
      <c r="D904" s="11">
        <v>45</v>
      </c>
      <c r="E904" s="12">
        <f>TRUNC(일위대가목록!E117,0)</f>
        <v>0</v>
      </c>
      <c r="F904" s="12">
        <f>TRUNC(E904*D904, 0)</f>
        <v>0</v>
      </c>
      <c r="G904" s="12">
        <f>TRUNC(일위대가목록!F117,0)</f>
        <v>0</v>
      </c>
      <c r="H904" s="12">
        <f>TRUNC(G904*D904, 0)</f>
        <v>0</v>
      </c>
      <c r="I904" s="12">
        <f>TRUNC(일위대가목록!G117,0)</f>
        <v>0</v>
      </c>
      <c r="J904" s="12">
        <f>TRUNC(I904*D904, 0)</f>
        <v>0</v>
      </c>
      <c r="K904" s="12">
        <f t="shared" si="77"/>
        <v>0</v>
      </c>
      <c r="L904" s="12">
        <f t="shared" si="77"/>
        <v>0</v>
      </c>
      <c r="M904" s="13" t="s">
        <v>816</v>
      </c>
      <c r="N904" s="1" t="s">
        <v>817</v>
      </c>
      <c r="O904" s="1" t="s">
        <v>52</v>
      </c>
      <c r="P904" s="1" t="s">
        <v>52</v>
      </c>
      <c r="Q904" s="1" t="s">
        <v>812</v>
      </c>
      <c r="R904" s="1" t="s">
        <v>64</v>
      </c>
      <c r="S904" s="1" t="s">
        <v>65</v>
      </c>
      <c r="T904" s="1" t="s">
        <v>65</v>
      </c>
      <c r="AR904" s="1" t="s">
        <v>52</v>
      </c>
      <c r="AS904" s="1" t="s">
        <v>52</v>
      </c>
      <c r="AU904" s="1" t="s">
        <v>818</v>
      </c>
      <c r="AV904">
        <v>257</v>
      </c>
    </row>
    <row r="905" spans="1:48" ht="30" customHeight="1" x14ac:dyDescent="0.3">
      <c r="A905" s="13" t="s">
        <v>433</v>
      </c>
      <c r="B905" s="13" t="s">
        <v>434</v>
      </c>
      <c r="C905" s="13" t="s">
        <v>61</v>
      </c>
      <c r="D905" s="11">
        <v>115</v>
      </c>
      <c r="E905" s="12">
        <f>TRUNC(일위대가목록!E68,0)</f>
        <v>0</v>
      </c>
      <c r="F905" s="12">
        <f>TRUNC(E905*D905, 0)</f>
        <v>0</v>
      </c>
      <c r="G905" s="12">
        <f>TRUNC(일위대가목록!F68,0)</f>
        <v>0</v>
      </c>
      <c r="H905" s="12">
        <f>TRUNC(G905*D905, 0)</f>
        <v>0</v>
      </c>
      <c r="I905" s="12">
        <f>TRUNC(일위대가목록!G68,0)</f>
        <v>0</v>
      </c>
      <c r="J905" s="12">
        <f>TRUNC(I905*D905, 0)</f>
        <v>0</v>
      </c>
      <c r="K905" s="12">
        <f t="shared" si="77"/>
        <v>0</v>
      </c>
      <c r="L905" s="12">
        <f t="shared" si="77"/>
        <v>0</v>
      </c>
      <c r="M905" s="13" t="s">
        <v>435</v>
      </c>
      <c r="N905" s="1" t="s">
        <v>436</v>
      </c>
      <c r="O905" s="1" t="s">
        <v>52</v>
      </c>
      <c r="P905" s="1" t="s">
        <v>52</v>
      </c>
      <c r="Q905" s="1" t="s">
        <v>812</v>
      </c>
      <c r="R905" s="1" t="s">
        <v>64</v>
      </c>
      <c r="S905" s="1" t="s">
        <v>65</v>
      </c>
      <c r="T905" s="1" t="s">
        <v>65</v>
      </c>
      <c r="AR905" s="1" t="s">
        <v>52</v>
      </c>
      <c r="AS905" s="1" t="s">
        <v>52</v>
      </c>
      <c r="AU905" s="1" t="s">
        <v>819</v>
      </c>
      <c r="AV905">
        <v>258</v>
      </c>
    </row>
    <row r="906" spans="1:48" ht="30" customHeight="1" x14ac:dyDescent="0.3">
      <c r="A906" s="11"/>
      <c r="B906" s="11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1"/>
      <c r="Q906" s="1" t="s">
        <v>812</v>
      </c>
    </row>
    <row r="907" spans="1:48" ht="30" customHeight="1" x14ac:dyDescent="0.3">
      <c r="A907" s="11"/>
      <c r="B907" s="11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1"/>
      <c r="Q907" s="1" t="s">
        <v>812</v>
      </c>
    </row>
    <row r="908" spans="1:48" ht="30" customHeight="1" x14ac:dyDescent="0.3">
      <c r="A908" s="11"/>
      <c r="B908" s="11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1"/>
      <c r="Q908" s="1" t="s">
        <v>812</v>
      </c>
    </row>
    <row r="909" spans="1:48" ht="30" customHeight="1" x14ac:dyDescent="0.3">
      <c r="A909" s="11"/>
      <c r="B909" s="11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1"/>
      <c r="Q909" s="1" t="s">
        <v>812</v>
      </c>
    </row>
    <row r="910" spans="1:48" ht="30" customHeight="1" x14ac:dyDescent="0.3">
      <c r="A910" s="11"/>
      <c r="B910" s="11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1"/>
      <c r="Q910" s="1" t="s">
        <v>812</v>
      </c>
    </row>
    <row r="911" spans="1:48" ht="30" customHeight="1" x14ac:dyDescent="0.3">
      <c r="A911" s="11"/>
      <c r="B911" s="11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1"/>
      <c r="Q911" s="1" t="s">
        <v>812</v>
      </c>
    </row>
    <row r="912" spans="1:48" ht="30" customHeight="1" x14ac:dyDescent="0.3">
      <c r="A912" s="11"/>
      <c r="B912" s="11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1"/>
      <c r="Q912" s="1" t="s">
        <v>812</v>
      </c>
    </row>
    <row r="913" spans="1:48" ht="30" customHeight="1" x14ac:dyDescent="0.3">
      <c r="A913" s="11"/>
      <c r="B913" s="11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1"/>
      <c r="Q913" s="1" t="s">
        <v>812</v>
      </c>
    </row>
    <row r="914" spans="1:48" ht="30" customHeight="1" x14ac:dyDescent="0.3">
      <c r="A914" s="11"/>
      <c r="B914" s="11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1"/>
      <c r="Q914" s="1" t="s">
        <v>812</v>
      </c>
    </row>
    <row r="915" spans="1:48" ht="30" customHeight="1" x14ac:dyDescent="0.3">
      <c r="A915" s="11"/>
      <c r="B915" s="11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1"/>
      <c r="Q915" s="1" t="s">
        <v>812</v>
      </c>
    </row>
    <row r="916" spans="1:48" ht="30" customHeight="1" x14ac:dyDescent="0.3">
      <c r="A916" s="11"/>
      <c r="B916" s="11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1"/>
      <c r="Q916" s="1" t="s">
        <v>812</v>
      </c>
    </row>
    <row r="917" spans="1:48" ht="30" customHeight="1" x14ac:dyDescent="0.3">
      <c r="A917" s="11"/>
      <c r="B917" s="11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1"/>
      <c r="Q917" s="1" t="s">
        <v>812</v>
      </c>
    </row>
    <row r="918" spans="1:48" ht="30" customHeight="1" x14ac:dyDescent="0.3">
      <c r="A918" s="11"/>
      <c r="B918" s="11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1"/>
      <c r="Q918" s="1" t="s">
        <v>812</v>
      </c>
    </row>
    <row r="919" spans="1:48" ht="30" customHeight="1" x14ac:dyDescent="0.3">
      <c r="A919" s="11"/>
      <c r="B919" s="11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1"/>
      <c r="Q919" s="1" t="s">
        <v>812</v>
      </c>
    </row>
    <row r="920" spans="1:48" ht="30" customHeight="1" x14ac:dyDescent="0.3">
      <c r="A920" s="11"/>
      <c r="B920" s="11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1"/>
      <c r="Q920" s="1" t="s">
        <v>812</v>
      </c>
    </row>
    <row r="921" spans="1:48" ht="30" customHeight="1" x14ac:dyDescent="0.3">
      <c r="A921" s="11"/>
      <c r="B921" s="11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1"/>
      <c r="Q921" s="1" t="s">
        <v>812</v>
      </c>
    </row>
    <row r="922" spans="1:48" ht="30" customHeight="1" x14ac:dyDescent="0.3">
      <c r="A922" s="11"/>
      <c r="B922" s="11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1"/>
      <c r="Q922" s="1" t="s">
        <v>812</v>
      </c>
    </row>
    <row r="923" spans="1:48" ht="30" customHeight="1" x14ac:dyDescent="0.3">
      <c r="A923" s="13" t="s">
        <v>93</v>
      </c>
      <c r="B923" s="11"/>
      <c r="C923" s="11"/>
      <c r="D923" s="11"/>
      <c r="E923" s="12"/>
      <c r="F923" s="12">
        <f>SUMIF(Q902:Q922,"010409",F902:F922)</f>
        <v>0</v>
      </c>
      <c r="G923" s="12"/>
      <c r="H923" s="12">
        <f>SUMIF(Q902:Q922,"010409",H902:H922)</f>
        <v>0</v>
      </c>
      <c r="I923" s="12"/>
      <c r="J923" s="12">
        <f>SUMIF(Q902:Q922,"010409",J902:J922)</f>
        <v>0</v>
      </c>
      <c r="K923" s="12"/>
      <c r="L923" s="12">
        <f>SUMIF(Q902:Q922,"010409",L902:L922)</f>
        <v>0</v>
      </c>
      <c r="M923" s="11"/>
      <c r="N923" t="s">
        <v>94</v>
      </c>
    </row>
    <row r="924" spans="1:48" ht="30" customHeight="1" x14ac:dyDescent="0.3">
      <c r="A924" s="13" t="s">
        <v>820</v>
      </c>
      <c r="B924" s="13" t="s">
        <v>731</v>
      </c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1"/>
      <c r="Q924" s="1" t="s">
        <v>821</v>
      </c>
    </row>
    <row r="925" spans="1:48" ht="30" customHeight="1" x14ac:dyDescent="0.3">
      <c r="A925" s="13" t="s">
        <v>822</v>
      </c>
      <c r="B925" s="13" t="s">
        <v>823</v>
      </c>
      <c r="C925" s="13" t="s">
        <v>316</v>
      </c>
      <c r="D925" s="11">
        <v>3</v>
      </c>
      <c r="E925" s="12">
        <f>TRUNC(일위대가목록!E118,0)</f>
        <v>0</v>
      </c>
      <c r="F925" s="12">
        <f>TRUNC(E925*D925, 0)</f>
        <v>0</v>
      </c>
      <c r="G925" s="12">
        <f>TRUNC(일위대가목록!F118,0)</f>
        <v>0</v>
      </c>
      <c r="H925" s="12">
        <f>TRUNC(G925*D925, 0)</f>
        <v>0</v>
      </c>
      <c r="I925" s="12">
        <f>TRUNC(일위대가목록!G118,0)</f>
        <v>0</v>
      </c>
      <c r="J925" s="12">
        <f>TRUNC(I925*D925, 0)</f>
        <v>0</v>
      </c>
      <c r="K925" s="12">
        <f>TRUNC(E925+G925+I925, 0)</f>
        <v>0</v>
      </c>
      <c r="L925" s="12">
        <f>TRUNC(F925+H925+J925, 0)</f>
        <v>0</v>
      </c>
      <c r="M925" s="13" t="s">
        <v>824</v>
      </c>
      <c r="N925" s="1" t="s">
        <v>825</v>
      </c>
      <c r="O925" s="1" t="s">
        <v>52</v>
      </c>
      <c r="P925" s="1" t="s">
        <v>52</v>
      </c>
      <c r="Q925" s="1" t="s">
        <v>821</v>
      </c>
      <c r="R925" s="1" t="s">
        <v>64</v>
      </c>
      <c r="S925" s="1" t="s">
        <v>65</v>
      </c>
      <c r="T925" s="1" t="s">
        <v>65</v>
      </c>
      <c r="AR925" s="1" t="s">
        <v>52</v>
      </c>
      <c r="AS925" s="1" t="s">
        <v>52</v>
      </c>
      <c r="AU925" s="1" t="s">
        <v>826</v>
      </c>
      <c r="AV925">
        <v>260</v>
      </c>
    </row>
    <row r="926" spans="1:48" ht="30" customHeight="1" x14ac:dyDescent="0.3">
      <c r="A926" s="11"/>
      <c r="B926" s="11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1"/>
      <c r="Q926" s="1" t="s">
        <v>821</v>
      </c>
    </row>
    <row r="927" spans="1:48" ht="30" customHeight="1" x14ac:dyDescent="0.3">
      <c r="A927" s="11"/>
      <c r="B927" s="11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1"/>
      <c r="Q927" s="1" t="s">
        <v>821</v>
      </c>
    </row>
    <row r="928" spans="1:48" ht="30" customHeight="1" x14ac:dyDescent="0.3">
      <c r="A928" s="11"/>
      <c r="B928" s="11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1"/>
      <c r="Q928" s="1" t="s">
        <v>821</v>
      </c>
    </row>
    <row r="929" spans="1:17" ht="30" customHeight="1" x14ac:dyDescent="0.3">
      <c r="A929" s="11"/>
      <c r="B929" s="11"/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1"/>
      <c r="Q929" s="1" t="s">
        <v>821</v>
      </c>
    </row>
    <row r="930" spans="1:17" ht="30" customHeight="1" x14ac:dyDescent="0.3">
      <c r="A930" s="11"/>
      <c r="B930" s="11"/>
      <c r="C930" s="11"/>
      <c r="D930" s="11"/>
      <c r="E930" s="12"/>
      <c r="F930" s="12"/>
      <c r="G930" s="12"/>
      <c r="H930" s="12"/>
      <c r="I930" s="12"/>
      <c r="J930" s="12"/>
      <c r="K930" s="12"/>
      <c r="L930" s="12"/>
      <c r="M930" s="11"/>
      <c r="Q930" s="1" t="s">
        <v>821</v>
      </c>
    </row>
    <row r="931" spans="1:17" ht="30" customHeight="1" x14ac:dyDescent="0.3">
      <c r="A931" s="11"/>
      <c r="B931" s="11"/>
      <c r="C931" s="11"/>
      <c r="D931" s="11"/>
      <c r="E931" s="12"/>
      <c r="F931" s="12"/>
      <c r="G931" s="12"/>
      <c r="H931" s="12"/>
      <c r="I931" s="12"/>
      <c r="J931" s="12"/>
      <c r="K931" s="12"/>
      <c r="L931" s="12"/>
      <c r="M931" s="11"/>
      <c r="Q931" s="1" t="s">
        <v>821</v>
      </c>
    </row>
    <row r="932" spans="1:17" ht="30" customHeight="1" x14ac:dyDescent="0.3">
      <c r="A932" s="11"/>
      <c r="B932" s="11"/>
      <c r="C932" s="11"/>
      <c r="D932" s="11"/>
      <c r="E932" s="12"/>
      <c r="F932" s="12"/>
      <c r="G932" s="12"/>
      <c r="H932" s="12"/>
      <c r="I932" s="12"/>
      <c r="J932" s="12"/>
      <c r="K932" s="12"/>
      <c r="L932" s="12"/>
      <c r="M932" s="11"/>
      <c r="Q932" s="1" t="s">
        <v>821</v>
      </c>
    </row>
    <row r="933" spans="1:17" ht="30" customHeight="1" x14ac:dyDescent="0.3">
      <c r="A933" s="11"/>
      <c r="B933" s="11"/>
      <c r="C933" s="11"/>
      <c r="D933" s="11"/>
      <c r="E933" s="12"/>
      <c r="F933" s="12"/>
      <c r="G933" s="12"/>
      <c r="H933" s="12"/>
      <c r="I933" s="12"/>
      <c r="J933" s="12"/>
      <c r="K933" s="12"/>
      <c r="L933" s="12"/>
      <c r="M933" s="11"/>
      <c r="Q933" s="1" t="s">
        <v>821</v>
      </c>
    </row>
    <row r="934" spans="1:17" ht="30" customHeight="1" x14ac:dyDescent="0.3">
      <c r="A934" s="11"/>
      <c r="B934" s="11"/>
      <c r="C934" s="11"/>
      <c r="D934" s="11"/>
      <c r="E934" s="12"/>
      <c r="F934" s="12"/>
      <c r="G934" s="12"/>
      <c r="H934" s="12"/>
      <c r="I934" s="12"/>
      <c r="J934" s="12"/>
      <c r="K934" s="12"/>
      <c r="L934" s="12"/>
      <c r="M934" s="11"/>
      <c r="Q934" s="1" t="s">
        <v>821</v>
      </c>
    </row>
    <row r="935" spans="1:17" ht="30" customHeight="1" x14ac:dyDescent="0.3">
      <c r="A935" s="11"/>
      <c r="B935" s="11"/>
      <c r="C935" s="11"/>
      <c r="D935" s="11"/>
      <c r="E935" s="12"/>
      <c r="F935" s="12"/>
      <c r="G935" s="12"/>
      <c r="H935" s="12"/>
      <c r="I935" s="12"/>
      <c r="J935" s="12"/>
      <c r="K935" s="12"/>
      <c r="L935" s="12"/>
      <c r="M935" s="11"/>
      <c r="Q935" s="1" t="s">
        <v>821</v>
      </c>
    </row>
    <row r="936" spans="1:17" ht="30" customHeight="1" x14ac:dyDescent="0.3">
      <c r="A936" s="11"/>
      <c r="B936" s="11"/>
      <c r="C936" s="11"/>
      <c r="D936" s="11"/>
      <c r="E936" s="12"/>
      <c r="F936" s="12"/>
      <c r="G936" s="12"/>
      <c r="H936" s="12"/>
      <c r="I936" s="12"/>
      <c r="J936" s="12"/>
      <c r="K936" s="12"/>
      <c r="L936" s="12"/>
      <c r="M936" s="11"/>
      <c r="Q936" s="1" t="s">
        <v>821</v>
      </c>
    </row>
    <row r="937" spans="1:17" ht="30" customHeight="1" x14ac:dyDescent="0.3">
      <c r="A937" s="11"/>
      <c r="B937" s="11"/>
      <c r="C937" s="11"/>
      <c r="D937" s="11"/>
      <c r="E937" s="12"/>
      <c r="F937" s="12"/>
      <c r="G937" s="12"/>
      <c r="H937" s="12"/>
      <c r="I937" s="12"/>
      <c r="J937" s="12"/>
      <c r="K937" s="12"/>
      <c r="L937" s="12"/>
      <c r="M937" s="11"/>
      <c r="Q937" s="1" t="s">
        <v>821</v>
      </c>
    </row>
    <row r="938" spans="1:17" ht="30" customHeight="1" x14ac:dyDescent="0.3">
      <c r="A938" s="11"/>
      <c r="B938" s="11"/>
      <c r="C938" s="11"/>
      <c r="D938" s="11"/>
      <c r="E938" s="12"/>
      <c r="F938" s="12"/>
      <c r="G938" s="12"/>
      <c r="H938" s="12"/>
      <c r="I938" s="12"/>
      <c r="J938" s="12"/>
      <c r="K938" s="12"/>
      <c r="L938" s="12"/>
      <c r="M938" s="11"/>
      <c r="Q938" s="1" t="s">
        <v>821</v>
      </c>
    </row>
    <row r="939" spans="1:17" ht="30" customHeight="1" x14ac:dyDescent="0.3">
      <c r="A939" s="11"/>
      <c r="B939" s="11"/>
      <c r="C939" s="11"/>
      <c r="D939" s="11"/>
      <c r="E939" s="12"/>
      <c r="F939" s="12"/>
      <c r="G939" s="12"/>
      <c r="H939" s="12"/>
      <c r="I939" s="12"/>
      <c r="J939" s="12"/>
      <c r="K939" s="12"/>
      <c r="L939" s="12"/>
      <c r="M939" s="11"/>
      <c r="Q939" s="1" t="s">
        <v>821</v>
      </c>
    </row>
    <row r="940" spans="1:17" ht="30" customHeight="1" x14ac:dyDescent="0.3">
      <c r="A940" s="11"/>
      <c r="B940" s="11"/>
      <c r="C940" s="11"/>
      <c r="D940" s="11"/>
      <c r="E940" s="12"/>
      <c r="F940" s="12"/>
      <c r="G940" s="12"/>
      <c r="H940" s="12"/>
      <c r="I940" s="12"/>
      <c r="J940" s="12"/>
      <c r="K940" s="12"/>
      <c r="L940" s="12"/>
      <c r="M940" s="11"/>
      <c r="Q940" s="1" t="s">
        <v>821</v>
      </c>
    </row>
    <row r="941" spans="1:17" ht="30" customHeight="1" x14ac:dyDescent="0.3">
      <c r="A941" s="11"/>
      <c r="B941" s="11"/>
      <c r="C941" s="11"/>
      <c r="D941" s="11"/>
      <c r="E941" s="12"/>
      <c r="F941" s="12"/>
      <c r="G941" s="12"/>
      <c r="H941" s="12"/>
      <c r="I941" s="12"/>
      <c r="J941" s="12"/>
      <c r="K941" s="12"/>
      <c r="L941" s="12"/>
      <c r="M941" s="11"/>
      <c r="Q941" s="1" t="s">
        <v>821</v>
      </c>
    </row>
    <row r="942" spans="1:17" ht="30" customHeight="1" x14ac:dyDescent="0.3">
      <c r="A942" s="11"/>
      <c r="B942" s="11"/>
      <c r="C942" s="11"/>
      <c r="D942" s="11"/>
      <c r="E942" s="12"/>
      <c r="F942" s="12"/>
      <c r="G942" s="12"/>
      <c r="H942" s="12"/>
      <c r="I942" s="12"/>
      <c r="J942" s="12"/>
      <c r="K942" s="12"/>
      <c r="L942" s="12"/>
      <c r="M942" s="11"/>
      <c r="Q942" s="1" t="s">
        <v>821</v>
      </c>
    </row>
    <row r="943" spans="1:17" ht="30" customHeight="1" x14ac:dyDescent="0.3">
      <c r="A943" s="11"/>
      <c r="B943" s="11"/>
      <c r="C943" s="11"/>
      <c r="D943" s="11"/>
      <c r="E943" s="12"/>
      <c r="F943" s="12"/>
      <c r="G943" s="12"/>
      <c r="H943" s="12"/>
      <c r="I943" s="12"/>
      <c r="J943" s="12"/>
      <c r="K943" s="12"/>
      <c r="L943" s="12"/>
      <c r="M943" s="11"/>
      <c r="Q943" s="1" t="s">
        <v>821</v>
      </c>
    </row>
    <row r="944" spans="1:17" ht="30" customHeight="1" x14ac:dyDescent="0.3">
      <c r="A944" s="11"/>
      <c r="B944" s="11"/>
      <c r="C944" s="11"/>
      <c r="D944" s="11"/>
      <c r="E944" s="12"/>
      <c r="F944" s="12"/>
      <c r="G944" s="12"/>
      <c r="H944" s="12"/>
      <c r="I944" s="12"/>
      <c r="J944" s="12"/>
      <c r="K944" s="12"/>
      <c r="L944" s="12"/>
      <c r="M944" s="11"/>
      <c r="Q944" s="1" t="s">
        <v>821</v>
      </c>
    </row>
    <row r="945" spans="1:48" ht="30" customHeight="1" x14ac:dyDescent="0.3">
      <c r="A945" s="11"/>
      <c r="B945" s="11"/>
      <c r="C945" s="11"/>
      <c r="D945" s="11"/>
      <c r="E945" s="12"/>
      <c r="F945" s="12"/>
      <c r="G945" s="12"/>
      <c r="H945" s="12"/>
      <c r="I945" s="12"/>
      <c r="J945" s="12"/>
      <c r="K945" s="12"/>
      <c r="L945" s="12"/>
      <c r="M945" s="11"/>
      <c r="Q945" s="1" t="s">
        <v>821</v>
      </c>
    </row>
    <row r="946" spans="1:48" ht="30" customHeight="1" x14ac:dyDescent="0.3">
      <c r="A946" s="13" t="s">
        <v>93</v>
      </c>
      <c r="B946" s="11"/>
      <c r="C946" s="11"/>
      <c r="D946" s="11"/>
      <c r="E946" s="12"/>
      <c r="F946" s="12">
        <f>SUMIF(Q925:Q945,"010410",F925:F945)</f>
        <v>0</v>
      </c>
      <c r="G946" s="12"/>
      <c r="H946" s="12">
        <f>SUMIF(Q925:Q945,"010410",H925:H945)</f>
        <v>0</v>
      </c>
      <c r="I946" s="12"/>
      <c r="J946" s="12">
        <f>SUMIF(Q925:Q945,"010410",J925:J945)</f>
        <v>0</v>
      </c>
      <c r="K946" s="12"/>
      <c r="L946" s="12">
        <f>SUMIF(Q925:Q945,"010410",L925:L945)</f>
        <v>0</v>
      </c>
      <c r="M946" s="11"/>
      <c r="N946" t="s">
        <v>94</v>
      </c>
    </row>
    <row r="947" spans="1:48" ht="30" customHeight="1" x14ac:dyDescent="0.3">
      <c r="A947" s="13" t="s">
        <v>829</v>
      </c>
      <c r="B947" s="13" t="s">
        <v>831</v>
      </c>
      <c r="C947" s="11"/>
      <c r="D947" s="11"/>
      <c r="E947" s="12"/>
      <c r="F947" s="12"/>
      <c r="G947" s="12"/>
      <c r="H947" s="12"/>
      <c r="I947" s="12"/>
      <c r="J947" s="12"/>
      <c r="K947" s="12"/>
      <c r="L947" s="12"/>
      <c r="M947" s="11"/>
      <c r="Q947" s="1" t="s">
        <v>830</v>
      </c>
    </row>
    <row r="948" spans="1:48" ht="30" customHeight="1" x14ac:dyDescent="0.3">
      <c r="A948" s="13" t="s">
        <v>59</v>
      </c>
      <c r="B948" s="13" t="s">
        <v>60</v>
      </c>
      <c r="C948" s="13" t="s">
        <v>61</v>
      </c>
      <c r="D948" s="11">
        <v>18</v>
      </c>
      <c r="E948" s="12">
        <f>TRUNC(일위대가목록!E4,0)</f>
        <v>0</v>
      </c>
      <c r="F948" s="12">
        <f>TRUNC(E948*D948, 0)</f>
        <v>0</v>
      </c>
      <c r="G948" s="12">
        <f>TRUNC(일위대가목록!F4,0)</f>
        <v>0</v>
      </c>
      <c r="H948" s="12">
        <f>TRUNC(G948*D948, 0)</f>
        <v>0</v>
      </c>
      <c r="I948" s="12">
        <f>TRUNC(일위대가목록!G4,0)</f>
        <v>0</v>
      </c>
      <c r="J948" s="12">
        <f>TRUNC(I948*D948, 0)</f>
        <v>0</v>
      </c>
      <c r="K948" s="12">
        <f t="shared" ref="K948:L951" si="78">TRUNC(E948+G948+I948, 0)</f>
        <v>0</v>
      </c>
      <c r="L948" s="12">
        <f t="shared" si="78"/>
        <v>0</v>
      </c>
      <c r="M948" s="13" t="s">
        <v>62</v>
      </c>
      <c r="N948" s="1" t="s">
        <v>63</v>
      </c>
      <c r="O948" s="1" t="s">
        <v>52</v>
      </c>
      <c r="P948" s="1" t="s">
        <v>52</v>
      </c>
      <c r="Q948" s="1" t="s">
        <v>830</v>
      </c>
      <c r="R948" s="1" t="s">
        <v>64</v>
      </c>
      <c r="S948" s="1" t="s">
        <v>65</v>
      </c>
      <c r="T948" s="1" t="s">
        <v>65</v>
      </c>
      <c r="AR948" s="1" t="s">
        <v>52</v>
      </c>
      <c r="AS948" s="1" t="s">
        <v>52</v>
      </c>
      <c r="AU948" s="1" t="s">
        <v>832</v>
      </c>
      <c r="AV948">
        <v>263</v>
      </c>
    </row>
    <row r="949" spans="1:48" ht="30" customHeight="1" x14ac:dyDescent="0.3">
      <c r="A949" s="13" t="s">
        <v>73</v>
      </c>
      <c r="B949" s="13" t="s">
        <v>74</v>
      </c>
      <c r="C949" s="13" t="s">
        <v>61</v>
      </c>
      <c r="D949" s="11">
        <v>76</v>
      </c>
      <c r="E949" s="12">
        <f>TRUNC(일위대가목록!E6,0)</f>
        <v>0</v>
      </c>
      <c r="F949" s="12">
        <f>TRUNC(E949*D949, 0)</f>
        <v>0</v>
      </c>
      <c r="G949" s="12">
        <f>TRUNC(일위대가목록!F6,0)</f>
        <v>0</v>
      </c>
      <c r="H949" s="12">
        <f>TRUNC(G949*D949, 0)</f>
        <v>0</v>
      </c>
      <c r="I949" s="12">
        <f>TRUNC(일위대가목록!G6,0)</f>
        <v>0</v>
      </c>
      <c r="J949" s="12">
        <f>TRUNC(I949*D949, 0)</f>
        <v>0</v>
      </c>
      <c r="K949" s="12">
        <f t="shared" si="78"/>
        <v>0</v>
      </c>
      <c r="L949" s="12">
        <f t="shared" si="78"/>
        <v>0</v>
      </c>
      <c r="M949" s="13" t="s">
        <v>75</v>
      </c>
      <c r="N949" s="1" t="s">
        <v>76</v>
      </c>
      <c r="O949" s="1" t="s">
        <v>52</v>
      </c>
      <c r="P949" s="1" t="s">
        <v>52</v>
      </c>
      <c r="Q949" s="1" t="s">
        <v>830</v>
      </c>
      <c r="R949" s="1" t="s">
        <v>64</v>
      </c>
      <c r="S949" s="1" t="s">
        <v>65</v>
      </c>
      <c r="T949" s="1" t="s">
        <v>65</v>
      </c>
      <c r="AR949" s="1" t="s">
        <v>52</v>
      </c>
      <c r="AS949" s="1" t="s">
        <v>52</v>
      </c>
      <c r="AU949" s="1" t="s">
        <v>833</v>
      </c>
      <c r="AV949">
        <v>264</v>
      </c>
    </row>
    <row r="950" spans="1:48" ht="30" customHeight="1" x14ac:dyDescent="0.3">
      <c r="A950" s="13" t="s">
        <v>83</v>
      </c>
      <c r="B950" s="13" t="s">
        <v>52</v>
      </c>
      <c r="C950" s="13" t="s">
        <v>61</v>
      </c>
      <c r="D950" s="11">
        <v>76</v>
      </c>
      <c r="E950" s="12">
        <f>TRUNC(일위대가목록!E8,0)</f>
        <v>0</v>
      </c>
      <c r="F950" s="12">
        <f>TRUNC(E950*D950, 0)</f>
        <v>0</v>
      </c>
      <c r="G950" s="12">
        <f>TRUNC(일위대가목록!F8,0)</f>
        <v>0</v>
      </c>
      <c r="H950" s="12">
        <f>TRUNC(G950*D950, 0)</f>
        <v>0</v>
      </c>
      <c r="I950" s="12">
        <f>TRUNC(일위대가목록!G8,0)</f>
        <v>0</v>
      </c>
      <c r="J950" s="12">
        <f>TRUNC(I950*D950, 0)</f>
        <v>0</v>
      </c>
      <c r="K950" s="12">
        <f t="shared" si="78"/>
        <v>0</v>
      </c>
      <c r="L950" s="12">
        <f t="shared" si="78"/>
        <v>0</v>
      </c>
      <c r="M950" s="13" t="s">
        <v>84</v>
      </c>
      <c r="N950" s="1" t="s">
        <v>85</v>
      </c>
      <c r="O950" s="1" t="s">
        <v>52</v>
      </c>
      <c r="P950" s="1" t="s">
        <v>52</v>
      </c>
      <c r="Q950" s="1" t="s">
        <v>830</v>
      </c>
      <c r="R950" s="1" t="s">
        <v>64</v>
      </c>
      <c r="S950" s="1" t="s">
        <v>65</v>
      </c>
      <c r="T950" s="1" t="s">
        <v>65</v>
      </c>
      <c r="AR950" s="1" t="s">
        <v>52</v>
      </c>
      <c r="AS950" s="1" t="s">
        <v>52</v>
      </c>
      <c r="AU950" s="1" t="s">
        <v>834</v>
      </c>
      <c r="AV950">
        <v>265</v>
      </c>
    </row>
    <row r="951" spans="1:48" ht="30" customHeight="1" x14ac:dyDescent="0.3">
      <c r="A951" s="13" t="s">
        <v>87</v>
      </c>
      <c r="B951" s="13" t="s">
        <v>88</v>
      </c>
      <c r="C951" s="13" t="s">
        <v>89</v>
      </c>
      <c r="D951" s="11">
        <v>1</v>
      </c>
      <c r="E951" s="12">
        <f>TRUNC(일위대가목록!E9,0)</f>
        <v>0</v>
      </c>
      <c r="F951" s="12">
        <f>TRUNC(E951*D951, 0)</f>
        <v>0</v>
      </c>
      <c r="G951" s="12">
        <f>TRUNC(일위대가목록!F9,0)</f>
        <v>0</v>
      </c>
      <c r="H951" s="12">
        <f>TRUNC(G951*D951, 0)</f>
        <v>0</v>
      </c>
      <c r="I951" s="12">
        <f>TRUNC(일위대가목록!G9,0)</f>
        <v>0</v>
      </c>
      <c r="J951" s="12">
        <f>TRUNC(I951*D951, 0)</f>
        <v>0</v>
      </c>
      <c r="K951" s="12">
        <f t="shared" si="78"/>
        <v>0</v>
      </c>
      <c r="L951" s="12">
        <f t="shared" si="78"/>
        <v>0</v>
      </c>
      <c r="M951" s="13" t="s">
        <v>90</v>
      </c>
      <c r="N951" s="1" t="s">
        <v>91</v>
      </c>
      <c r="O951" s="1" t="s">
        <v>52</v>
      </c>
      <c r="P951" s="1" t="s">
        <v>52</v>
      </c>
      <c r="Q951" s="1" t="s">
        <v>830</v>
      </c>
      <c r="R951" s="1" t="s">
        <v>64</v>
      </c>
      <c r="S951" s="1" t="s">
        <v>65</v>
      </c>
      <c r="T951" s="1" t="s">
        <v>65</v>
      </c>
      <c r="AR951" s="1" t="s">
        <v>52</v>
      </c>
      <c r="AS951" s="1" t="s">
        <v>52</v>
      </c>
      <c r="AU951" s="1" t="s">
        <v>835</v>
      </c>
      <c r="AV951">
        <v>266</v>
      </c>
    </row>
    <row r="952" spans="1:48" ht="30" customHeight="1" x14ac:dyDescent="0.3">
      <c r="A952" s="11"/>
      <c r="B952" s="11"/>
      <c r="C952" s="11"/>
      <c r="D952" s="11"/>
      <c r="E952" s="12"/>
      <c r="F952" s="12"/>
      <c r="G952" s="12"/>
      <c r="H952" s="12"/>
      <c r="I952" s="12"/>
      <c r="J952" s="12"/>
      <c r="K952" s="12"/>
      <c r="L952" s="12"/>
      <c r="M952" s="11"/>
      <c r="Q952" s="1" t="s">
        <v>830</v>
      </c>
    </row>
    <row r="953" spans="1:48" ht="30" customHeight="1" x14ac:dyDescent="0.3">
      <c r="A953" s="11"/>
      <c r="B953" s="11"/>
      <c r="C953" s="11"/>
      <c r="D953" s="11"/>
      <c r="E953" s="12"/>
      <c r="F953" s="12"/>
      <c r="G953" s="12"/>
      <c r="H953" s="12"/>
      <c r="I953" s="12"/>
      <c r="J953" s="12"/>
      <c r="K953" s="12"/>
      <c r="L953" s="12"/>
      <c r="M953" s="11"/>
      <c r="Q953" s="1" t="s">
        <v>830</v>
      </c>
    </row>
    <row r="954" spans="1:48" ht="30" customHeight="1" x14ac:dyDescent="0.3">
      <c r="A954" s="11"/>
      <c r="B954" s="11"/>
      <c r="C954" s="11"/>
      <c r="D954" s="11"/>
      <c r="E954" s="12"/>
      <c r="F954" s="12"/>
      <c r="G954" s="12"/>
      <c r="H954" s="12"/>
      <c r="I954" s="12"/>
      <c r="J954" s="12"/>
      <c r="K954" s="12"/>
      <c r="L954" s="12"/>
      <c r="M954" s="11"/>
      <c r="Q954" s="1" t="s">
        <v>830</v>
      </c>
    </row>
    <row r="955" spans="1:48" ht="30" customHeight="1" x14ac:dyDescent="0.3">
      <c r="A955" s="11"/>
      <c r="B955" s="11"/>
      <c r="C955" s="11"/>
      <c r="D955" s="11"/>
      <c r="E955" s="12"/>
      <c r="F955" s="12"/>
      <c r="G955" s="12"/>
      <c r="H955" s="12"/>
      <c r="I955" s="12"/>
      <c r="J955" s="12"/>
      <c r="K955" s="12"/>
      <c r="L955" s="12"/>
      <c r="M955" s="11"/>
      <c r="Q955" s="1" t="s">
        <v>830</v>
      </c>
    </row>
    <row r="956" spans="1:48" ht="30" customHeight="1" x14ac:dyDescent="0.3">
      <c r="A956" s="11"/>
      <c r="B956" s="11"/>
      <c r="C956" s="11"/>
      <c r="D956" s="11"/>
      <c r="E956" s="12"/>
      <c r="F956" s="12"/>
      <c r="G956" s="12"/>
      <c r="H956" s="12"/>
      <c r="I956" s="12"/>
      <c r="J956" s="12"/>
      <c r="K956" s="12"/>
      <c r="L956" s="12"/>
      <c r="M956" s="11"/>
      <c r="Q956" s="1" t="s">
        <v>830</v>
      </c>
    </row>
    <row r="957" spans="1:48" ht="30" customHeight="1" x14ac:dyDescent="0.3">
      <c r="A957" s="11"/>
      <c r="B957" s="11"/>
      <c r="C957" s="11"/>
      <c r="D957" s="11"/>
      <c r="E957" s="12"/>
      <c r="F957" s="12"/>
      <c r="G957" s="12"/>
      <c r="H957" s="12"/>
      <c r="I957" s="12"/>
      <c r="J957" s="12"/>
      <c r="K957" s="12"/>
      <c r="L957" s="12"/>
      <c r="M957" s="11"/>
      <c r="Q957" s="1" t="s">
        <v>830</v>
      </c>
    </row>
    <row r="958" spans="1:48" ht="30" customHeight="1" x14ac:dyDescent="0.3">
      <c r="A958" s="11"/>
      <c r="B958" s="11"/>
      <c r="C958" s="11"/>
      <c r="D958" s="11"/>
      <c r="E958" s="12"/>
      <c r="F958" s="12"/>
      <c r="G958" s="12"/>
      <c r="H958" s="12"/>
      <c r="I958" s="12"/>
      <c r="J958" s="12"/>
      <c r="K958" s="12"/>
      <c r="L958" s="12"/>
      <c r="M958" s="11"/>
      <c r="Q958" s="1" t="s">
        <v>830</v>
      </c>
    </row>
    <row r="959" spans="1:48" ht="30" customHeight="1" x14ac:dyDescent="0.3">
      <c r="A959" s="11"/>
      <c r="B959" s="11"/>
      <c r="C959" s="11"/>
      <c r="D959" s="11"/>
      <c r="E959" s="12"/>
      <c r="F959" s="12"/>
      <c r="G959" s="12"/>
      <c r="H959" s="12"/>
      <c r="I959" s="12"/>
      <c r="J959" s="12"/>
      <c r="K959" s="12"/>
      <c r="L959" s="12"/>
      <c r="M959" s="11"/>
      <c r="Q959" s="1" t="s">
        <v>830</v>
      </c>
    </row>
    <row r="960" spans="1:48" ht="30" customHeight="1" x14ac:dyDescent="0.3">
      <c r="A960" s="11"/>
      <c r="B960" s="11"/>
      <c r="C960" s="11"/>
      <c r="D960" s="11"/>
      <c r="E960" s="12"/>
      <c r="F960" s="12"/>
      <c r="G960" s="12"/>
      <c r="H960" s="12"/>
      <c r="I960" s="12"/>
      <c r="J960" s="12"/>
      <c r="K960" s="12"/>
      <c r="L960" s="12"/>
      <c r="M960" s="11"/>
      <c r="Q960" s="1" t="s">
        <v>830</v>
      </c>
    </row>
    <row r="961" spans="1:48" ht="30" customHeight="1" x14ac:dyDescent="0.3">
      <c r="A961" s="11"/>
      <c r="B961" s="11"/>
      <c r="C961" s="11"/>
      <c r="D961" s="11"/>
      <c r="E961" s="12"/>
      <c r="F961" s="12"/>
      <c r="G961" s="12"/>
      <c r="H961" s="12"/>
      <c r="I961" s="12"/>
      <c r="J961" s="12"/>
      <c r="K961" s="12"/>
      <c r="L961" s="12"/>
      <c r="M961" s="11"/>
      <c r="Q961" s="1" t="s">
        <v>830</v>
      </c>
    </row>
    <row r="962" spans="1:48" ht="30" customHeight="1" x14ac:dyDescent="0.3">
      <c r="A962" s="11"/>
      <c r="B962" s="11"/>
      <c r="C962" s="11"/>
      <c r="D962" s="11"/>
      <c r="E962" s="12"/>
      <c r="F962" s="12"/>
      <c r="G962" s="12"/>
      <c r="H962" s="12"/>
      <c r="I962" s="12"/>
      <c r="J962" s="12"/>
      <c r="K962" s="12"/>
      <c r="L962" s="12"/>
      <c r="M962" s="11"/>
      <c r="Q962" s="1" t="s">
        <v>830</v>
      </c>
    </row>
    <row r="963" spans="1:48" ht="30" customHeight="1" x14ac:dyDescent="0.3">
      <c r="A963" s="11"/>
      <c r="B963" s="11"/>
      <c r="C963" s="11"/>
      <c r="D963" s="11"/>
      <c r="E963" s="12"/>
      <c r="F963" s="12"/>
      <c r="G963" s="12"/>
      <c r="H963" s="12"/>
      <c r="I963" s="12"/>
      <c r="J963" s="12"/>
      <c r="K963" s="12"/>
      <c r="L963" s="12"/>
      <c r="M963" s="11"/>
      <c r="Q963" s="1" t="s">
        <v>830</v>
      </c>
    </row>
    <row r="964" spans="1:48" ht="30" customHeight="1" x14ac:dyDescent="0.3">
      <c r="A964" s="11"/>
      <c r="B964" s="11"/>
      <c r="C964" s="11"/>
      <c r="D964" s="11"/>
      <c r="E964" s="12"/>
      <c r="F964" s="12"/>
      <c r="G964" s="12"/>
      <c r="H964" s="12"/>
      <c r="I964" s="12"/>
      <c r="J964" s="12"/>
      <c r="K964" s="12"/>
      <c r="L964" s="12"/>
      <c r="M964" s="11"/>
      <c r="Q964" s="1" t="s">
        <v>830</v>
      </c>
    </row>
    <row r="965" spans="1:48" ht="30" customHeight="1" x14ac:dyDescent="0.3">
      <c r="A965" s="11"/>
      <c r="B965" s="11"/>
      <c r="C965" s="11"/>
      <c r="D965" s="11"/>
      <c r="E965" s="12"/>
      <c r="F965" s="12"/>
      <c r="G965" s="12"/>
      <c r="H965" s="12"/>
      <c r="I965" s="12"/>
      <c r="J965" s="12"/>
      <c r="K965" s="12"/>
      <c r="L965" s="12"/>
      <c r="M965" s="11"/>
      <c r="Q965" s="1" t="s">
        <v>830</v>
      </c>
    </row>
    <row r="966" spans="1:48" ht="30" customHeight="1" x14ac:dyDescent="0.3">
      <c r="A966" s="11"/>
      <c r="B966" s="11"/>
      <c r="C966" s="11"/>
      <c r="D966" s="11"/>
      <c r="E966" s="12"/>
      <c r="F966" s="12"/>
      <c r="G966" s="12"/>
      <c r="H966" s="12"/>
      <c r="I966" s="12"/>
      <c r="J966" s="12"/>
      <c r="K966" s="12"/>
      <c r="L966" s="12"/>
      <c r="M966" s="11"/>
      <c r="Q966" s="1" t="s">
        <v>830</v>
      </c>
    </row>
    <row r="967" spans="1:48" ht="30" customHeight="1" x14ac:dyDescent="0.3">
      <c r="A967" s="11"/>
      <c r="B967" s="11"/>
      <c r="C967" s="11"/>
      <c r="D967" s="11"/>
      <c r="E967" s="12"/>
      <c r="F967" s="12"/>
      <c r="G967" s="12"/>
      <c r="H967" s="12"/>
      <c r="I967" s="12"/>
      <c r="J967" s="12"/>
      <c r="K967" s="12"/>
      <c r="L967" s="12"/>
      <c r="M967" s="11"/>
      <c r="Q967" s="1" t="s">
        <v>830</v>
      </c>
    </row>
    <row r="968" spans="1:48" ht="30" customHeight="1" x14ac:dyDescent="0.3">
      <c r="A968" s="11"/>
      <c r="B968" s="11"/>
      <c r="C968" s="11"/>
      <c r="D968" s="11"/>
      <c r="E968" s="12"/>
      <c r="F968" s="12"/>
      <c r="G968" s="12"/>
      <c r="H968" s="12"/>
      <c r="I968" s="12"/>
      <c r="J968" s="12"/>
      <c r="K968" s="12"/>
      <c r="L968" s="12"/>
      <c r="M968" s="11"/>
      <c r="Q968" s="1" t="s">
        <v>830</v>
      </c>
    </row>
    <row r="969" spans="1:48" ht="30" customHeight="1" x14ac:dyDescent="0.3">
      <c r="A969" s="13" t="s">
        <v>93</v>
      </c>
      <c r="B969" s="11"/>
      <c r="C969" s="11"/>
      <c r="D969" s="11"/>
      <c r="E969" s="12"/>
      <c r="F969" s="12">
        <f>SUMIF(Q948:Q968,"010501",F948:F968)</f>
        <v>0</v>
      </c>
      <c r="G969" s="12"/>
      <c r="H969" s="12">
        <f>SUMIF(Q948:Q968,"010501",H948:H968)</f>
        <v>0</v>
      </c>
      <c r="I969" s="12"/>
      <c r="J969" s="12">
        <f>SUMIF(Q948:Q968,"010501",J948:J968)</f>
        <v>0</v>
      </c>
      <c r="K969" s="12"/>
      <c r="L969" s="12">
        <f>SUMIF(Q948:Q968,"010501",L948:L968)</f>
        <v>0</v>
      </c>
      <c r="M969" s="11"/>
      <c r="N969" t="s">
        <v>94</v>
      </c>
    </row>
    <row r="970" spans="1:48" ht="30" customHeight="1" x14ac:dyDescent="0.3">
      <c r="A970" s="13" t="s">
        <v>836</v>
      </c>
      <c r="B970" s="13" t="s">
        <v>831</v>
      </c>
      <c r="C970" s="11"/>
      <c r="D970" s="11"/>
      <c r="E970" s="12"/>
      <c r="F970" s="12"/>
      <c r="G970" s="12"/>
      <c r="H970" s="12"/>
      <c r="I970" s="12"/>
      <c r="J970" s="12"/>
      <c r="K970" s="12"/>
      <c r="L970" s="12"/>
      <c r="M970" s="11"/>
      <c r="Q970" s="1" t="s">
        <v>837</v>
      </c>
    </row>
    <row r="971" spans="1:48" ht="30" customHeight="1" x14ac:dyDescent="0.3">
      <c r="A971" s="13" t="s">
        <v>129</v>
      </c>
      <c r="B971" s="13" t="s">
        <v>478</v>
      </c>
      <c r="C971" s="13" t="s">
        <v>61</v>
      </c>
      <c r="D971" s="11">
        <v>53</v>
      </c>
      <c r="E971" s="12">
        <f>TRUNC(일위대가목록!E75,0)</f>
        <v>0</v>
      </c>
      <c r="F971" s="12">
        <f t="shared" ref="F971:F976" si="79">TRUNC(E971*D971, 0)</f>
        <v>0</v>
      </c>
      <c r="G971" s="12">
        <f>TRUNC(일위대가목록!F75,0)</f>
        <v>0</v>
      </c>
      <c r="H971" s="12">
        <f t="shared" ref="H971:H976" si="80">TRUNC(G971*D971, 0)</f>
        <v>0</v>
      </c>
      <c r="I971" s="12">
        <f>TRUNC(일위대가목록!G75,0)</f>
        <v>0</v>
      </c>
      <c r="J971" s="12">
        <f t="shared" ref="J971:J976" si="81">TRUNC(I971*D971, 0)</f>
        <v>0</v>
      </c>
      <c r="K971" s="12">
        <f t="shared" ref="K971:L976" si="82">TRUNC(E971+G971+I971, 0)</f>
        <v>0</v>
      </c>
      <c r="L971" s="12">
        <f t="shared" si="82"/>
        <v>0</v>
      </c>
      <c r="M971" s="13" t="s">
        <v>479</v>
      </c>
      <c r="N971" s="1" t="s">
        <v>480</v>
      </c>
      <c r="O971" s="1" t="s">
        <v>52</v>
      </c>
      <c r="P971" s="1" t="s">
        <v>52</v>
      </c>
      <c r="Q971" s="1" t="s">
        <v>837</v>
      </c>
      <c r="R971" s="1" t="s">
        <v>64</v>
      </c>
      <c r="S971" s="1" t="s">
        <v>65</v>
      </c>
      <c r="T971" s="1" t="s">
        <v>65</v>
      </c>
      <c r="AR971" s="1" t="s">
        <v>52</v>
      </c>
      <c r="AS971" s="1" t="s">
        <v>52</v>
      </c>
      <c r="AU971" s="1" t="s">
        <v>838</v>
      </c>
      <c r="AV971">
        <v>268</v>
      </c>
    </row>
    <row r="972" spans="1:48" ht="30" customHeight="1" x14ac:dyDescent="0.3">
      <c r="A972" s="13" t="s">
        <v>134</v>
      </c>
      <c r="B972" s="13" t="s">
        <v>135</v>
      </c>
      <c r="C972" s="13" t="s">
        <v>61</v>
      </c>
      <c r="D972" s="11">
        <v>4</v>
      </c>
      <c r="E972" s="12">
        <f>TRUNC(일위대가목록!E16,0)</f>
        <v>0</v>
      </c>
      <c r="F972" s="12">
        <f t="shared" si="79"/>
        <v>0</v>
      </c>
      <c r="G972" s="12">
        <f>TRUNC(일위대가목록!F16,0)</f>
        <v>0</v>
      </c>
      <c r="H972" s="12">
        <f t="shared" si="80"/>
        <v>0</v>
      </c>
      <c r="I972" s="12">
        <f>TRUNC(일위대가목록!G16,0)</f>
        <v>0</v>
      </c>
      <c r="J972" s="12">
        <f t="shared" si="81"/>
        <v>0</v>
      </c>
      <c r="K972" s="12">
        <f t="shared" si="82"/>
        <v>0</v>
      </c>
      <c r="L972" s="12">
        <f t="shared" si="82"/>
        <v>0</v>
      </c>
      <c r="M972" s="13" t="s">
        <v>136</v>
      </c>
      <c r="N972" s="1" t="s">
        <v>137</v>
      </c>
      <c r="O972" s="1" t="s">
        <v>52</v>
      </c>
      <c r="P972" s="1" t="s">
        <v>52</v>
      </c>
      <c r="Q972" s="1" t="s">
        <v>837</v>
      </c>
      <c r="R972" s="1" t="s">
        <v>64</v>
      </c>
      <c r="S972" s="1" t="s">
        <v>65</v>
      </c>
      <c r="T972" s="1" t="s">
        <v>65</v>
      </c>
      <c r="AR972" s="1" t="s">
        <v>52</v>
      </c>
      <c r="AS972" s="1" t="s">
        <v>52</v>
      </c>
      <c r="AU972" s="1" t="s">
        <v>839</v>
      </c>
      <c r="AV972">
        <v>269</v>
      </c>
    </row>
    <row r="973" spans="1:48" ht="30" customHeight="1" x14ac:dyDescent="0.3">
      <c r="A973" s="13" t="s">
        <v>147</v>
      </c>
      <c r="B973" s="13" t="s">
        <v>148</v>
      </c>
      <c r="C973" s="13" t="s">
        <v>61</v>
      </c>
      <c r="D973" s="11">
        <v>88</v>
      </c>
      <c r="E973" s="12">
        <f>TRUNC(일위대가목록!E19,0)</f>
        <v>0</v>
      </c>
      <c r="F973" s="12">
        <f t="shared" si="79"/>
        <v>0</v>
      </c>
      <c r="G973" s="12">
        <f>TRUNC(일위대가목록!F19,0)</f>
        <v>0</v>
      </c>
      <c r="H973" s="12">
        <f t="shared" si="80"/>
        <v>0</v>
      </c>
      <c r="I973" s="12">
        <f>TRUNC(일위대가목록!G19,0)</f>
        <v>0</v>
      </c>
      <c r="J973" s="12">
        <f t="shared" si="81"/>
        <v>0</v>
      </c>
      <c r="K973" s="12">
        <f t="shared" si="82"/>
        <v>0</v>
      </c>
      <c r="L973" s="12">
        <f t="shared" si="82"/>
        <v>0</v>
      </c>
      <c r="M973" s="13" t="s">
        <v>149</v>
      </c>
      <c r="N973" s="1" t="s">
        <v>150</v>
      </c>
      <c r="O973" s="1" t="s">
        <v>52</v>
      </c>
      <c r="P973" s="1" t="s">
        <v>52</v>
      </c>
      <c r="Q973" s="1" t="s">
        <v>837</v>
      </c>
      <c r="R973" s="1" t="s">
        <v>64</v>
      </c>
      <c r="S973" s="1" t="s">
        <v>65</v>
      </c>
      <c r="T973" s="1" t="s">
        <v>65</v>
      </c>
      <c r="AR973" s="1" t="s">
        <v>52</v>
      </c>
      <c r="AS973" s="1" t="s">
        <v>52</v>
      </c>
      <c r="AU973" s="1" t="s">
        <v>840</v>
      </c>
      <c r="AV973">
        <v>270</v>
      </c>
    </row>
    <row r="974" spans="1:48" ht="30" customHeight="1" x14ac:dyDescent="0.3">
      <c r="A974" s="13" t="s">
        <v>744</v>
      </c>
      <c r="B974" s="13" t="s">
        <v>745</v>
      </c>
      <c r="C974" s="13" t="s">
        <v>61</v>
      </c>
      <c r="D974" s="11">
        <v>5</v>
      </c>
      <c r="E974" s="12">
        <f>TRUNC(일위대가목록!E109,0)</f>
        <v>0</v>
      </c>
      <c r="F974" s="12">
        <f t="shared" si="79"/>
        <v>0</v>
      </c>
      <c r="G974" s="12">
        <f>TRUNC(일위대가목록!F109,0)</f>
        <v>0</v>
      </c>
      <c r="H974" s="12">
        <f t="shared" si="80"/>
        <v>0</v>
      </c>
      <c r="I974" s="12">
        <f>TRUNC(일위대가목록!G109,0)</f>
        <v>0</v>
      </c>
      <c r="J974" s="12">
        <f t="shared" si="81"/>
        <v>0</v>
      </c>
      <c r="K974" s="12">
        <f t="shared" si="82"/>
        <v>0</v>
      </c>
      <c r="L974" s="12">
        <f t="shared" si="82"/>
        <v>0</v>
      </c>
      <c r="M974" s="13" t="s">
        <v>746</v>
      </c>
      <c r="N974" s="1" t="s">
        <v>747</v>
      </c>
      <c r="O974" s="1" t="s">
        <v>52</v>
      </c>
      <c r="P974" s="1" t="s">
        <v>52</v>
      </c>
      <c r="Q974" s="1" t="s">
        <v>837</v>
      </c>
      <c r="R974" s="1" t="s">
        <v>64</v>
      </c>
      <c r="S974" s="1" t="s">
        <v>65</v>
      </c>
      <c r="T974" s="1" t="s">
        <v>65</v>
      </c>
      <c r="AR974" s="1" t="s">
        <v>52</v>
      </c>
      <c r="AS974" s="1" t="s">
        <v>52</v>
      </c>
      <c r="AU974" s="1" t="s">
        <v>841</v>
      </c>
      <c r="AV974">
        <v>271</v>
      </c>
    </row>
    <row r="975" spans="1:48" ht="30" customHeight="1" x14ac:dyDescent="0.3">
      <c r="A975" s="13" t="s">
        <v>158</v>
      </c>
      <c r="B975" s="13" t="s">
        <v>842</v>
      </c>
      <c r="C975" s="13" t="s">
        <v>154</v>
      </c>
      <c r="D975" s="11">
        <v>49</v>
      </c>
      <c r="E975" s="12">
        <f>TRUNC(일위대가목록!E119,0)</f>
        <v>0</v>
      </c>
      <c r="F975" s="12">
        <f t="shared" si="79"/>
        <v>0</v>
      </c>
      <c r="G975" s="12">
        <f>TRUNC(일위대가목록!F119,0)</f>
        <v>0</v>
      </c>
      <c r="H975" s="12">
        <f t="shared" si="80"/>
        <v>0</v>
      </c>
      <c r="I975" s="12">
        <f>TRUNC(일위대가목록!G119,0)</f>
        <v>0</v>
      </c>
      <c r="J975" s="12">
        <f t="shared" si="81"/>
        <v>0</v>
      </c>
      <c r="K975" s="12">
        <f t="shared" si="82"/>
        <v>0</v>
      </c>
      <c r="L975" s="12">
        <f t="shared" si="82"/>
        <v>0</v>
      </c>
      <c r="M975" s="13" t="s">
        <v>843</v>
      </c>
      <c r="N975" s="1" t="s">
        <v>844</v>
      </c>
      <c r="O975" s="1" t="s">
        <v>52</v>
      </c>
      <c r="P975" s="1" t="s">
        <v>52</v>
      </c>
      <c r="Q975" s="1" t="s">
        <v>837</v>
      </c>
      <c r="R975" s="1" t="s">
        <v>64</v>
      </c>
      <c r="S975" s="1" t="s">
        <v>65</v>
      </c>
      <c r="T975" s="1" t="s">
        <v>65</v>
      </c>
      <c r="AR975" s="1" t="s">
        <v>52</v>
      </c>
      <c r="AS975" s="1" t="s">
        <v>52</v>
      </c>
      <c r="AU975" s="1" t="s">
        <v>845</v>
      </c>
      <c r="AV975">
        <v>272</v>
      </c>
    </row>
    <row r="976" spans="1:48" ht="30" customHeight="1" x14ac:dyDescent="0.3">
      <c r="A976" s="13" t="s">
        <v>751</v>
      </c>
      <c r="B976" s="13" t="s">
        <v>752</v>
      </c>
      <c r="C976" s="13" t="s">
        <v>61</v>
      </c>
      <c r="D976" s="11">
        <v>12</v>
      </c>
      <c r="E976" s="12">
        <f>TRUNC(일위대가목록!E110,0)</f>
        <v>0</v>
      </c>
      <c r="F976" s="12">
        <f t="shared" si="79"/>
        <v>0</v>
      </c>
      <c r="G976" s="12">
        <f>TRUNC(일위대가목록!F110,0)</f>
        <v>0</v>
      </c>
      <c r="H976" s="12">
        <f t="shared" si="80"/>
        <v>0</v>
      </c>
      <c r="I976" s="12">
        <f>TRUNC(일위대가목록!G110,0)</f>
        <v>0</v>
      </c>
      <c r="J976" s="12">
        <f t="shared" si="81"/>
        <v>0</v>
      </c>
      <c r="K976" s="12">
        <f t="shared" si="82"/>
        <v>0</v>
      </c>
      <c r="L976" s="12">
        <f t="shared" si="82"/>
        <v>0</v>
      </c>
      <c r="M976" s="13" t="s">
        <v>753</v>
      </c>
      <c r="N976" s="1" t="s">
        <v>754</v>
      </c>
      <c r="O976" s="1" t="s">
        <v>52</v>
      </c>
      <c r="P976" s="1" t="s">
        <v>52</v>
      </c>
      <c r="Q976" s="1" t="s">
        <v>837</v>
      </c>
      <c r="R976" s="1" t="s">
        <v>64</v>
      </c>
      <c r="S976" s="1" t="s">
        <v>65</v>
      </c>
      <c r="T976" s="1" t="s">
        <v>65</v>
      </c>
      <c r="AR976" s="1" t="s">
        <v>52</v>
      </c>
      <c r="AS976" s="1" t="s">
        <v>52</v>
      </c>
      <c r="AU976" s="1" t="s">
        <v>846</v>
      </c>
      <c r="AV976">
        <v>273</v>
      </c>
    </row>
    <row r="977" spans="1:17" ht="30" customHeight="1" x14ac:dyDescent="0.3">
      <c r="A977" s="11"/>
      <c r="B977" s="11"/>
      <c r="C977" s="11"/>
      <c r="D977" s="11"/>
      <c r="E977" s="12"/>
      <c r="F977" s="12"/>
      <c r="G977" s="12"/>
      <c r="H977" s="12"/>
      <c r="I977" s="12"/>
      <c r="J977" s="12"/>
      <c r="K977" s="12"/>
      <c r="L977" s="12"/>
      <c r="M977" s="11"/>
      <c r="Q977" s="1" t="s">
        <v>837</v>
      </c>
    </row>
    <row r="978" spans="1:17" ht="30" customHeight="1" x14ac:dyDescent="0.3">
      <c r="A978" s="11"/>
      <c r="B978" s="11"/>
      <c r="C978" s="11"/>
      <c r="D978" s="11"/>
      <c r="E978" s="12"/>
      <c r="F978" s="12"/>
      <c r="G978" s="12"/>
      <c r="H978" s="12"/>
      <c r="I978" s="12"/>
      <c r="J978" s="12"/>
      <c r="K978" s="12"/>
      <c r="L978" s="12"/>
      <c r="M978" s="11"/>
      <c r="Q978" s="1" t="s">
        <v>837</v>
      </c>
    </row>
    <row r="979" spans="1:17" ht="30" customHeight="1" x14ac:dyDescent="0.3">
      <c r="A979" s="11"/>
      <c r="B979" s="11"/>
      <c r="C979" s="11"/>
      <c r="D979" s="11"/>
      <c r="E979" s="12"/>
      <c r="F979" s="12"/>
      <c r="G979" s="12"/>
      <c r="H979" s="12"/>
      <c r="I979" s="12"/>
      <c r="J979" s="12"/>
      <c r="K979" s="12"/>
      <c r="L979" s="12"/>
      <c r="M979" s="11"/>
      <c r="Q979" s="1" t="s">
        <v>837</v>
      </c>
    </row>
    <row r="980" spans="1:17" ht="30" customHeight="1" x14ac:dyDescent="0.3">
      <c r="A980" s="11"/>
      <c r="B980" s="11"/>
      <c r="C980" s="11"/>
      <c r="D980" s="11"/>
      <c r="E980" s="12"/>
      <c r="F980" s="12"/>
      <c r="G980" s="12"/>
      <c r="H980" s="12"/>
      <c r="I980" s="12"/>
      <c r="J980" s="12"/>
      <c r="K980" s="12"/>
      <c r="L980" s="12"/>
      <c r="M980" s="11"/>
      <c r="Q980" s="1" t="s">
        <v>837</v>
      </c>
    </row>
    <row r="981" spans="1:17" ht="30" customHeight="1" x14ac:dyDescent="0.3">
      <c r="A981" s="11"/>
      <c r="B981" s="11"/>
      <c r="C981" s="11"/>
      <c r="D981" s="11"/>
      <c r="E981" s="12"/>
      <c r="F981" s="12"/>
      <c r="G981" s="12"/>
      <c r="H981" s="12"/>
      <c r="I981" s="12"/>
      <c r="J981" s="12"/>
      <c r="K981" s="12"/>
      <c r="L981" s="12"/>
      <c r="M981" s="11"/>
      <c r="Q981" s="1" t="s">
        <v>837</v>
      </c>
    </row>
    <row r="982" spans="1:17" ht="30" customHeight="1" x14ac:dyDescent="0.3">
      <c r="A982" s="11"/>
      <c r="B982" s="11"/>
      <c r="C982" s="11"/>
      <c r="D982" s="11"/>
      <c r="E982" s="12"/>
      <c r="F982" s="12"/>
      <c r="G982" s="12"/>
      <c r="H982" s="12"/>
      <c r="I982" s="12"/>
      <c r="J982" s="12"/>
      <c r="K982" s="12"/>
      <c r="L982" s="12"/>
      <c r="M982" s="11"/>
      <c r="Q982" s="1" t="s">
        <v>837</v>
      </c>
    </row>
    <row r="983" spans="1:17" ht="30" customHeight="1" x14ac:dyDescent="0.3">
      <c r="A983" s="11"/>
      <c r="B983" s="11"/>
      <c r="C983" s="11"/>
      <c r="D983" s="11"/>
      <c r="E983" s="12"/>
      <c r="F983" s="12"/>
      <c r="G983" s="12"/>
      <c r="H983" s="12"/>
      <c r="I983" s="12"/>
      <c r="J983" s="12"/>
      <c r="K983" s="12"/>
      <c r="L983" s="12"/>
      <c r="M983" s="11"/>
      <c r="Q983" s="1" t="s">
        <v>837</v>
      </c>
    </row>
    <row r="984" spans="1:17" ht="30" customHeight="1" x14ac:dyDescent="0.3">
      <c r="A984" s="11"/>
      <c r="B984" s="11"/>
      <c r="C984" s="11"/>
      <c r="D984" s="11"/>
      <c r="E984" s="12"/>
      <c r="F984" s="12"/>
      <c r="G984" s="12"/>
      <c r="H984" s="12"/>
      <c r="I984" s="12"/>
      <c r="J984" s="12"/>
      <c r="K984" s="12"/>
      <c r="L984" s="12"/>
      <c r="M984" s="11"/>
      <c r="Q984" s="1" t="s">
        <v>837</v>
      </c>
    </row>
    <row r="985" spans="1:17" ht="30" customHeight="1" x14ac:dyDescent="0.3">
      <c r="A985" s="11"/>
      <c r="B985" s="11"/>
      <c r="C985" s="11"/>
      <c r="D985" s="11"/>
      <c r="E985" s="12"/>
      <c r="F985" s="12"/>
      <c r="G985" s="12"/>
      <c r="H985" s="12"/>
      <c r="I985" s="12"/>
      <c r="J985" s="12"/>
      <c r="K985" s="12"/>
      <c r="L985" s="12"/>
      <c r="M985" s="11"/>
      <c r="Q985" s="1" t="s">
        <v>837</v>
      </c>
    </row>
    <row r="986" spans="1:17" ht="30" customHeight="1" x14ac:dyDescent="0.3">
      <c r="A986" s="11"/>
      <c r="B986" s="11"/>
      <c r="C986" s="11"/>
      <c r="D986" s="11"/>
      <c r="E986" s="12"/>
      <c r="F986" s="12"/>
      <c r="G986" s="12"/>
      <c r="H986" s="12"/>
      <c r="I986" s="12"/>
      <c r="J986" s="12"/>
      <c r="K986" s="12"/>
      <c r="L986" s="12"/>
      <c r="M986" s="11"/>
      <c r="Q986" s="1" t="s">
        <v>837</v>
      </c>
    </row>
    <row r="987" spans="1:17" ht="30" customHeight="1" x14ac:dyDescent="0.3">
      <c r="A987" s="11"/>
      <c r="B987" s="11"/>
      <c r="C987" s="11"/>
      <c r="D987" s="11"/>
      <c r="E987" s="12"/>
      <c r="F987" s="12"/>
      <c r="G987" s="12"/>
      <c r="H987" s="12"/>
      <c r="I987" s="12"/>
      <c r="J987" s="12"/>
      <c r="K987" s="12"/>
      <c r="L987" s="12"/>
      <c r="M987" s="11"/>
      <c r="Q987" s="1" t="s">
        <v>837</v>
      </c>
    </row>
    <row r="988" spans="1:17" ht="30" customHeight="1" x14ac:dyDescent="0.3">
      <c r="A988" s="11"/>
      <c r="B988" s="11"/>
      <c r="C988" s="11"/>
      <c r="D988" s="11"/>
      <c r="E988" s="12"/>
      <c r="F988" s="12"/>
      <c r="G988" s="12"/>
      <c r="H988" s="12"/>
      <c r="I988" s="12"/>
      <c r="J988" s="12"/>
      <c r="K988" s="12"/>
      <c r="L988" s="12"/>
      <c r="M988" s="11"/>
      <c r="Q988" s="1" t="s">
        <v>837</v>
      </c>
    </row>
    <row r="989" spans="1:17" ht="30" customHeight="1" x14ac:dyDescent="0.3">
      <c r="A989" s="11"/>
      <c r="B989" s="11"/>
      <c r="C989" s="11"/>
      <c r="D989" s="11"/>
      <c r="E989" s="12"/>
      <c r="F989" s="12"/>
      <c r="G989" s="12"/>
      <c r="H989" s="12"/>
      <c r="I989" s="12"/>
      <c r="J989" s="12"/>
      <c r="K989" s="12"/>
      <c r="L989" s="12"/>
      <c r="M989" s="11"/>
      <c r="Q989" s="1" t="s">
        <v>837</v>
      </c>
    </row>
    <row r="990" spans="1:17" ht="30" customHeight="1" x14ac:dyDescent="0.3">
      <c r="A990" s="11"/>
      <c r="B990" s="11"/>
      <c r="C990" s="11"/>
      <c r="D990" s="11"/>
      <c r="E990" s="12"/>
      <c r="F990" s="12"/>
      <c r="G990" s="12"/>
      <c r="H990" s="12"/>
      <c r="I990" s="12"/>
      <c r="J990" s="12"/>
      <c r="K990" s="12"/>
      <c r="L990" s="12"/>
      <c r="M990" s="11"/>
      <c r="Q990" s="1" t="s">
        <v>837</v>
      </c>
    </row>
    <row r="991" spans="1:17" ht="30" customHeight="1" x14ac:dyDescent="0.3">
      <c r="A991" s="11"/>
      <c r="B991" s="11"/>
      <c r="C991" s="11"/>
      <c r="D991" s="11"/>
      <c r="E991" s="12"/>
      <c r="F991" s="12"/>
      <c r="G991" s="12"/>
      <c r="H991" s="12"/>
      <c r="I991" s="12"/>
      <c r="J991" s="12"/>
      <c r="K991" s="12"/>
      <c r="L991" s="12"/>
      <c r="M991" s="11"/>
      <c r="Q991" s="1" t="s">
        <v>837</v>
      </c>
    </row>
    <row r="992" spans="1:17" ht="30" customHeight="1" x14ac:dyDescent="0.3">
      <c r="A992" s="13" t="s">
        <v>93</v>
      </c>
      <c r="B992" s="11"/>
      <c r="C992" s="11"/>
      <c r="D992" s="11"/>
      <c r="E992" s="12"/>
      <c r="F992" s="12">
        <f>SUMIF(Q971:Q991,"010502",F971:F991)</f>
        <v>0</v>
      </c>
      <c r="G992" s="12"/>
      <c r="H992" s="12">
        <f>SUMIF(Q971:Q991,"010502",H971:H991)</f>
        <v>0</v>
      </c>
      <c r="I992" s="12"/>
      <c r="J992" s="12">
        <f>SUMIF(Q971:Q991,"010502",J971:J991)</f>
        <v>0</v>
      </c>
      <c r="K992" s="12"/>
      <c r="L992" s="12">
        <f>SUMIF(Q971:Q991,"010502",L971:L991)</f>
        <v>0</v>
      </c>
      <c r="M992" s="11"/>
      <c r="N992" t="s">
        <v>94</v>
      </c>
    </row>
    <row r="993" spans="1:48" ht="30" customHeight="1" x14ac:dyDescent="0.3">
      <c r="A993" s="13" t="s">
        <v>847</v>
      </c>
      <c r="B993" s="13" t="s">
        <v>831</v>
      </c>
      <c r="C993" s="11"/>
      <c r="D993" s="11"/>
      <c r="E993" s="12"/>
      <c r="F993" s="12"/>
      <c r="G993" s="12"/>
      <c r="H993" s="12"/>
      <c r="I993" s="12"/>
      <c r="J993" s="12"/>
      <c r="K993" s="12"/>
      <c r="L993" s="12"/>
      <c r="M993" s="11"/>
      <c r="Q993" s="1" t="s">
        <v>848</v>
      </c>
    </row>
    <row r="994" spans="1:48" ht="30" customHeight="1" x14ac:dyDescent="0.3">
      <c r="A994" s="13" t="s">
        <v>199</v>
      </c>
      <c r="B994" s="13" t="s">
        <v>200</v>
      </c>
      <c r="C994" s="13" t="s">
        <v>61</v>
      </c>
      <c r="D994" s="11">
        <v>76</v>
      </c>
      <c r="E994" s="12">
        <f>TRUNC(일위대가목록!E28,0)</f>
        <v>0</v>
      </c>
      <c r="F994" s="12">
        <f t="shared" ref="F994:F1000" si="83">TRUNC(E994*D994, 0)</f>
        <v>0</v>
      </c>
      <c r="G994" s="12">
        <f>TRUNC(일위대가목록!F28,0)</f>
        <v>0</v>
      </c>
      <c r="H994" s="12">
        <f t="shared" ref="H994:H1000" si="84">TRUNC(G994*D994, 0)</f>
        <v>0</v>
      </c>
      <c r="I994" s="12">
        <f>TRUNC(일위대가목록!G28,0)</f>
        <v>0</v>
      </c>
      <c r="J994" s="12">
        <f t="shared" ref="J994:J1000" si="85">TRUNC(I994*D994, 0)</f>
        <v>0</v>
      </c>
      <c r="K994" s="12">
        <f t="shared" ref="K994:L1000" si="86">TRUNC(E994+G994+I994, 0)</f>
        <v>0</v>
      </c>
      <c r="L994" s="12">
        <f t="shared" si="86"/>
        <v>0</v>
      </c>
      <c r="M994" s="13" t="s">
        <v>201</v>
      </c>
      <c r="N994" s="1" t="s">
        <v>202</v>
      </c>
      <c r="O994" s="1" t="s">
        <v>52</v>
      </c>
      <c r="P994" s="1" t="s">
        <v>52</v>
      </c>
      <c r="Q994" s="1" t="s">
        <v>848</v>
      </c>
      <c r="R994" s="1" t="s">
        <v>64</v>
      </c>
      <c r="S994" s="1" t="s">
        <v>65</v>
      </c>
      <c r="T994" s="1" t="s">
        <v>65</v>
      </c>
      <c r="AR994" s="1" t="s">
        <v>52</v>
      </c>
      <c r="AS994" s="1" t="s">
        <v>52</v>
      </c>
      <c r="AU994" s="1" t="s">
        <v>849</v>
      </c>
      <c r="AV994">
        <v>275</v>
      </c>
    </row>
    <row r="995" spans="1:48" ht="30" customHeight="1" x14ac:dyDescent="0.3">
      <c r="A995" s="13" t="s">
        <v>509</v>
      </c>
      <c r="B995" s="13" t="s">
        <v>510</v>
      </c>
      <c r="C995" s="13" t="s">
        <v>61</v>
      </c>
      <c r="D995" s="11">
        <v>20</v>
      </c>
      <c r="E995" s="12">
        <f>TRUNC(일위대가목록!E81,0)</f>
        <v>0</v>
      </c>
      <c r="F995" s="12">
        <f t="shared" si="83"/>
        <v>0</v>
      </c>
      <c r="G995" s="12">
        <f>TRUNC(일위대가목록!F81,0)</f>
        <v>0</v>
      </c>
      <c r="H995" s="12">
        <f t="shared" si="84"/>
        <v>0</v>
      </c>
      <c r="I995" s="12">
        <f>TRUNC(일위대가목록!G81,0)</f>
        <v>0</v>
      </c>
      <c r="J995" s="12">
        <f t="shared" si="85"/>
        <v>0</v>
      </c>
      <c r="K995" s="12">
        <f t="shared" si="86"/>
        <v>0</v>
      </c>
      <c r="L995" s="12">
        <f t="shared" si="86"/>
        <v>0</v>
      </c>
      <c r="M995" s="13" t="s">
        <v>511</v>
      </c>
      <c r="N995" s="1" t="s">
        <v>512</v>
      </c>
      <c r="O995" s="1" t="s">
        <v>52</v>
      </c>
      <c r="P995" s="1" t="s">
        <v>52</v>
      </c>
      <c r="Q995" s="1" t="s">
        <v>848</v>
      </c>
      <c r="R995" s="1" t="s">
        <v>64</v>
      </c>
      <c r="S995" s="1" t="s">
        <v>65</v>
      </c>
      <c r="T995" s="1" t="s">
        <v>65</v>
      </c>
      <c r="AR995" s="1" t="s">
        <v>52</v>
      </c>
      <c r="AS995" s="1" t="s">
        <v>52</v>
      </c>
      <c r="AU995" s="1" t="s">
        <v>850</v>
      </c>
      <c r="AV995">
        <v>276</v>
      </c>
    </row>
    <row r="996" spans="1:48" ht="30" customHeight="1" x14ac:dyDescent="0.3">
      <c r="A996" s="13" t="s">
        <v>204</v>
      </c>
      <c r="B996" s="13" t="s">
        <v>205</v>
      </c>
      <c r="C996" s="13" t="s">
        <v>61</v>
      </c>
      <c r="D996" s="11">
        <v>53</v>
      </c>
      <c r="E996" s="12">
        <f>TRUNC(일위대가목록!E29,0)</f>
        <v>0</v>
      </c>
      <c r="F996" s="12">
        <f t="shared" si="83"/>
        <v>0</v>
      </c>
      <c r="G996" s="12">
        <f>TRUNC(일위대가목록!F29,0)</f>
        <v>0</v>
      </c>
      <c r="H996" s="12">
        <f t="shared" si="84"/>
        <v>0</v>
      </c>
      <c r="I996" s="12">
        <f>TRUNC(일위대가목록!G29,0)</f>
        <v>0</v>
      </c>
      <c r="J996" s="12">
        <f t="shared" si="85"/>
        <v>0</v>
      </c>
      <c r="K996" s="12">
        <f t="shared" si="86"/>
        <v>0</v>
      </c>
      <c r="L996" s="12">
        <f t="shared" si="86"/>
        <v>0</v>
      </c>
      <c r="M996" s="13" t="s">
        <v>206</v>
      </c>
      <c r="N996" s="1" t="s">
        <v>207</v>
      </c>
      <c r="O996" s="1" t="s">
        <v>52</v>
      </c>
      <c r="P996" s="1" t="s">
        <v>52</v>
      </c>
      <c r="Q996" s="1" t="s">
        <v>848</v>
      </c>
      <c r="R996" s="1" t="s">
        <v>64</v>
      </c>
      <c r="S996" s="1" t="s">
        <v>65</v>
      </c>
      <c r="T996" s="1" t="s">
        <v>65</v>
      </c>
      <c r="AR996" s="1" t="s">
        <v>52</v>
      </c>
      <c r="AS996" s="1" t="s">
        <v>52</v>
      </c>
      <c r="AU996" s="1" t="s">
        <v>851</v>
      </c>
      <c r="AV996">
        <v>277</v>
      </c>
    </row>
    <row r="997" spans="1:48" ht="30" customHeight="1" x14ac:dyDescent="0.3">
      <c r="A997" s="13" t="s">
        <v>516</v>
      </c>
      <c r="B997" s="13" t="s">
        <v>210</v>
      </c>
      <c r="C997" s="13" t="s">
        <v>61</v>
      </c>
      <c r="D997" s="11">
        <v>5</v>
      </c>
      <c r="E997" s="12">
        <f>TRUNC(일위대가목록!E82,0)</f>
        <v>0</v>
      </c>
      <c r="F997" s="12">
        <f t="shared" si="83"/>
        <v>0</v>
      </c>
      <c r="G997" s="12">
        <f>TRUNC(일위대가목록!F82,0)</f>
        <v>0</v>
      </c>
      <c r="H997" s="12">
        <f t="shared" si="84"/>
        <v>0</v>
      </c>
      <c r="I997" s="12">
        <f>TRUNC(일위대가목록!G82,0)</f>
        <v>0</v>
      </c>
      <c r="J997" s="12">
        <f t="shared" si="85"/>
        <v>0</v>
      </c>
      <c r="K997" s="12">
        <f t="shared" si="86"/>
        <v>0</v>
      </c>
      <c r="L997" s="12">
        <f t="shared" si="86"/>
        <v>0</v>
      </c>
      <c r="M997" s="13" t="s">
        <v>517</v>
      </c>
      <c r="N997" s="1" t="s">
        <v>518</v>
      </c>
      <c r="O997" s="1" t="s">
        <v>52</v>
      </c>
      <c r="P997" s="1" t="s">
        <v>52</v>
      </c>
      <c r="Q997" s="1" t="s">
        <v>848</v>
      </c>
      <c r="R997" s="1" t="s">
        <v>64</v>
      </c>
      <c r="S997" s="1" t="s">
        <v>65</v>
      </c>
      <c r="T997" s="1" t="s">
        <v>65</v>
      </c>
      <c r="AR997" s="1" t="s">
        <v>52</v>
      </c>
      <c r="AS997" s="1" t="s">
        <v>52</v>
      </c>
      <c r="AU997" s="1" t="s">
        <v>852</v>
      </c>
      <c r="AV997">
        <v>278</v>
      </c>
    </row>
    <row r="998" spans="1:48" ht="30" customHeight="1" x14ac:dyDescent="0.3">
      <c r="A998" s="13" t="s">
        <v>214</v>
      </c>
      <c r="B998" s="13" t="s">
        <v>215</v>
      </c>
      <c r="C998" s="13" t="s">
        <v>61</v>
      </c>
      <c r="D998" s="11">
        <v>84</v>
      </c>
      <c r="E998" s="12">
        <f>TRUNC(일위대가목록!E31,0)</f>
        <v>0</v>
      </c>
      <c r="F998" s="12">
        <f t="shared" si="83"/>
        <v>0</v>
      </c>
      <c r="G998" s="12">
        <f>TRUNC(일위대가목록!F31,0)</f>
        <v>0</v>
      </c>
      <c r="H998" s="12">
        <f t="shared" si="84"/>
        <v>0</v>
      </c>
      <c r="I998" s="12">
        <f>TRUNC(일위대가목록!G31,0)</f>
        <v>0</v>
      </c>
      <c r="J998" s="12">
        <f t="shared" si="85"/>
        <v>0</v>
      </c>
      <c r="K998" s="12">
        <f t="shared" si="86"/>
        <v>0</v>
      </c>
      <c r="L998" s="12">
        <f t="shared" si="86"/>
        <v>0</v>
      </c>
      <c r="M998" s="13" t="s">
        <v>216</v>
      </c>
      <c r="N998" s="1" t="s">
        <v>217</v>
      </c>
      <c r="O998" s="1" t="s">
        <v>52</v>
      </c>
      <c r="P998" s="1" t="s">
        <v>52</v>
      </c>
      <c r="Q998" s="1" t="s">
        <v>848</v>
      </c>
      <c r="R998" s="1" t="s">
        <v>64</v>
      </c>
      <c r="S998" s="1" t="s">
        <v>65</v>
      </c>
      <c r="T998" s="1" t="s">
        <v>65</v>
      </c>
      <c r="AR998" s="1" t="s">
        <v>52</v>
      </c>
      <c r="AS998" s="1" t="s">
        <v>52</v>
      </c>
      <c r="AU998" s="1" t="s">
        <v>853</v>
      </c>
      <c r="AV998">
        <v>279</v>
      </c>
    </row>
    <row r="999" spans="1:48" ht="30" customHeight="1" x14ac:dyDescent="0.3">
      <c r="A999" s="13" t="s">
        <v>214</v>
      </c>
      <c r="B999" s="13" t="s">
        <v>763</v>
      </c>
      <c r="C999" s="13" t="s">
        <v>61</v>
      </c>
      <c r="D999" s="11">
        <v>4</v>
      </c>
      <c r="E999" s="12">
        <f>TRUNC(일위대가목록!E111,0)</f>
        <v>0</v>
      </c>
      <c r="F999" s="12">
        <f t="shared" si="83"/>
        <v>0</v>
      </c>
      <c r="G999" s="12">
        <f>TRUNC(일위대가목록!F111,0)</f>
        <v>0</v>
      </c>
      <c r="H999" s="12">
        <f t="shared" si="84"/>
        <v>0</v>
      </c>
      <c r="I999" s="12">
        <f>TRUNC(일위대가목록!G111,0)</f>
        <v>0</v>
      </c>
      <c r="J999" s="12">
        <f t="shared" si="85"/>
        <v>0</v>
      </c>
      <c r="K999" s="12">
        <f t="shared" si="86"/>
        <v>0</v>
      </c>
      <c r="L999" s="12">
        <f t="shared" si="86"/>
        <v>0</v>
      </c>
      <c r="M999" s="13" t="s">
        <v>764</v>
      </c>
      <c r="N999" s="1" t="s">
        <v>765</v>
      </c>
      <c r="O999" s="1" t="s">
        <v>52</v>
      </c>
      <c r="P999" s="1" t="s">
        <v>52</v>
      </c>
      <c r="Q999" s="1" t="s">
        <v>848</v>
      </c>
      <c r="R999" s="1" t="s">
        <v>64</v>
      </c>
      <c r="S999" s="1" t="s">
        <v>65</v>
      </c>
      <c r="T999" s="1" t="s">
        <v>65</v>
      </c>
      <c r="AR999" s="1" t="s">
        <v>52</v>
      </c>
      <c r="AS999" s="1" t="s">
        <v>52</v>
      </c>
      <c r="AU999" s="1" t="s">
        <v>854</v>
      </c>
      <c r="AV999">
        <v>280</v>
      </c>
    </row>
    <row r="1000" spans="1:48" ht="30" customHeight="1" x14ac:dyDescent="0.3">
      <c r="A1000" s="13" t="s">
        <v>767</v>
      </c>
      <c r="B1000" s="13" t="s">
        <v>768</v>
      </c>
      <c r="C1000" s="13" t="s">
        <v>61</v>
      </c>
      <c r="D1000" s="11">
        <v>15</v>
      </c>
      <c r="E1000" s="12">
        <f>TRUNC(일위대가목록!E112,0)</f>
        <v>0</v>
      </c>
      <c r="F1000" s="12">
        <f t="shared" si="83"/>
        <v>0</v>
      </c>
      <c r="G1000" s="12">
        <f>TRUNC(일위대가목록!F112,0)</f>
        <v>0</v>
      </c>
      <c r="H1000" s="12">
        <f t="shared" si="84"/>
        <v>0</v>
      </c>
      <c r="I1000" s="12">
        <f>TRUNC(일위대가목록!G112,0)</f>
        <v>0</v>
      </c>
      <c r="J1000" s="12">
        <f t="shared" si="85"/>
        <v>0</v>
      </c>
      <c r="K1000" s="12">
        <f t="shared" si="86"/>
        <v>0</v>
      </c>
      <c r="L1000" s="12">
        <f t="shared" si="86"/>
        <v>0</v>
      </c>
      <c r="M1000" s="13" t="s">
        <v>769</v>
      </c>
      <c r="N1000" s="1" t="s">
        <v>770</v>
      </c>
      <c r="O1000" s="1" t="s">
        <v>52</v>
      </c>
      <c r="P1000" s="1" t="s">
        <v>52</v>
      </c>
      <c r="Q1000" s="1" t="s">
        <v>848</v>
      </c>
      <c r="R1000" s="1" t="s">
        <v>64</v>
      </c>
      <c r="S1000" s="1" t="s">
        <v>65</v>
      </c>
      <c r="T1000" s="1" t="s">
        <v>65</v>
      </c>
      <c r="AR1000" s="1" t="s">
        <v>52</v>
      </c>
      <c r="AS1000" s="1" t="s">
        <v>52</v>
      </c>
      <c r="AU1000" s="1" t="s">
        <v>855</v>
      </c>
      <c r="AV1000">
        <v>281</v>
      </c>
    </row>
    <row r="1001" spans="1:48" ht="30" customHeight="1" x14ac:dyDescent="0.3">
      <c r="A1001" s="11"/>
      <c r="B1001" s="11"/>
      <c r="C1001" s="11"/>
      <c r="D1001" s="11"/>
      <c r="E1001" s="12"/>
      <c r="F1001" s="12"/>
      <c r="G1001" s="12"/>
      <c r="H1001" s="12"/>
      <c r="I1001" s="12"/>
      <c r="J1001" s="12"/>
      <c r="K1001" s="12"/>
      <c r="L1001" s="12"/>
      <c r="M1001" s="11"/>
      <c r="Q1001" s="1" t="s">
        <v>848</v>
      </c>
    </row>
    <row r="1002" spans="1:48" ht="30" customHeight="1" x14ac:dyDescent="0.3">
      <c r="A1002" s="11"/>
      <c r="B1002" s="11"/>
      <c r="C1002" s="11"/>
      <c r="D1002" s="11"/>
      <c r="E1002" s="12"/>
      <c r="F1002" s="12"/>
      <c r="G1002" s="12"/>
      <c r="H1002" s="12"/>
      <c r="I1002" s="12"/>
      <c r="J1002" s="12"/>
      <c r="K1002" s="12"/>
      <c r="L1002" s="12"/>
      <c r="M1002" s="11"/>
      <c r="Q1002" s="1" t="s">
        <v>848</v>
      </c>
    </row>
    <row r="1003" spans="1:48" ht="30" customHeight="1" x14ac:dyDescent="0.3">
      <c r="A1003" s="11"/>
      <c r="B1003" s="11"/>
      <c r="C1003" s="11"/>
      <c r="D1003" s="11"/>
      <c r="E1003" s="12"/>
      <c r="F1003" s="12"/>
      <c r="G1003" s="12"/>
      <c r="H1003" s="12"/>
      <c r="I1003" s="12"/>
      <c r="J1003" s="12"/>
      <c r="K1003" s="12"/>
      <c r="L1003" s="12"/>
      <c r="M1003" s="11"/>
      <c r="Q1003" s="1" t="s">
        <v>848</v>
      </c>
    </row>
    <row r="1004" spans="1:48" ht="30" customHeight="1" x14ac:dyDescent="0.3">
      <c r="A1004" s="11"/>
      <c r="B1004" s="11"/>
      <c r="C1004" s="11"/>
      <c r="D1004" s="11"/>
      <c r="E1004" s="12"/>
      <c r="F1004" s="12"/>
      <c r="G1004" s="12"/>
      <c r="H1004" s="12"/>
      <c r="I1004" s="12"/>
      <c r="J1004" s="12"/>
      <c r="K1004" s="12"/>
      <c r="L1004" s="12"/>
      <c r="M1004" s="11"/>
      <c r="Q1004" s="1" t="s">
        <v>848</v>
      </c>
    </row>
    <row r="1005" spans="1:48" ht="30" customHeight="1" x14ac:dyDescent="0.3">
      <c r="A1005" s="11"/>
      <c r="B1005" s="11"/>
      <c r="C1005" s="11"/>
      <c r="D1005" s="11"/>
      <c r="E1005" s="12"/>
      <c r="F1005" s="12"/>
      <c r="G1005" s="12"/>
      <c r="H1005" s="12"/>
      <c r="I1005" s="12"/>
      <c r="J1005" s="12"/>
      <c r="K1005" s="12"/>
      <c r="L1005" s="12"/>
      <c r="M1005" s="11"/>
      <c r="Q1005" s="1" t="s">
        <v>848</v>
      </c>
    </row>
    <row r="1006" spans="1:48" ht="30" customHeight="1" x14ac:dyDescent="0.3">
      <c r="A1006" s="11"/>
      <c r="B1006" s="11"/>
      <c r="C1006" s="11"/>
      <c r="D1006" s="11"/>
      <c r="E1006" s="12"/>
      <c r="F1006" s="12"/>
      <c r="G1006" s="12"/>
      <c r="H1006" s="12"/>
      <c r="I1006" s="12"/>
      <c r="J1006" s="12"/>
      <c r="K1006" s="12"/>
      <c r="L1006" s="12"/>
      <c r="M1006" s="11"/>
      <c r="Q1006" s="1" t="s">
        <v>848</v>
      </c>
    </row>
    <row r="1007" spans="1:48" ht="30" customHeight="1" x14ac:dyDescent="0.3">
      <c r="A1007" s="11"/>
      <c r="B1007" s="11"/>
      <c r="C1007" s="11"/>
      <c r="D1007" s="11"/>
      <c r="E1007" s="12"/>
      <c r="F1007" s="12"/>
      <c r="G1007" s="12"/>
      <c r="H1007" s="12"/>
      <c r="I1007" s="12"/>
      <c r="J1007" s="12"/>
      <c r="K1007" s="12"/>
      <c r="L1007" s="12"/>
      <c r="M1007" s="11"/>
      <c r="Q1007" s="1" t="s">
        <v>848</v>
      </c>
    </row>
    <row r="1008" spans="1:48" ht="30" customHeight="1" x14ac:dyDescent="0.3">
      <c r="A1008" s="11"/>
      <c r="B1008" s="11"/>
      <c r="C1008" s="11"/>
      <c r="D1008" s="11"/>
      <c r="E1008" s="12"/>
      <c r="F1008" s="12"/>
      <c r="G1008" s="12"/>
      <c r="H1008" s="12"/>
      <c r="I1008" s="12"/>
      <c r="J1008" s="12"/>
      <c r="K1008" s="12"/>
      <c r="L1008" s="12"/>
      <c r="M1008" s="11"/>
      <c r="Q1008" s="1" t="s">
        <v>848</v>
      </c>
    </row>
    <row r="1009" spans="1:48" ht="30" customHeight="1" x14ac:dyDescent="0.3">
      <c r="A1009" s="11"/>
      <c r="B1009" s="11"/>
      <c r="C1009" s="11"/>
      <c r="D1009" s="11"/>
      <c r="E1009" s="12"/>
      <c r="F1009" s="12"/>
      <c r="G1009" s="12"/>
      <c r="H1009" s="12"/>
      <c r="I1009" s="12"/>
      <c r="J1009" s="12"/>
      <c r="K1009" s="12"/>
      <c r="L1009" s="12"/>
      <c r="M1009" s="11"/>
      <c r="Q1009" s="1" t="s">
        <v>848</v>
      </c>
    </row>
    <row r="1010" spans="1:48" ht="30" customHeight="1" x14ac:dyDescent="0.3">
      <c r="A1010" s="11"/>
      <c r="B1010" s="11"/>
      <c r="C1010" s="11"/>
      <c r="D1010" s="11"/>
      <c r="E1010" s="12"/>
      <c r="F1010" s="12"/>
      <c r="G1010" s="12"/>
      <c r="H1010" s="12"/>
      <c r="I1010" s="12"/>
      <c r="J1010" s="12"/>
      <c r="K1010" s="12"/>
      <c r="L1010" s="12"/>
      <c r="M1010" s="11"/>
      <c r="Q1010" s="1" t="s">
        <v>848</v>
      </c>
    </row>
    <row r="1011" spans="1:48" ht="30" customHeight="1" x14ac:dyDescent="0.3">
      <c r="A1011" s="11"/>
      <c r="B1011" s="11"/>
      <c r="C1011" s="11"/>
      <c r="D1011" s="11"/>
      <c r="E1011" s="12"/>
      <c r="F1011" s="12"/>
      <c r="G1011" s="12"/>
      <c r="H1011" s="12"/>
      <c r="I1011" s="12"/>
      <c r="J1011" s="12"/>
      <c r="K1011" s="12"/>
      <c r="L1011" s="12"/>
      <c r="M1011" s="11"/>
      <c r="Q1011" s="1" t="s">
        <v>848</v>
      </c>
    </row>
    <row r="1012" spans="1:48" ht="30" customHeight="1" x14ac:dyDescent="0.3">
      <c r="A1012" s="11"/>
      <c r="B1012" s="11"/>
      <c r="C1012" s="11"/>
      <c r="D1012" s="11"/>
      <c r="E1012" s="12"/>
      <c r="F1012" s="12"/>
      <c r="G1012" s="12"/>
      <c r="H1012" s="12"/>
      <c r="I1012" s="12"/>
      <c r="J1012" s="12"/>
      <c r="K1012" s="12"/>
      <c r="L1012" s="12"/>
      <c r="M1012" s="11"/>
      <c r="Q1012" s="1" t="s">
        <v>848</v>
      </c>
    </row>
    <row r="1013" spans="1:48" ht="30" customHeight="1" x14ac:dyDescent="0.3">
      <c r="A1013" s="11"/>
      <c r="B1013" s="11"/>
      <c r="C1013" s="11"/>
      <c r="D1013" s="11"/>
      <c r="E1013" s="12"/>
      <c r="F1013" s="12"/>
      <c r="G1013" s="12"/>
      <c r="H1013" s="12"/>
      <c r="I1013" s="12"/>
      <c r="J1013" s="12"/>
      <c r="K1013" s="12"/>
      <c r="L1013" s="12"/>
      <c r="M1013" s="11"/>
      <c r="Q1013" s="1" t="s">
        <v>848</v>
      </c>
    </row>
    <row r="1014" spans="1:48" ht="30" customHeight="1" x14ac:dyDescent="0.3">
      <c r="A1014" s="11"/>
      <c r="B1014" s="11"/>
      <c r="C1014" s="11"/>
      <c r="D1014" s="11"/>
      <c r="E1014" s="12"/>
      <c r="F1014" s="12"/>
      <c r="G1014" s="12"/>
      <c r="H1014" s="12"/>
      <c r="I1014" s="12"/>
      <c r="J1014" s="12"/>
      <c r="K1014" s="12"/>
      <c r="L1014" s="12"/>
      <c r="M1014" s="11"/>
      <c r="Q1014" s="1" t="s">
        <v>848</v>
      </c>
    </row>
    <row r="1015" spans="1:48" ht="30" customHeight="1" x14ac:dyDescent="0.3">
      <c r="A1015" s="13" t="s">
        <v>93</v>
      </c>
      <c r="B1015" s="11"/>
      <c r="C1015" s="11"/>
      <c r="D1015" s="11"/>
      <c r="E1015" s="12"/>
      <c r="F1015" s="12">
        <f>SUMIF(Q994:Q1014,"010503",F994:F1014)</f>
        <v>0</v>
      </c>
      <c r="G1015" s="12"/>
      <c r="H1015" s="12">
        <f>SUMIF(Q994:Q1014,"010503",H994:H1014)</f>
        <v>0</v>
      </c>
      <c r="I1015" s="12"/>
      <c r="J1015" s="12">
        <f>SUMIF(Q994:Q1014,"010503",J994:J1014)</f>
        <v>0</v>
      </c>
      <c r="K1015" s="12"/>
      <c r="L1015" s="12">
        <f>SUMIF(Q994:Q1014,"010503",L994:L1014)</f>
        <v>0</v>
      </c>
      <c r="M1015" s="11"/>
      <c r="N1015" t="s">
        <v>94</v>
      </c>
    </row>
    <row r="1016" spans="1:48" ht="30" customHeight="1" x14ac:dyDescent="0.3">
      <c r="A1016" s="13" t="s">
        <v>856</v>
      </c>
      <c r="B1016" s="13" t="s">
        <v>831</v>
      </c>
      <c r="C1016" s="11"/>
      <c r="D1016" s="11"/>
      <c r="E1016" s="12"/>
      <c r="F1016" s="12"/>
      <c r="G1016" s="12"/>
      <c r="H1016" s="12"/>
      <c r="I1016" s="12"/>
      <c r="J1016" s="12"/>
      <c r="K1016" s="12"/>
      <c r="L1016" s="12"/>
      <c r="M1016" s="11"/>
      <c r="Q1016" s="1" t="s">
        <v>857</v>
      </c>
    </row>
    <row r="1017" spans="1:48" ht="30" customHeight="1" x14ac:dyDescent="0.3">
      <c r="A1017" s="13" t="s">
        <v>555</v>
      </c>
      <c r="B1017" s="13" t="s">
        <v>556</v>
      </c>
      <c r="C1017" s="13" t="s">
        <v>154</v>
      </c>
      <c r="D1017" s="11">
        <v>12</v>
      </c>
      <c r="E1017" s="12">
        <f>TRUNC(일위대가목록!E90,0)</f>
        <v>0</v>
      </c>
      <c r="F1017" s="12">
        <f>TRUNC(E1017*D1017, 0)</f>
        <v>0</v>
      </c>
      <c r="G1017" s="12">
        <f>TRUNC(일위대가목록!F90,0)</f>
        <v>0</v>
      </c>
      <c r="H1017" s="12">
        <f>TRUNC(G1017*D1017, 0)</f>
        <v>0</v>
      </c>
      <c r="I1017" s="12">
        <f>TRUNC(일위대가목록!G90,0)</f>
        <v>0</v>
      </c>
      <c r="J1017" s="12">
        <f>TRUNC(I1017*D1017, 0)</f>
        <v>0</v>
      </c>
      <c r="K1017" s="12">
        <f>TRUNC(E1017+G1017+I1017, 0)</f>
        <v>0</v>
      </c>
      <c r="L1017" s="12">
        <f>TRUNC(F1017+H1017+J1017, 0)</f>
        <v>0</v>
      </c>
      <c r="M1017" s="13" t="s">
        <v>557</v>
      </c>
      <c r="N1017" s="1" t="s">
        <v>558</v>
      </c>
      <c r="O1017" s="1" t="s">
        <v>52</v>
      </c>
      <c r="P1017" s="1" t="s">
        <v>52</v>
      </c>
      <c r="Q1017" s="1" t="s">
        <v>857</v>
      </c>
      <c r="R1017" s="1" t="s">
        <v>64</v>
      </c>
      <c r="S1017" s="1" t="s">
        <v>65</v>
      </c>
      <c r="T1017" s="1" t="s">
        <v>65</v>
      </c>
      <c r="AR1017" s="1" t="s">
        <v>52</v>
      </c>
      <c r="AS1017" s="1" t="s">
        <v>52</v>
      </c>
      <c r="AU1017" s="1" t="s">
        <v>858</v>
      </c>
      <c r="AV1017">
        <v>283</v>
      </c>
    </row>
    <row r="1018" spans="1:48" ht="30" customHeight="1" x14ac:dyDescent="0.3">
      <c r="A1018" s="11"/>
      <c r="B1018" s="11"/>
      <c r="C1018" s="11"/>
      <c r="D1018" s="11"/>
      <c r="E1018" s="12"/>
      <c r="F1018" s="12"/>
      <c r="G1018" s="12"/>
      <c r="H1018" s="12"/>
      <c r="I1018" s="12"/>
      <c r="J1018" s="12"/>
      <c r="K1018" s="12"/>
      <c r="L1018" s="12"/>
      <c r="M1018" s="11"/>
      <c r="Q1018" s="1" t="s">
        <v>857</v>
      </c>
    </row>
    <row r="1019" spans="1:48" ht="30" customHeight="1" x14ac:dyDescent="0.3">
      <c r="A1019" s="11"/>
      <c r="B1019" s="11"/>
      <c r="C1019" s="11"/>
      <c r="D1019" s="11"/>
      <c r="E1019" s="12"/>
      <c r="F1019" s="12"/>
      <c r="G1019" s="12"/>
      <c r="H1019" s="12"/>
      <c r="I1019" s="12"/>
      <c r="J1019" s="12"/>
      <c r="K1019" s="12"/>
      <c r="L1019" s="12"/>
      <c r="M1019" s="11"/>
      <c r="Q1019" s="1" t="s">
        <v>857</v>
      </c>
    </row>
    <row r="1020" spans="1:48" ht="30" customHeight="1" x14ac:dyDescent="0.3">
      <c r="A1020" s="11"/>
      <c r="B1020" s="11"/>
      <c r="C1020" s="11"/>
      <c r="D1020" s="11"/>
      <c r="E1020" s="12"/>
      <c r="F1020" s="12"/>
      <c r="G1020" s="12"/>
      <c r="H1020" s="12"/>
      <c r="I1020" s="12"/>
      <c r="J1020" s="12"/>
      <c r="K1020" s="12"/>
      <c r="L1020" s="12"/>
      <c r="M1020" s="11"/>
      <c r="Q1020" s="1" t="s">
        <v>857</v>
      </c>
    </row>
    <row r="1021" spans="1:48" ht="30" customHeight="1" x14ac:dyDescent="0.3">
      <c r="A1021" s="11"/>
      <c r="B1021" s="11"/>
      <c r="C1021" s="11"/>
      <c r="D1021" s="11"/>
      <c r="E1021" s="12"/>
      <c r="F1021" s="12"/>
      <c r="G1021" s="12"/>
      <c r="H1021" s="12"/>
      <c r="I1021" s="12"/>
      <c r="J1021" s="12"/>
      <c r="K1021" s="12"/>
      <c r="L1021" s="12"/>
      <c r="M1021" s="11"/>
      <c r="Q1021" s="1" t="s">
        <v>857</v>
      </c>
    </row>
    <row r="1022" spans="1:48" ht="30" customHeight="1" x14ac:dyDescent="0.3">
      <c r="A1022" s="11"/>
      <c r="B1022" s="11"/>
      <c r="C1022" s="11"/>
      <c r="D1022" s="11"/>
      <c r="E1022" s="12"/>
      <c r="F1022" s="12"/>
      <c r="G1022" s="12"/>
      <c r="H1022" s="12"/>
      <c r="I1022" s="12"/>
      <c r="J1022" s="12"/>
      <c r="K1022" s="12"/>
      <c r="L1022" s="12"/>
      <c r="M1022" s="11"/>
      <c r="Q1022" s="1" t="s">
        <v>857</v>
      </c>
    </row>
    <row r="1023" spans="1:48" ht="30" customHeight="1" x14ac:dyDescent="0.3">
      <c r="A1023" s="11"/>
      <c r="B1023" s="11"/>
      <c r="C1023" s="11"/>
      <c r="D1023" s="11"/>
      <c r="E1023" s="12"/>
      <c r="F1023" s="12"/>
      <c r="G1023" s="12"/>
      <c r="H1023" s="12"/>
      <c r="I1023" s="12"/>
      <c r="J1023" s="12"/>
      <c r="K1023" s="12"/>
      <c r="L1023" s="12"/>
      <c r="M1023" s="11"/>
      <c r="Q1023" s="1" t="s">
        <v>857</v>
      </c>
    </row>
    <row r="1024" spans="1:48" ht="30" customHeight="1" x14ac:dyDescent="0.3">
      <c r="A1024" s="11"/>
      <c r="B1024" s="11"/>
      <c r="C1024" s="11"/>
      <c r="D1024" s="11"/>
      <c r="E1024" s="12"/>
      <c r="F1024" s="12"/>
      <c r="G1024" s="12"/>
      <c r="H1024" s="12"/>
      <c r="I1024" s="12"/>
      <c r="J1024" s="12"/>
      <c r="K1024" s="12"/>
      <c r="L1024" s="12"/>
      <c r="M1024" s="11"/>
      <c r="Q1024" s="1" t="s">
        <v>857</v>
      </c>
    </row>
    <row r="1025" spans="1:48" ht="30" customHeight="1" x14ac:dyDescent="0.3">
      <c r="A1025" s="11"/>
      <c r="B1025" s="11"/>
      <c r="C1025" s="11"/>
      <c r="D1025" s="11"/>
      <c r="E1025" s="12"/>
      <c r="F1025" s="12"/>
      <c r="G1025" s="12"/>
      <c r="H1025" s="12"/>
      <c r="I1025" s="12"/>
      <c r="J1025" s="12"/>
      <c r="K1025" s="12"/>
      <c r="L1025" s="12"/>
      <c r="M1025" s="11"/>
      <c r="Q1025" s="1" t="s">
        <v>857</v>
      </c>
    </row>
    <row r="1026" spans="1:48" ht="30" customHeight="1" x14ac:dyDescent="0.3">
      <c r="A1026" s="11"/>
      <c r="B1026" s="11"/>
      <c r="C1026" s="11"/>
      <c r="D1026" s="11"/>
      <c r="E1026" s="12"/>
      <c r="F1026" s="12"/>
      <c r="G1026" s="12"/>
      <c r="H1026" s="12"/>
      <c r="I1026" s="12"/>
      <c r="J1026" s="12"/>
      <c r="K1026" s="12"/>
      <c r="L1026" s="12"/>
      <c r="M1026" s="11"/>
      <c r="Q1026" s="1" t="s">
        <v>857</v>
      </c>
    </row>
    <row r="1027" spans="1:48" ht="30" customHeight="1" x14ac:dyDescent="0.3">
      <c r="A1027" s="11"/>
      <c r="B1027" s="11"/>
      <c r="C1027" s="11"/>
      <c r="D1027" s="11"/>
      <c r="E1027" s="12"/>
      <c r="F1027" s="12"/>
      <c r="G1027" s="12"/>
      <c r="H1027" s="12"/>
      <c r="I1027" s="12"/>
      <c r="J1027" s="12"/>
      <c r="K1027" s="12"/>
      <c r="L1027" s="12"/>
      <c r="M1027" s="11"/>
      <c r="Q1027" s="1" t="s">
        <v>857</v>
      </c>
    </row>
    <row r="1028" spans="1:48" ht="30" customHeight="1" x14ac:dyDescent="0.3">
      <c r="A1028" s="11"/>
      <c r="B1028" s="11"/>
      <c r="C1028" s="11"/>
      <c r="D1028" s="11"/>
      <c r="E1028" s="12"/>
      <c r="F1028" s="12"/>
      <c r="G1028" s="12"/>
      <c r="H1028" s="12"/>
      <c r="I1028" s="12"/>
      <c r="J1028" s="12"/>
      <c r="K1028" s="12"/>
      <c r="L1028" s="12"/>
      <c r="M1028" s="11"/>
      <c r="Q1028" s="1" t="s">
        <v>857</v>
      </c>
    </row>
    <row r="1029" spans="1:48" ht="30" customHeight="1" x14ac:dyDescent="0.3">
      <c r="A1029" s="11"/>
      <c r="B1029" s="11"/>
      <c r="C1029" s="11"/>
      <c r="D1029" s="11"/>
      <c r="E1029" s="12"/>
      <c r="F1029" s="12"/>
      <c r="G1029" s="12"/>
      <c r="H1029" s="12"/>
      <c r="I1029" s="12"/>
      <c r="J1029" s="12"/>
      <c r="K1029" s="12"/>
      <c r="L1029" s="12"/>
      <c r="M1029" s="11"/>
      <c r="Q1029" s="1" t="s">
        <v>857</v>
      </c>
    </row>
    <row r="1030" spans="1:48" ht="30" customHeight="1" x14ac:dyDescent="0.3">
      <c r="A1030" s="11"/>
      <c r="B1030" s="11"/>
      <c r="C1030" s="11"/>
      <c r="D1030" s="11"/>
      <c r="E1030" s="12"/>
      <c r="F1030" s="12"/>
      <c r="G1030" s="12"/>
      <c r="H1030" s="12"/>
      <c r="I1030" s="12"/>
      <c r="J1030" s="12"/>
      <c r="K1030" s="12"/>
      <c r="L1030" s="12"/>
      <c r="M1030" s="11"/>
      <c r="Q1030" s="1" t="s">
        <v>857</v>
      </c>
    </row>
    <row r="1031" spans="1:48" ht="30" customHeight="1" x14ac:dyDescent="0.3">
      <c r="A1031" s="11"/>
      <c r="B1031" s="11"/>
      <c r="C1031" s="11"/>
      <c r="D1031" s="11"/>
      <c r="E1031" s="12"/>
      <c r="F1031" s="12"/>
      <c r="G1031" s="12"/>
      <c r="H1031" s="12"/>
      <c r="I1031" s="12"/>
      <c r="J1031" s="12"/>
      <c r="K1031" s="12"/>
      <c r="L1031" s="12"/>
      <c r="M1031" s="11"/>
      <c r="Q1031" s="1" t="s">
        <v>857</v>
      </c>
    </row>
    <row r="1032" spans="1:48" ht="30" customHeight="1" x14ac:dyDescent="0.3">
      <c r="A1032" s="11"/>
      <c r="B1032" s="11"/>
      <c r="C1032" s="11"/>
      <c r="D1032" s="11"/>
      <c r="E1032" s="12"/>
      <c r="F1032" s="12"/>
      <c r="G1032" s="12"/>
      <c r="H1032" s="12"/>
      <c r="I1032" s="12"/>
      <c r="J1032" s="12"/>
      <c r="K1032" s="12"/>
      <c r="L1032" s="12"/>
      <c r="M1032" s="11"/>
      <c r="Q1032" s="1" t="s">
        <v>857</v>
      </c>
    </row>
    <row r="1033" spans="1:48" ht="30" customHeight="1" x14ac:dyDescent="0.3">
      <c r="A1033" s="11"/>
      <c r="B1033" s="11"/>
      <c r="C1033" s="11"/>
      <c r="D1033" s="11"/>
      <c r="E1033" s="12"/>
      <c r="F1033" s="12"/>
      <c r="G1033" s="12"/>
      <c r="H1033" s="12"/>
      <c r="I1033" s="12"/>
      <c r="J1033" s="12"/>
      <c r="K1033" s="12"/>
      <c r="L1033" s="12"/>
      <c r="M1033" s="11"/>
      <c r="Q1033" s="1" t="s">
        <v>857</v>
      </c>
    </row>
    <row r="1034" spans="1:48" ht="30" customHeight="1" x14ac:dyDescent="0.3">
      <c r="A1034" s="11"/>
      <c r="B1034" s="11"/>
      <c r="C1034" s="11"/>
      <c r="D1034" s="11"/>
      <c r="E1034" s="12"/>
      <c r="F1034" s="12"/>
      <c r="G1034" s="12"/>
      <c r="H1034" s="12"/>
      <c r="I1034" s="12"/>
      <c r="J1034" s="12"/>
      <c r="K1034" s="12"/>
      <c r="L1034" s="12"/>
      <c r="M1034" s="11"/>
      <c r="Q1034" s="1" t="s">
        <v>857</v>
      </c>
    </row>
    <row r="1035" spans="1:48" ht="30" customHeight="1" x14ac:dyDescent="0.3">
      <c r="A1035" s="11"/>
      <c r="B1035" s="11"/>
      <c r="C1035" s="11"/>
      <c r="D1035" s="11"/>
      <c r="E1035" s="12"/>
      <c r="F1035" s="12"/>
      <c r="G1035" s="12"/>
      <c r="H1035" s="12"/>
      <c r="I1035" s="12"/>
      <c r="J1035" s="12"/>
      <c r="K1035" s="12"/>
      <c r="L1035" s="12"/>
      <c r="M1035" s="11"/>
      <c r="Q1035" s="1" t="s">
        <v>857</v>
      </c>
    </row>
    <row r="1036" spans="1:48" ht="30" customHeight="1" x14ac:dyDescent="0.3">
      <c r="A1036" s="11"/>
      <c r="B1036" s="11"/>
      <c r="C1036" s="11"/>
      <c r="D1036" s="11"/>
      <c r="E1036" s="12"/>
      <c r="F1036" s="12"/>
      <c r="G1036" s="12"/>
      <c r="H1036" s="12"/>
      <c r="I1036" s="12"/>
      <c r="J1036" s="12"/>
      <c r="K1036" s="12"/>
      <c r="L1036" s="12"/>
      <c r="M1036" s="11"/>
      <c r="Q1036" s="1" t="s">
        <v>857</v>
      </c>
    </row>
    <row r="1037" spans="1:48" ht="30" customHeight="1" x14ac:dyDescent="0.3">
      <c r="A1037" s="11"/>
      <c r="B1037" s="11"/>
      <c r="C1037" s="11"/>
      <c r="D1037" s="11"/>
      <c r="E1037" s="12"/>
      <c r="F1037" s="12"/>
      <c r="G1037" s="12"/>
      <c r="H1037" s="12"/>
      <c r="I1037" s="12"/>
      <c r="J1037" s="12"/>
      <c r="K1037" s="12"/>
      <c r="L1037" s="12"/>
      <c r="M1037" s="11"/>
      <c r="Q1037" s="1" t="s">
        <v>857</v>
      </c>
    </row>
    <row r="1038" spans="1:48" ht="30" customHeight="1" x14ac:dyDescent="0.3">
      <c r="A1038" s="13" t="s">
        <v>93</v>
      </c>
      <c r="B1038" s="11"/>
      <c r="C1038" s="11"/>
      <c r="D1038" s="11"/>
      <c r="E1038" s="12"/>
      <c r="F1038" s="12">
        <f>SUMIF(Q1017:Q1037,"010504",F1017:F1037)</f>
        <v>0</v>
      </c>
      <c r="G1038" s="12"/>
      <c r="H1038" s="12">
        <f>SUMIF(Q1017:Q1037,"010504",H1017:H1037)</f>
        <v>0</v>
      </c>
      <c r="I1038" s="12"/>
      <c r="J1038" s="12">
        <f>SUMIF(Q1017:Q1037,"010504",J1017:J1037)</f>
        <v>0</v>
      </c>
      <c r="K1038" s="12"/>
      <c r="L1038" s="12">
        <f>SUMIF(Q1017:Q1037,"010504",L1017:L1037)</f>
        <v>0</v>
      </c>
      <c r="M1038" s="11"/>
      <c r="N1038" t="s">
        <v>94</v>
      </c>
    </row>
    <row r="1039" spans="1:48" ht="30" customHeight="1" x14ac:dyDescent="0.3">
      <c r="A1039" s="13" t="s">
        <v>859</v>
      </c>
      <c r="B1039" s="13" t="s">
        <v>831</v>
      </c>
      <c r="C1039" s="11"/>
      <c r="D1039" s="11"/>
      <c r="E1039" s="12"/>
      <c r="F1039" s="12"/>
      <c r="G1039" s="12"/>
      <c r="H1039" s="12"/>
      <c r="I1039" s="12"/>
      <c r="J1039" s="12"/>
      <c r="K1039" s="12"/>
      <c r="L1039" s="12"/>
      <c r="M1039" s="11"/>
      <c r="Q1039" s="1" t="s">
        <v>860</v>
      </c>
    </row>
    <row r="1040" spans="1:48" ht="30" customHeight="1" x14ac:dyDescent="0.3">
      <c r="A1040" s="13" t="s">
        <v>861</v>
      </c>
      <c r="B1040" s="13" t="s">
        <v>862</v>
      </c>
      <c r="C1040" s="13" t="s">
        <v>154</v>
      </c>
      <c r="D1040" s="11">
        <v>6</v>
      </c>
      <c r="E1040" s="12">
        <f>TRUNC(일위대가목록!E120,0)</f>
        <v>0</v>
      </c>
      <c r="F1040" s="12">
        <f>TRUNC(E1040*D1040, 0)</f>
        <v>0</v>
      </c>
      <c r="G1040" s="12">
        <f>TRUNC(일위대가목록!F120,0)</f>
        <v>0</v>
      </c>
      <c r="H1040" s="12">
        <f>TRUNC(G1040*D1040, 0)</f>
        <v>0</v>
      </c>
      <c r="I1040" s="12">
        <f>TRUNC(일위대가목록!G120,0)</f>
        <v>0</v>
      </c>
      <c r="J1040" s="12">
        <f>TRUNC(I1040*D1040, 0)</f>
        <v>0</v>
      </c>
      <c r="K1040" s="12">
        <f t="shared" ref="K1040:L1042" si="87">TRUNC(E1040+G1040+I1040, 0)</f>
        <v>0</v>
      </c>
      <c r="L1040" s="12">
        <f t="shared" si="87"/>
        <v>0</v>
      </c>
      <c r="M1040" s="13" t="s">
        <v>863</v>
      </c>
      <c r="N1040" s="1" t="s">
        <v>864</v>
      </c>
      <c r="O1040" s="1" t="s">
        <v>52</v>
      </c>
      <c r="P1040" s="1" t="s">
        <v>52</v>
      </c>
      <c r="Q1040" s="1" t="s">
        <v>860</v>
      </c>
      <c r="R1040" s="1" t="s">
        <v>64</v>
      </c>
      <c r="S1040" s="1" t="s">
        <v>65</v>
      </c>
      <c r="T1040" s="1" t="s">
        <v>65</v>
      </c>
      <c r="AR1040" s="1" t="s">
        <v>52</v>
      </c>
      <c r="AS1040" s="1" t="s">
        <v>52</v>
      </c>
      <c r="AU1040" s="1" t="s">
        <v>865</v>
      </c>
      <c r="AV1040">
        <v>285</v>
      </c>
    </row>
    <row r="1041" spans="1:48" ht="30" customHeight="1" x14ac:dyDescent="0.3">
      <c r="A1041" s="13" t="s">
        <v>575</v>
      </c>
      <c r="B1041" s="13" t="s">
        <v>576</v>
      </c>
      <c r="C1041" s="13" t="s">
        <v>154</v>
      </c>
      <c r="D1041" s="11">
        <v>7</v>
      </c>
      <c r="E1041" s="12">
        <f>TRUNC(일위대가목록!E93,0)</f>
        <v>0</v>
      </c>
      <c r="F1041" s="12">
        <f>TRUNC(E1041*D1041, 0)</f>
        <v>0</v>
      </c>
      <c r="G1041" s="12">
        <f>TRUNC(일위대가목록!F93,0)</f>
        <v>0</v>
      </c>
      <c r="H1041" s="12">
        <f>TRUNC(G1041*D1041, 0)</f>
        <v>0</v>
      </c>
      <c r="I1041" s="12">
        <f>TRUNC(일위대가목록!G93,0)</f>
        <v>0</v>
      </c>
      <c r="J1041" s="12">
        <f>TRUNC(I1041*D1041, 0)</f>
        <v>0</v>
      </c>
      <c r="K1041" s="12">
        <f t="shared" si="87"/>
        <v>0</v>
      </c>
      <c r="L1041" s="12">
        <f t="shared" si="87"/>
        <v>0</v>
      </c>
      <c r="M1041" s="13" t="s">
        <v>577</v>
      </c>
      <c r="N1041" s="1" t="s">
        <v>578</v>
      </c>
      <c r="O1041" s="1" t="s">
        <v>52</v>
      </c>
      <c r="P1041" s="1" t="s">
        <v>52</v>
      </c>
      <c r="Q1041" s="1" t="s">
        <v>860</v>
      </c>
      <c r="R1041" s="1" t="s">
        <v>64</v>
      </c>
      <c r="S1041" s="1" t="s">
        <v>65</v>
      </c>
      <c r="T1041" s="1" t="s">
        <v>65</v>
      </c>
      <c r="AR1041" s="1" t="s">
        <v>52</v>
      </c>
      <c r="AS1041" s="1" t="s">
        <v>52</v>
      </c>
      <c r="AU1041" s="1" t="s">
        <v>866</v>
      </c>
      <c r="AV1041">
        <v>286</v>
      </c>
    </row>
    <row r="1042" spans="1:48" ht="30" customHeight="1" x14ac:dyDescent="0.3">
      <c r="A1042" s="13" t="s">
        <v>295</v>
      </c>
      <c r="B1042" s="13" t="s">
        <v>296</v>
      </c>
      <c r="C1042" s="13" t="s">
        <v>154</v>
      </c>
      <c r="D1042" s="11">
        <v>3</v>
      </c>
      <c r="E1042" s="12">
        <f>TRUNC(일위대가목록!E47,0)</f>
        <v>0</v>
      </c>
      <c r="F1042" s="12">
        <f>TRUNC(E1042*D1042, 0)</f>
        <v>0</v>
      </c>
      <c r="G1042" s="12">
        <f>TRUNC(일위대가목록!F47,0)</f>
        <v>0</v>
      </c>
      <c r="H1042" s="12">
        <f>TRUNC(G1042*D1042, 0)</f>
        <v>0</v>
      </c>
      <c r="I1042" s="12">
        <f>TRUNC(일위대가목록!G47,0)</f>
        <v>0</v>
      </c>
      <c r="J1042" s="12">
        <f>TRUNC(I1042*D1042, 0)</f>
        <v>0</v>
      </c>
      <c r="K1042" s="12">
        <f t="shared" si="87"/>
        <v>0</v>
      </c>
      <c r="L1042" s="12">
        <f t="shared" si="87"/>
        <v>0</v>
      </c>
      <c r="M1042" s="13" t="s">
        <v>297</v>
      </c>
      <c r="N1042" s="1" t="s">
        <v>298</v>
      </c>
      <c r="O1042" s="1" t="s">
        <v>52</v>
      </c>
      <c r="P1042" s="1" t="s">
        <v>52</v>
      </c>
      <c r="Q1042" s="1" t="s">
        <v>860</v>
      </c>
      <c r="R1042" s="1" t="s">
        <v>64</v>
      </c>
      <c r="S1042" s="1" t="s">
        <v>65</v>
      </c>
      <c r="T1042" s="1" t="s">
        <v>65</v>
      </c>
      <c r="AR1042" s="1" t="s">
        <v>52</v>
      </c>
      <c r="AS1042" s="1" t="s">
        <v>52</v>
      </c>
      <c r="AU1042" s="1" t="s">
        <v>867</v>
      </c>
      <c r="AV1042">
        <v>287</v>
      </c>
    </row>
    <row r="1043" spans="1:48" ht="30" customHeight="1" x14ac:dyDescent="0.3">
      <c r="A1043" s="11"/>
      <c r="B1043" s="11"/>
      <c r="C1043" s="11"/>
      <c r="D1043" s="11"/>
      <c r="E1043" s="12"/>
      <c r="F1043" s="12"/>
      <c r="G1043" s="12"/>
      <c r="H1043" s="12"/>
      <c r="I1043" s="12"/>
      <c r="J1043" s="12"/>
      <c r="K1043" s="12"/>
      <c r="L1043" s="12"/>
      <c r="M1043" s="11"/>
      <c r="Q1043" s="1" t="s">
        <v>860</v>
      </c>
    </row>
    <row r="1044" spans="1:48" ht="30" customHeight="1" x14ac:dyDescent="0.3">
      <c r="A1044" s="11"/>
      <c r="B1044" s="11"/>
      <c r="C1044" s="11"/>
      <c r="D1044" s="11"/>
      <c r="E1044" s="12"/>
      <c r="F1044" s="12"/>
      <c r="G1044" s="12"/>
      <c r="H1044" s="12"/>
      <c r="I1044" s="12"/>
      <c r="J1044" s="12"/>
      <c r="K1044" s="12"/>
      <c r="L1044" s="12"/>
      <c r="M1044" s="11"/>
      <c r="Q1044" s="1" t="s">
        <v>860</v>
      </c>
    </row>
    <row r="1045" spans="1:48" ht="30" customHeight="1" x14ac:dyDescent="0.3">
      <c r="A1045" s="11"/>
      <c r="B1045" s="11"/>
      <c r="C1045" s="11"/>
      <c r="D1045" s="11"/>
      <c r="E1045" s="12"/>
      <c r="F1045" s="12"/>
      <c r="G1045" s="12"/>
      <c r="H1045" s="12"/>
      <c r="I1045" s="12"/>
      <c r="J1045" s="12"/>
      <c r="K1045" s="12"/>
      <c r="L1045" s="12"/>
      <c r="M1045" s="11"/>
      <c r="Q1045" s="1" t="s">
        <v>860</v>
      </c>
    </row>
    <row r="1046" spans="1:48" ht="30" customHeight="1" x14ac:dyDescent="0.3">
      <c r="A1046" s="11"/>
      <c r="B1046" s="11"/>
      <c r="C1046" s="11"/>
      <c r="D1046" s="11"/>
      <c r="E1046" s="12"/>
      <c r="F1046" s="12"/>
      <c r="G1046" s="12"/>
      <c r="H1046" s="12"/>
      <c r="I1046" s="12"/>
      <c r="J1046" s="12"/>
      <c r="K1046" s="12"/>
      <c r="L1046" s="12"/>
      <c r="M1046" s="11"/>
      <c r="Q1046" s="1" t="s">
        <v>860</v>
      </c>
    </row>
    <row r="1047" spans="1:48" ht="30" customHeight="1" x14ac:dyDescent="0.3">
      <c r="A1047" s="11"/>
      <c r="B1047" s="11"/>
      <c r="C1047" s="11"/>
      <c r="D1047" s="11"/>
      <c r="E1047" s="12"/>
      <c r="F1047" s="12"/>
      <c r="G1047" s="12"/>
      <c r="H1047" s="12"/>
      <c r="I1047" s="12"/>
      <c r="J1047" s="12"/>
      <c r="K1047" s="12"/>
      <c r="L1047" s="12"/>
      <c r="M1047" s="11"/>
      <c r="Q1047" s="1" t="s">
        <v>860</v>
      </c>
    </row>
    <row r="1048" spans="1:48" ht="30" customHeight="1" x14ac:dyDescent="0.3">
      <c r="A1048" s="11"/>
      <c r="B1048" s="11"/>
      <c r="C1048" s="11"/>
      <c r="D1048" s="11"/>
      <c r="E1048" s="12"/>
      <c r="F1048" s="12"/>
      <c r="G1048" s="12"/>
      <c r="H1048" s="12"/>
      <c r="I1048" s="12"/>
      <c r="J1048" s="12"/>
      <c r="K1048" s="12"/>
      <c r="L1048" s="12"/>
      <c r="M1048" s="11"/>
      <c r="Q1048" s="1" t="s">
        <v>860</v>
      </c>
    </row>
    <row r="1049" spans="1:48" ht="30" customHeight="1" x14ac:dyDescent="0.3">
      <c r="A1049" s="11"/>
      <c r="B1049" s="11"/>
      <c r="C1049" s="11"/>
      <c r="D1049" s="11"/>
      <c r="E1049" s="12"/>
      <c r="F1049" s="12"/>
      <c r="G1049" s="12"/>
      <c r="H1049" s="12"/>
      <c r="I1049" s="12"/>
      <c r="J1049" s="12"/>
      <c r="K1049" s="12"/>
      <c r="L1049" s="12"/>
      <c r="M1049" s="11"/>
      <c r="Q1049" s="1" t="s">
        <v>860</v>
      </c>
    </row>
    <row r="1050" spans="1:48" ht="30" customHeight="1" x14ac:dyDescent="0.3">
      <c r="A1050" s="11"/>
      <c r="B1050" s="11"/>
      <c r="C1050" s="11"/>
      <c r="D1050" s="11"/>
      <c r="E1050" s="12"/>
      <c r="F1050" s="12"/>
      <c r="G1050" s="12"/>
      <c r="H1050" s="12"/>
      <c r="I1050" s="12"/>
      <c r="J1050" s="12"/>
      <c r="K1050" s="12"/>
      <c r="L1050" s="12"/>
      <c r="M1050" s="11"/>
      <c r="Q1050" s="1" t="s">
        <v>860</v>
      </c>
    </row>
    <row r="1051" spans="1:48" ht="30" customHeight="1" x14ac:dyDescent="0.3">
      <c r="A1051" s="11"/>
      <c r="B1051" s="11"/>
      <c r="C1051" s="11"/>
      <c r="D1051" s="11"/>
      <c r="E1051" s="12"/>
      <c r="F1051" s="12"/>
      <c r="G1051" s="12"/>
      <c r="H1051" s="12"/>
      <c r="I1051" s="12"/>
      <c r="J1051" s="12"/>
      <c r="K1051" s="12"/>
      <c r="L1051" s="12"/>
      <c r="M1051" s="11"/>
      <c r="Q1051" s="1" t="s">
        <v>860</v>
      </c>
    </row>
    <row r="1052" spans="1:48" ht="30" customHeight="1" x14ac:dyDescent="0.3">
      <c r="A1052" s="11"/>
      <c r="B1052" s="11"/>
      <c r="C1052" s="11"/>
      <c r="D1052" s="11"/>
      <c r="E1052" s="12"/>
      <c r="F1052" s="12"/>
      <c r="G1052" s="12"/>
      <c r="H1052" s="12"/>
      <c r="I1052" s="12"/>
      <c r="J1052" s="12"/>
      <c r="K1052" s="12"/>
      <c r="L1052" s="12"/>
      <c r="M1052" s="11"/>
      <c r="Q1052" s="1" t="s">
        <v>860</v>
      </c>
    </row>
    <row r="1053" spans="1:48" ht="30" customHeight="1" x14ac:dyDescent="0.3">
      <c r="A1053" s="11"/>
      <c r="B1053" s="11"/>
      <c r="C1053" s="11"/>
      <c r="D1053" s="11"/>
      <c r="E1053" s="12"/>
      <c r="F1053" s="12"/>
      <c r="G1053" s="12"/>
      <c r="H1053" s="12"/>
      <c r="I1053" s="12"/>
      <c r="J1053" s="12"/>
      <c r="K1053" s="12"/>
      <c r="L1053" s="12"/>
      <c r="M1053" s="11"/>
      <c r="Q1053" s="1" t="s">
        <v>860</v>
      </c>
    </row>
    <row r="1054" spans="1:48" ht="30" customHeight="1" x14ac:dyDescent="0.3">
      <c r="A1054" s="11"/>
      <c r="B1054" s="11"/>
      <c r="C1054" s="11"/>
      <c r="D1054" s="11"/>
      <c r="E1054" s="12"/>
      <c r="F1054" s="12"/>
      <c r="G1054" s="12"/>
      <c r="H1054" s="12"/>
      <c r="I1054" s="12"/>
      <c r="J1054" s="12"/>
      <c r="K1054" s="12"/>
      <c r="L1054" s="12"/>
      <c r="M1054" s="11"/>
      <c r="Q1054" s="1" t="s">
        <v>860</v>
      </c>
    </row>
    <row r="1055" spans="1:48" ht="30" customHeight="1" x14ac:dyDescent="0.3">
      <c r="A1055" s="11"/>
      <c r="B1055" s="11"/>
      <c r="C1055" s="11"/>
      <c r="D1055" s="11"/>
      <c r="E1055" s="12"/>
      <c r="F1055" s="12"/>
      <c r="G1055" s="12"/>
      <c r="H1055" s="12"/>
      <c r="I1055" s="12"/>
      <c r="J1055" s="12"/>
      <c r="K1055" s="12"/>
      <c r="L1055" s="12"/>
      <c r="M1055" s="11"/>
      <c r="Q1055" s="1" t="s">
        <v>860</v>
      </c>
    </row>
    <row r="1056" spans="1:48" ht="30" customHeight="1" x14ac:dyDescent="0.3">
      <c r="A1056" s="11"/>
      <c r="B1056" s="11"/>
      <c r="C1056" s="11"/>
      <c r="D1056" s="11"/>
      <c r="E1056" s="12"/>
      <c r="F1056" s="12"/>
      <c r="G1056" s="12"/>
      <c r="H1056" s="12"/>
      <c r="I1056" s="12"/>
      <c r="J1056" s="12"/>
      <c r="K1056" s="12"/>
      <c r="L1056" s="12"/>
      <c r="M1056" s="11"/>
      <c r="Q1056" s="1" t="s">
        <v>860</v>
      </c>
    </row>
    <row r="1057" spans="1:48" ht="30" customHeight="1" x14ac:dyDescent="0.3">
      <c r="A1057" s="11"/>
      <c r="B1057" s="11"/>
      <c r="C1057" s="11"/>
      <c r="D1057" s="11"/>
      <c r="E1057" s="12"/>
      <c r="F1057" s="12"/>
      <c r="G1057" s="12"/>
      <c r="H1057" s="12"/>
      <c r="I1057" s="12"/>
      <c r="J1057" s="12"/>
      <c r="K1057" s="12"/>
      <c r="L1057" s="12"/>
      <c r="M1057" s="11"/>
      <c r="Q1057" s="1" t="s">
        <v>860</v>
      </c>
    </row>
    <row r="1058" spans="1:48" ht="30" customHeight="1" x14ac:dyDescent="0.3">
      <c r="A1058" s="11"/>
      <c r="B1058" s="11"/>
      <c r="C1058" s="11"/>
      <c r="D1058" s="11"/>
      <c r="E1058" s="12"/>
      <c r="F1058" s="12"/>
      <c r="G1058" s="12"/>
      <c r="H1058" s="12"/>
      <c r="I1058" s="12"/>
      <c r="J1058" s="12"/>
      <c r="K1058" s="12"/>
      <c r="L1058" s="12"/>
      <c r="M1058" s="11"/>
      <c r="Q1058" s="1" t="s">
        <v>860</v>
      </c>
    </row>
    <row r="1059" spans="1:48" ht="30" customHeight="1" x14ac:dyDescent="0.3">
      <c r="A1059" s="11"/>
      <c r="B1059" s="11"/>
      <c r="C1059" s="11"/>
      <c r="D1059" s="11"/>
      <c r="E1059" s="12"/>
      <c r="F1059" s="12"/>
      <c r="G1059" s="12"/>
      <c r="H1059" s="12"/>
      <c r="I1059" s="12"/>
      <c r="J1059" s="12"/>
      <c r="K1059" s="12"/>
      <c r="L1059" s="12"/>
      <c r="M1059" s="11"/>
      <c r="Q1059" s="1" t="s">
        <v>860</v>
      </c>
    </row>
    <row r="1060" spans="1:48" ht="30" customHeight="1" x14ac:dyDescent="0.3">
      <c r="A1060" s="11"/>
      <c r="B1060" s="11"/>
      <c r="C1060" s="11"/>
      <c r="D1060" s="11"/>
      <c r="E1060" s="12"/>
      <c r="F1060" s="12"/>
      <c r="G1060" s="12"/>
      <c r="H1060" s="12"/>
      <c r="I1060" s="12"/>
      <c r="J1060" s="12"/>
      <c r="K1060" s="12"/>
      <c r="L1060" s="12"/>
      <c r="M1060" s="11"/>
      <c r="Q1060" s="1" t="s">
        <v>860</v>
      </c>
    </row>
    <row r="1061" spans="1:48" ht="30" customHeight="1" x14ac:dyDescent="0.3">
      <c r="A1061" s="13" t="s">
        <v>93</v>
      </c>
      <c r="B1061" s="11"/>
      <c r="C1061" s="11"/>
      <c r="D1061" s="11"/>
      <c r="E1061" s="12"/>
      <c r="F1061" s="12">
        <f>SUMIF(Q1040:Q1060,"010505",F1040:F1060)</f>
        <v>0</v>
      </c>
      <c r="G1061" s="12"/>
      <c r="H1061" s="12">
        <f>SUMIF(Q1040:Q1060,"010505",H1040:H1060)</f>
        <v>0</v>
      </c>
      <c r="I1061" s="12"/>
      <c r="J1061" s="12">
        <f>SUMIF(Q1040:Q1060,"010505",J1040:J1060)</f>
        <v>0</v>
      </c>
      <c r="K1061" s="12"/>
      <c r="L1061" s="12">
        <f>SUMIF(Q1040:Q1060,"010505",L1040:L1060)</f>
        <v>0</v>
      </c>
      <c r="M1061" s="11"/>
      <c r="N1061" t="s">
        <v>94</v>
      </c>
    </row>
    <row r="1062" spans="1:48" ht="30" customHeight="1" x14ac:dyDescent="0.3">
      <c r="A1062" s="13" t="s">
        <v>868</v>
      </c>
      <c r="B1062" s="13" t="s">
        <v>831</v>
      </c>
      <c r="C1062" s="11"/>
      <c r="D1062" s="11"/>
      <c r="E1062" s="12"/>
      <c r="F1062" s="12"/>
      <c r="G1062" s="12"/>
      <c r="H1062" s="12"/>
      <c r="I1062" s="12"/>
      <c r="J1062" s="12"/>
      <c r="K1062" s="12"/>
      <c r="L1062" s="12"/>
      <c r="M1062" s="11"/>
      <c r="Q1062" s="1" t="s">
        <v>869</v>
      </c>
    </row>
    <row r="1063" spans="1:48" ht="30" customHeight="1" x14ac:dyDescent="0.3">
      <c r="A1063" s="13" t="s">
        <v>583</v>
      </c>
      <c r="B1063" s="13" t="s">
        <v>584</v>
      </c>
      <c r="C1063" s="13" t="s">
        <v>61</v>
      </c>
      <c r="D1063" s="11">
        <v>76</v>
      </c>
      <c r="E1063" s="12">
        <f>TRUNC(일위대가목록!E94,0)</f>
        <v>0</v>
      </c>
      <c r="F1063" s="12">
        <f>TRUNC(E1063*D1063, 0)</f>
        <v>0</v>
      </c>
      <c r="G1063" s="12">
        <f>TRUNC(일위대가목록!F94,0)</f>
        <v>0</v>
      </c>
      <c r="H1063" s="12">
        <f>TRUNC(G1063*D1063, 0)</f>
        <v>0</v>
      </c>
      <c r="I1063" s="12">
        <f>TRUNC(일위대가목록!G94,0)</f>
        <v>0</v>
      </c>
      <c r="J1063" s="12">
        <f>TRUNC(I1063*D1063, 0)</f>
        <v>0</v>
      </c>
      <c r="K1063" s="12">
        <f>TRUNC(E1063+G1063+I1063, 0)</f>
        <v>0</v>
      </c>
      <c r="L1063" s="12">
        <f>TRUNC(F1063+H1063+J1063, 0)</f>
        <v>0</v>
      </c>
      <c r="M1063" s="13" t="s">
        <v>585</v>
      </c>
      <c r="N1063" s="1" t="s">
        <v>586</v>
      </c>
      <c r="O1063" s="1" t="s">
        <v>52</v>
      </c>
      <c r="P1063" s="1" t="s">
        <v>52</v>
      </c>
      <c r="Q1063" s="1" t="s">
        <v>869</v>
      </c>
      <c r="R1063" s="1" t="s">
        <v>64</v>
      </c>
      <c r="S1063" s="1" t="s">
        <v>65</v>
      </c>
      <c r="T1063" s="1" t="s">
        <v>65</v>
      </c>
      <c r="AR1063" s="1" t="s">
        <v>52</v>
      </c>
      <c r="AS1063" s="1" t="s">
        <v>52</v>
      </c>
      <c r="AU1063" s="1" t="s">
        <v>870</v>
      </c>
      <c r="AV1063">
        <v>289</v>
      </c>
    </row>
    <row r="1064" spans="1:48" ht="30" customHeight="1" x14ac:dyDescent="0.3">
      <c r="A1064" s="13" t="s">
        <v>589</v>
      </c>
      <c r="B1064" s="13" t="s">
        <v>52</v>
      </c>
      <c r="C1064" s="13" t="s">
        <v>154</v>
      </c>
      <c r="D1064" s="11">
        <v>12</v>
      </c>
      <c r="E1064" s="12">
        <f>TRUNC(일위대가목록!E95,0)</f>
        <v>0</v>
      </c>
      <c r="F1064" s="12">
        <f>TRUNC(E1064*D1064, 0)</f>
        <v>0</v>
      </c>
      <c r="G1064" s="12">
        <f>TRUNC(일위대가목록!F95,0)</f>
        <v>0</v>
      </c>
      <c r="H1064" s="12">
        <f>TRUNC(G1064*D1064, 0)</f>
        <v>0</v>
      </c>
      <c r="I1064" s="12">
        <f>TRUNC(일위대가목록!G95,0)</f>
        <v>0</v>
      </c>
      <c r="J1064" s="12">
        <f>TRUNC(I1064*D1064, 0)</f>
        <v>0</v>
      </c>
      <c r="K1064" s="12">
        <f>TRUNC(E1064+G1064+I1064, 0)</f>
        <v>0</v>
      </c>
      <c r="L1064" s="12">
        <f>TRUNC(F1064+H1064+J1064, 0)</f>
        <v>0</v>
      </c>
      <c r="M1064" s="13" t="s">
        <v>590</v>
      </c>
      <c r="N1064" s="1" t="s">
        <v>591</v>
      </c>
      <c r="O1064" s="1" t="s">
        <v>52</v>
      </c>
      <c r="P1064" s="1" t="s">
        <v>52</v>
      </c>
      <c r="Q1064" s="1" t="s">
        <v>869</v>
      </c>
      <c r="R1064" s="1" t="s">
        <v>64</v>
      </c>
      <c r="S1064" s="1" t="s">
        <v>65</v>
      </c>
      <c r="T1064" s="1" t="s">
        <v>65</v>
      </c>
      <c r="AR1064" s="1" t="s">
        <v>52</v>
      </c>
      <c r="AS1064" s="1" t="s">
        <v>52</v>
      </c>
      <c r="AU1064" s="1" t="s">
        <v>871</v>
      </c>
      <c r="AV1064">
        <v>290</v>
      </c>
    </row>
    <row r="1065" spans="1:48" ht="30" customHeight="1" x14ac:dyDescent="0.3">
      <c r="A1065" s="11"/>
      <c r="B1065" s="11"/>
      <c r="C1065" s="11"/>
      <c r="D1065" s="11"/>
      <c r="E1065" s="12"/>
      <c r="F1065" s="12"/>
      <c r="G1065" s="12"/>
      <c r="H1065" s="12"/>
      <c r="I1065" s="12"/>
      <c r="J1065" s="12"/>
      <c r="K1065" s="12"/>
      <c r="L1065" s="12"/>
      <c r="M1065" s="11"/>
      <c r="Q1065" s="1" t="s">
        <v>869</v>
      </c>
    </row>
    <row r="1066" spans="1:48" ht="30" customHeight="1" x14ac:dyDescent="0.3">
      <c r="A1066" s="11"/>
      <c r="B1066" s="11"/>
      <c r="C1066" s="11"/>
      <c r="D1066" s="11"/>
      <c r="E1066" s="12"/>
      <c r="F1066" s="12"/>
      <c r="G1066" s="12"/>
      <c r="H1066" s="12"/>
      <c r="I1066" s="12"/>
      <c r="J1066" s="12"/>
      <c r="K1066" s="12"/>
      <c r="L1066" s="12"/>
      <c r="M1066" s="11"/>
      <c r="Q1066" s="1" t="s">
        <v>869</v>
      </c>
    </row>
    <row r="1067" spans="1:48" ht="30" customHeight="1" x14ac:dyDescent="0.3">
      <c r="A1067" s="11"/>
      <c r="B1067" s="11"/>
      <c r="C1067" s="11"/>
      <c r="D1067" s="11"/>
      <c r="E1067" s="12"/>
      <c r="F1067" s="12"/>
      <c r="G1067" s="12"/>
      <c r="H1067" s="12"/>
      <c r="I1067" s="12"/>
      <c r="J1067" s="12"/>
      <c r="K1067" s="12"/>
      <c r="L1067" s="12"/>
      <c r="M1067" s="11"/>
      <c r="Q1067" s="1" t="s">
        <v>869</v>
      </c>
    </row>
    <row r="1068" spans="1:48" ht="30" customHeight="1" x14ac:dyDescent="0.3">
      <c r="A1068" s="11"/>
      <c r="B1068" s="11"/>
      <c r="C1068" s="11"/>
      <c r="D1068" s="11"/>
      <c r="E1068" s="12"/>
      <c r="F1068" s="12"/>
      <c r="G1068" s="12"/>
      <c r="H1068" s="12"/>
      <c r="I1068" s="12"/>
      <c r="J1068" s="12"/>
      <c r="K1068" s="12"/>
      <c r="L1068" s="12"/>
      <c r="M1068" s="11"/>
      <c r="Q1068" s="1" t="s">
        <v>869</v>
      </c>
    </row>
    <row r="1069" spans="1:48" ht="30" customHeight="1" x14ac:dyDescent="0.3">
      <c r="A1069" s="11"/>
      <c r="B1069" s="11"/>
      <c r="C1069" s="11"/>
      <c r="D1069" s="11"/>
      <c r="E1069" s="12"/>
      <c r="F1069" s="12"/>
      <c r="G1069" s="12"/>
      <c r="H1069" s="12"/>
      <c r="I1069" s="12"/>
      <c r="J1069" s="12"/>
      <c r="K1069" s="12"/>
      <c r="L1069" s="12"/>
      <c r="M1069" s="11"/>
      <c r="Q1069" s="1" t="s">
        <v>869</v>
      </c>
    </row>
    <row r="1070" spans="1:48" ht="30" customHeight="1" x14ac:dyDescent="0.3">
      <c r="A1070" s="11"/>
      <c r="B1070" s="11"/>
      <c r="C1070" s="11"/>
      <c r="D1070" s="11"/>
      <c r="E1070" s="12"/>
      <c r="F1070" s="12"/>
      <c r="G1070" s="12"/>
      <c r="H1070" s="12"/>
      <c r="I1070" s="12"/>
      <c r="J1070" s="12"/>
      <c r="K1070" s="12"/>
      <c r="L1070" s="12"/>
      <c r="M1070" s="11"/>
      <c r="Q1070" s="1" t="s">
        <v>869</v>
      </c>
    </row>
    <row r="1071" spans="1:48" ht="30" customHeight="1" x14ac:dyDescent="0.3">
      <c r="A1071" s="11"/>
      <c r="B1071" s="11"/>
      <c r="C1071" s="11"/>
      <c r="D1071" s="11"/>
      <c r="E1071" s="12"/>
      <c r="F1071" s="12"/>
      <c r="G1071" s="12"/>
      <c r="H1071" s="12"/>
      <c r="I1071" s="12"/>
      <c r="J1071" s="12"/>
      <c r="K1071" s="12"/>
      <c r="L1071" s="12"/>
      <c r="M1071" s="11"/>
      <c r="Q1071" s="1" t="s">
        <v>869</v>
      </c>
    </row>
    <row r="1072" spans="1:48" ht="30" customHeight="1" x14ac:dyDescent="0.3">
      <c r="A1072" s="11"/>
      <c r="B1072" s="11"/>
      <c r="C1072" s="11"/>
      <c r="D1072" s="11"/>
      <c r="E1072" s="12"/>
      <c r="F1072" s="12"/>
      <c r="G1072" s="12"/>
      <c r="H1072" s="12"/>
      <c r="I1072" s="12"/>
      <c r="J1072" s="12"/>
      <c r="K1072" s="12"/>
      <c r="L1072" s="12"/>
      <c r="M1072" s="11"/>
      <c r="Q1072" s="1" t="s">
        <v>869</v>
      </c>
    </row>
    <row r="1073" spans="1:48" ht="30" customHeight="1" x14ac:dyDescent="0.3">
      <c r="A1073" s="11"/>
      <c r="B1073" s="11"/>
      <c r="C1073" s="11"/>
      <c r="D1073" s="11"/>
      <c r="E1073" s="12"/>
      <c r="F1073" s="12"/>
      <c r="G1073" s="12"/>
      <c r="H1073" s="12"/>
      <c r="I1073" s="12"/>
      <c r="J1073" s="12"/>
      <c r="K1073" s="12"/>
      <c r="L1073" s="12"/>
      <c r="M1073" s="11"/>
      <c r="Q1073" s="1" t="s">
        <v>869</v>
      </c>
    </row>
    <row r="1074" spans="1:48" ht="30" customHeight="1" x14ac:dyDescent="0.3">
      <c r="A1074" s="11"/>
      <c r="B1074" s="11"/>
      <c r="C1074" s="11"/>
      <c r="D1074" s="11"/>
      <c r="E1074" s="12"/>
      <c r="F1074" s="12"/>
      <c r="G1074" s="12"/>
      <c r="H1074" s="12"/>
      <c r="I1074" s="12"/>
      <c r="J1074" s="12"/>
      <c r="K1074" s="12"/>
      <c r="L1074" s="12"/>
      <c r="M1074" s="11"/>
      <c r="Q1074" s="1" t="s">
        <v>869</v>
      </c>
    </row>
    <row r="1075" spans="1:48" ht="30" customHeight="1" x14ac:dyDescent="0.3">
      <c r="A1075" s="11"/>
      <c r="B1075" s="11"/>
      <c r="C1075" s="11"/>
      <c r="D1075" s="11"/>
      <c r="E1075" s="12"/>
      <c r="F1075" s="12"/>
      <c r="G1075" s="12"/>
      <c r="H1075" s="12"/>
      <c r="I1075" s="12"/>
      <c r="J1075" s="12"/>
      <c r="K1075" s="12"/>
      <c r="L1075" s="12"/>
      <c r="M1075" s="11"/>
      <c r="Q1075" s="1" t="s">
        <v>869</v>
      </c>
    </row>
    <row r="1076" spans="1:48" ht="30" customHeight="1" x14ac:dyDescent="0.3">
      <c r="A1076" s="11"/>
      <c r="B1076" s="11"/>
      <c r="C1076" s="11"/>
      <c r="D1076" s="11"/>
      <c r="E1076" s="12"/>
      <c r="F1076" s="12"/>
      <c r="G1076" s="12"/>
      <c r="H1076" s="12"/>
      <c r="I1076" s="12"/>
      <c r="J1076" s="12"/>
      <c r="K1076" s="12"/>
      <c r="L1076" s="12"/>
      <c r="M1076" s="11"/>
      <c r="Q1076" s="1" t="s">
        <v>869</v>
      </c>
    </row>
    <row r="1077" spans="1:48" ht="30" customHeight="1" x14ac:dyDescent="0.3">
      <c r="A1077" s="11"/>
      <c r="B1077" s="11"/>
      <c r="C1077" s="11"/>
      <c r="D1077" s="11"/>
      <c r="E1077" s="12"/>
      <c r="F1077" s="12"/>
      <c r="G1077" s="12"/>
      <c r="H1077" s="12"/>
      <c r="I1077" s="12"/>
      <c r="J1077" s="12"/>
      <c r="K1077" s="12"/>
      <c r="L1077" s="12"/>
      <c r="M1077" s="11"/>
      <c r="Q1077" s="1" t="s">
        <v>869</v>
      </c>
    </row>
    <row r="1078" spans="1:48" ht="30" customHeight="1" x14ac:dyDescent="0.3">
      <c r="A1078" s="11"/>
      <c r="B1078" s="11"/>
      <c r="C1078" s="11"/>
      <c r="D1078" s="11"/>
      <c r="E1078" s="12"/>
      <c r="F1078" s="12"/>
      <c r="G1078" s="12"/>
      <c r="H1078" s="12"/>
      <c r="I1078" s="12"/>
      <c r="J1078" s="12"/>
      <c r="K1078" s="12"/>
      <c r="L1078" s="12"/>
      <c r="M1078" s="11"/>
      <c r="Q1078" s="1" t="s">
        <v>869</v>
      </c>
    </row>
    <row r="1079" spans="1:48" ht="30" customHeight="1" x14ac:dyDescent="0.3">
      <c r="A1079" s="11"/>
      <c r="B1079" s="11"/>
      <c r="C1079" s="11"/>
      <c r="D1079" s="11"/>
      <c r="E1079" s="12"/>
      <c r="F1079" s="12"/>
      <c r="G1079" s="12"/>
      <c r="H1079" s="12"/>
      <c r="I1079" s="12"/>
      <c r="J1079" s="12"/>
      <c r="K1079" s="12"/>
      <c r="L1079" s="12"/>
      <c r="M1079" s="11"/>
      <c r="Q1079" s="1" t="s">
        <v>869</v>
      </c>
    </row>
    <row r="1080" spans="1:48" ht="30" customHeight="1" x14ac:dyDescent="0.3">
      <c r="A1080" s="11"/>
      <c r="B1080" s="11"/>
      <c r="C1080" s="11"/>
      <c r="D1080" s="11"/>
      <c r="E1080" s="12"/>
      <c r="F1080" s="12"/>
      <c r="G1080" s="12"/>
      <c r="H1080" s="12"/>
      <c r="I1080" s="12"/>
      <c r="J1080" s="12"/>
      <c r="K1080" s="12"/>
      <c r="L1080" s="12"/>
      <c r="M1080" s="11"/>
      <c r="Q1080" s="1" t="s">
        <v>869</v>
      </c>
    </row>
    <row r="1081" spans="1:48" ht="30" customHeight="1" x14ac:dyDescent="0.3">
      <c r="A1081" s="11"/>
      <c r="B1081" s="11"/>
      <c r="C1081" s="11"/>
      <c r="D1081" s="11"/>
      <c r="E1081" s="12"/>
      <c r="F1081" s="12"/>
      <c r="G1081" s="12"/>
      <c r="H1081" s="12"/>
      <c r="I1081" s="12"/>
      <c r="J1081" s="12"/>
      <c r="K1081" s="12"/>
      <c r="L1081" s="12"/>
      <c r="M1081" s="11"/>
      <c r="Q1081" s="1" t="s">
        <v>869</v>
      </c>
    </row>
    <row r="1082" spans="1:48" ht="30" customHeight="1" x14ac:dyDescent="0.3">
      <c r="A1082" s="11"/>
      <c r="B1082" s="11"/>
      <c r="C1082" s="11"/>
      <c r="D1082" s="11"/>
      <c r="E1082" s="12"/>
      <c r="F1082" s="12"/>
      <c r="G1082" s="12"/>
      <c r="H1082" s="12"/>
      <c r="I1082" s="12"/>
      <c r="J1082" s="12"/>
      <c r="K1082" s="12"/>
      <c r="L1082" s="12"/>
      <c r="M1082" s="11"/>
      <c r="Q1082" s="1" t="s">
        <v>869</v>
      </c>
    </row>
    <row r="1083" spans="1:48" ht="30" customHeight="1" x14ac:dyDescent="0.3">
      <c r="A1083" s="11"/>
      <c r="B1083" s="11"/>
      <c r="C1083" s="11"/>
      <c r="D1083" s="11"/>
      <c r="E1083" s="12"/>
      <c r="F1083" s="12"/>
      <c r="G1083" s="12"/>
      <c r="H1083" s="12"/>
      <c r="I1083" s="12"/>
      <c r="J1083" s="12"/>
      <c r="K1083" s="12"/>
      <c r="L1083" s="12"/>
      <c r="M1083" s="11"/>
      <c r="Q1083" s="1" t="s">
        <v>869</v>
      </c>
    </row>
    <row r="1084" spans="1:48" ht="30" customHeight="1" x14ac:dyDescent="0.3">
      <c r="A1084" s="13" t="s">
        <v>93</v>
      </c>
      <c r="B1084" s="11"/>
      <c r="C1084" s="11"/>
      <c r="D1084" s="11"/>
      <c r="E1084" s="12"/>
      <c r="F1084" s="12">
        <f>SUMIF(Q1063:Q1083,"010506",F1063:F1083)</f>
        <v>0</v>
      </c>
      <c r="G1084" s="12"/>
      <c r="H1084" s="12">
        <f>SUMIF(Q1063:Q1083,"010506",H1063:H1083)</f>
        <v>0</v>
      </c>
      <c r="I1084" s="12"/>
      <c r="J1084" s="12">
        <f>SUMIF(Q1063:Q1083,"010506",J1063:J1083)</f>
        <v>0</v>
      </c>
      <c r="K1084" s="12"/>
      <c r="L1084" s="12">
        <f>SUMIF(Q1063:Q1083,"010506",L1063:L1083)</f>
        <v>0</v>
      </c>
      <c r="M1084" s="11"/>
      <c r="N1084" t="s">
        <v>94</v>
      </c>
    </row>
    <row r="1085" spans="1:48" ht="30" customHeight="1" x14ac:dyDescent="0.3">
      <c r="A1085" s="13" t="s">
        <v>872</v>
      </c>
      <c r="B1085" s="13" t="s">
        <v>831</v>
      </c>
      <c r="C1085" s="11"/>
      <c r="D1085" s="11"/>
      <c r="E1085" s="12"/>
      <c r="F1085" s="12"/>
      <c r="G1085" s="12"/>
      <c r="H1085" s="12"/>
      <c r="I1085" s="12"/>
      <c r="J1085" s="12"/>
      <c r="K1085" s="12"/>
      <c r="L1085" s="12"/>
      <c r="M1085" s="11"/>
      <c r="Q1085" s="1" t="s">
        <v>873</v>
      </c>
    </row>
    <row r="1086" spans="1:48" ht="30" customHeight="1" x14ac:dyDescent="0.3">
      <c r="A1086" s="13" t="s">
        <v>803</v>
      </c>
      <c r="B1086" s="13" t="s">
        <v>804</v>
      </c>
      <c r="C1086" s="13" t="s">
        <v>316</v>
      </c>
      <c r="D1086" s="11">
        <v>2</v>
      </c>
      <c r="E1086" s="12">
        <f>TRUNC(일위대가목록!E116,0)</f>
        <v>0</v>
      </c>
      <c r="F1086" s="12">
        <f>TRUNC(E1086*D1086, 0)</f>
        <v>0</v>
      </c>
      <c r="G1086" s="12">
        <f>TRUNC(일위대가목록!F116,0)</f>
        <v>0</v>
      </c>
      <c r="H1086" s="12">
        <f>TRUNC(G1086*D1086, 0)</f>
        <v>0</v>
      </c>
      <c r="I1086" s="12">
        <f>TRUNC(일위대가목록!G116,0)</f>
        <v>0</v>
      </c>
      <c r="J1086" s="12">
        <f>TRUNC(I1086*D1086, 0)</f>
        <v>0</v>
      </c>
      <c r="K1086" s="12">
        <f>TRUNC(E1086+G1086+I1086, 0)</f>
        <v>0</v>
      </c>
      <c r="L1086" s="12">
        <f>TRUNC(F1086+H1086+J1086, 0)</f>
        <v>0</v>
      </c>
      <c r="M1086" s="13" t="s">
        <v>805</v>
      </c>
      <c r="N1086" s="1" t="s">
        <v>806</v>
      </c>
      <c r="O1086" s="1" t="s">
        <v>52</v>
      </c>
      <c r="P1086" s="1" t="s">
        <v>52</v>
      </c>
      <c r="Q1086" s="1" t="s">
        <v>873</v>
      </c>
      <c r="R1086" s="1" t="s">
        <v>64</v>
      </c>
      <c r="S1086" s="1" t="s">
        <v>65</v>
      </c>
      <c r="T1086" s="1" t="s">
        <v>65</v>
      </c>
      <c r="AR1086" s="1" t="s">
        <v>52</v>
      </c>
      <c r="AS1086" s="1" t="s">
        <v>52</v>
      </c>
      <c r="AU1086" s="1" t="s">
        <v>874</v>
      </c>
      <c r="AV1086">
        <v>292</v>
      </c>
    </row>
    <row r="1087" spans="1:48" ht="30" customHeight="1" x14ac:dyDescent="0.3">
      <c r="A1087" s="11"/>
      <c r="B1087" s="11"/>
      <c r="C1087" s="11"/>
      <c r="D1087" s="11"/>
      <c r="E1087" s="12"/>
      <c r="F1087" s="12"/>
      <c r="G1087" s="12"/>
      <c r="H1087" s="12"/>
      <c r="I1087" s="12"/>
      <c r="J1087" s="12"/>
      <c r="K1087" s="12"/>
      <c r="L1087" s="12"/>
      <c r="M1087" s="11"/>
      <c r="Q1087" s="1" t="s">
        <v>873</v>
      </c>
    </row>
    <row r="1088" spans="1:48" ht="30" customHeight="1" x14ac:dyDescent="0.3">
      <c r="A1088" s="11"/>
      <c r="B1088" s="11"/>
      <c r="C1088" s="11"/>
      <c r="D1088" s="11"/>
      <c r="E1088" s="12"/>
      <c r="F1088" s="12"/>
      <c r="G1088" s="12"/>
      <c r="H1088" s="12"/>
      <c r="I1088" s="12"/>
      <c r="J1088" s="12"/>
      <c r="K1088" s="12"/>
      <c r="L1088" s="12"/>
      <c r="M1088" s="11"/>
      <c r="Q1088" s="1" t="s">
        <v>873</v>
      </c>
    </row>
    <row r="1089" spans="1:17" ht="30" customHeight="1" x14ac:dyDescent="0.3">
      <c r="A1089" s="11"/>
      <c r="B1089" s="11"/>
      <c r="C1089" s="11"/>
      <c r="D1089" s="11"/>
      <c r="E1089" s="12"/>
      <c r="F1089" s="12"/>
      <c r="G1089" s="12"/>
      <c r="H1089" s="12"/>
      <c r="I1089" s="12"/>
      <c r="J1089" s="12"/>
      <c r="K1089" s="12"/>
      <c r="L1089" s="12"/>
      <c r="M1089" s="11"/>
      <c r="Q1089" s="1" t="s">
        <v>873</v>
      </c>
    </row>
    <row r="1090" spans="1:17" ht="30" customHeight="1" x14ac:dyDescent="0.3">
      <c r="A1090" s="11"/>
      <c r="B1090" s="11"/>
      <c r="C1090" s="11"/>
      <c r="D1090" s="11"/>
      <c r="E1090" s="12"/>
      <c r="F1090" s="12"/>
      <c r="G1090" s="12"/>
      <c r="H1090" s="12"/>
      <c r="I1090" s="12"/>
      <c r="J1090" s="12"/>
      <c r="K1090" s="12"/>
      <c r="L1090" s="12"/>
      <c r="M1090" s="11"/>
      <c r="Q1090" s="1" t="s">
        <v>873</v>
      </c>
    </row>
    <row r="1091" spans="1:17" ht="30" customHeight="1" x14ac:dyDescent="0.3">
      <c r="A1091" s="11"/>
      <c r="B1091" s="11"/>
      <c r="C1091" s="11"/>
      <c r="D1091" s="11"/>
      <c r="E1091" s="12"/>
      <c r="F1091" s="12"/>
      <c r="G1091" s="12"/>
      <c r="H1091" s="12"/>
      <c r="I1091" s="12"/>
      <c r="J1091" s="12"/>
      <c r="K1091" s="12"/>
      <c r="L1091" s="12"/>
      <c r="M1091" s="11"/>
      <c r="Q1091" s="1" t="s">
        <v>873</v>
      </c>
    </row>
    <row r="1092" spans="1:17" ht="30" customHeight="1" x14ac:dyDescent="0.3">
      <c r="A1092" s="11"/>
      <c r="B1092" s="11"/>
      <c r="C1092" s="11"/>
      <c r="D1092" s="11"/>
      <c r="E1092" s="12"/>
      <c r="F1092" s="12"/>
      <c r="G1092" s="12"/>
      <c r="H1092" s="12"/>
      <c r="I1092" s="12"/>
      <c r="J1092" s="12"/>
      <c r="K1092" s="12"/>
      <c r="L1092" s="12"/>
      <c r="M1092" s="11"/>
      <c r="Q1092" s="1" t="s">
        <v>873</v>
      </c>
    </row>
    <row r="1093" spans="1:17" ht="30" customHeight="1" x14ac:dyDescent="0.3">
      <c r="A1093" s="11"/>
      <c r="B1093" s="11"/>
      <c r="C1093" s="11"/>
      <c r="D1093" s="11"/>
      <c r="E1093" s="12"/>
      <c r="F1093" s="12"/>
      <c r="G1093" s="12"/>
      <c r="H1093" s="12"/>
      <c r="I1093" s="12"/>
      <c r="J1093" s="12"/>
      <c r="K1093" s="12"/>
      <c r="L1093" s="12"/>
      <c r="M1093" s="11"/>
      <c r="Q1093" s="1" t="s">
        <v>873</v>
      </c>
    </row>
    <row r="1094" spans="1:17" ht="30" customHeight="1" x14ac:dyDescent="0.3">
      <c r="A1094" s="11"/>
      <c r="B1094" s="11"/>
      <c r="C1094" s="11"/>
      <c r="D1094" s="11"/>
      <c r="E1094" s="12"/>
      <c r="F1094" s="12"/>
      <c r="G1094" s="12"/>
      <c r="H1094" s="12"/>
      <c r="I1094" s="12"/>
      <c r="J1094" s="12"/>
      <c r="K1094" s="12"/>
      <c r="L1094" s="12"/>
      <c r="M1094" s="11"/>
      <c r="Q1094" s="1" t="s">
        <v>873</v>
      </c>
    </row>
    <row r="1095" spans="1:17" ht="30" customHeight="1" x14ac:dyDescent="0.3">
      <c r="A1095" s="11"/>
      <c r="B1095" s="11"/>
      <c r="C1095" s="11"/>
      <c r="D1095" s="11"/>
      <c r="E1095" s="12"/>
      <c r="F1095" s="12"/>
      <c r="G1095" s="12"/>
      <c r="H1095" s="12"/>
      <c r="I1095" s="12"/>
      <c r="J1095" s="12"/>
      <c r="K1095" s="12"/>
      <c r="L1095" s="12"/>
      <c r="M1095" s="11"/>
      <c r="Q1095" s="1" t="s">
        <v>873</v>
      </c>
    </row>
    <row r="1096" spans="1:17" ht="30" customHeight="1" x14ac:dyDescent="0.3">
      <c r="A1096" s="11"/>
      <c r="B1096" s="11"/>
      <c r="C1096" s="11"/>
      <c r="D1096" s="11"/>
      <c r="E1096" s="12"/>
      <c r="F1096" s="12"/>
      <c r="G1096" s="12"/>
      <c r="H1096" s="12"/>
      <c r="I1096" s="12"/>
      <c r="J1096" s="12"/>
      <c r="K1096" s="12"/>
      <c r="L1096" s="12"/>
      <c r="M1096" s="11"/>
      <c r="Q1096" s="1" t="s">
        <v>873</v>
      </c>
    </row>
    <row r="1097" spans="1:17" ht="30" customHeight="1" x14ac:dyDescent="0.3">
      <c r="A1097" s="11"/>
      <c r="B1097" s="11"/>
      <c r="C1097" s="11"/>
      <c r="D1097" s="11"/>
      <c r="E1097" s="12"/>
      <c r="F1097" s="12"/>
      <c r="G1097" s="12"/>
      <c r="H1097" s="12"/>
      <c r="I1097" s="12"/>
      <c r="J1097" s="12"/>
      <c r="K1097" s="12"/>
      <c r="L1097" s="12"/>
      <c r="M1097" s="11"/>
      <c r="Q1097" s="1" t="s">
        <v>873</v>
      </c>
    </row>
    <row r="1098" spans="1:17" ht="30" customHeight="1" x14ac:dyDescent="0.3">
      <c r="A1098" s="11"/>
      <c r="B1098" s="11"/>
      <c r="C1098" s="11"/>
      <c r="D1098" s="11"/>
      <c r="E1098" s="12"/>
      <c r="F1098" s="12"/>
      <c r="G1098" s="12"/>
      <c r="H1098" s="12"/>
      <c r="I1098" s="12"/>
      <c r="J1098" s="12"/>
      <c r="K1098" s="12"/>
      <c r="L1098" s="12"/>
      <c r="M1098" s="11"/>
      <c r="Q1098" s="1" t="s">
        <v>873</v>
      </c>
    </row>
    <row r="1099" spans="1:17" ht="30" customHeight="1" x14ac:dyDescent="0.3">
      <c r="A1099" s="11"/>
      <c r="B1099" s="11"/>
      <c r="C1099" s="11"/>
      <c r="D1099" s="11"/>
      <c r="E1099" s="12"/>
      <c r="F1099" s="12"/>
      <c r="G1099" s="12"/>
      <c r="H1099" s="12"/>
      <c r="I1099" s="12"/>
      <c r="J1099" s="12"/>
      <c r="K1099" s="12"/>
      <c r="L1099" s="12"/>
      <c r="M1099" s="11"/>
      <c r="Q1099" s="1" t="s">
        <v>873</v>
      </c>
    </row>
    <row r="1100" spans="1:17" ht="30" customHeight="1" x14ac:dyDescent="0.3">
      <c r="A1100" s="11"/>
      <c r="B1100" s="11"/>
      <c r="C1100" s="11"/>
      <c r="D1100" s="11"/>
      <c r="E1100" s="12"/>
      <c r="F1100" s="12"/>
      <c r="G1100" s="12"/>
      <c r="H1100" s="12"/>
      <c r="I1100" s="12"/>
      <c r="J1100" s="12"/>
      <c r="K1100" s="12"/>
      <c r="L1100" s="12"/>
      <c r="M1100" s="11"/>
      <c r="Q1100" s="1" t="s">
        <v>873</v>
      </c>
    </row>
    <row r="1101" spans="1:17" ht="30" customHeight="1" x14ac:dyDescent="0.3">
      <c r="A1101" s="11"/>
      <c r="B1101" s="11"/>
      <c r="C1101" s="11"/>
      <c r="D1101" s="11"/>
      <c r="E1101" s="12"/>
      <c r="F1101" s="12"/>
      <c r="G1101" s="12"/>
      <c r="H1101" s="12"/>
      <c r="I1101" s="12"/>
      <c r="J1101" s="12"/>
      <c r="K1101" s="12"/>
      <c r="L1101" s="12"/>
      <c r="M1101" s="11"/>
      <c r="Q1101" s="1" t="s">
        <v>873</v>
      </c>
    </row>
    <row r="1102" spans="1:17" ht="30" customHeight="1" x14ac:dyDescent="0.3">
      <c r="A1102" s="11"/>
      <c r="B1102" s="11"/>
      <c r="C1102" s="11"/>
      <c r="D1102" s="11"/>
      <c r="E1102" s="12"/>
      <c r="F1102" s="12"/>
      <c r="G1102" s="12"/>
      <c r="H1102" s="12"/>
      <c r="I1102" s="12"/>
      <c r="J1102" s="12"/>
      <c r="K1102" s="12"/>
      <c r="L1102" s="12"/>
      <c r="M1102" s="11"/>
      <c r="Q1102" s="1" t="s">
        <v>873</v>
      </c>
    </row>
    <row r="1103" spans="1:17" ht="30" customHeight="1" x14ac:dyDescent="0.3">
      <c r="A1103" s="11"/>
      <c r="B1103" s="11"/>
      <c r="C1103" s="11"/>
      <c r="D1103" s="11"/>
      <c r="E1103" s="12"/>
      <c r="F1103" s="12"/>
      <c r="G1103" s="12"/>
      <c r="H1103" s="12"/>
      <c r="I1103" s="12"/>
      <c r="J1103" s="12"/>
      <c r="K1103" s="12"/>
      <c r="L1103" s="12"/>
      <c r="M1103" s="11"/>
      <c r="Q1103" s="1" t="s">
        <v>873</v>
      </c>
    </row>
    <row r="1104" spans="1:17" ht="30" customHeight="1" x14ac:dyDescent="0.3">
      <c r="A1104" s="11"/>
      <c r="B1104" s="11"/>
      <c r="C1104" s="11"/>
      <c r="D1104" s="11"/>
      <c r="E1104" s="12"/>
      <c r="F1104" s="12"/>
      <c r="G1104" s="12"/>
      <c r="H1104" s="12"/>
      <c r="I1104" s="12"/>
      <c r="J1104" s="12"/>
      <c r="K1104" s="12"/>
      <c r="L1104" s="12"/>
      <c r="M1104" s="11"/>
      <c r="Q1104" s="1" t="s">
        <v>873</v>
      </c>
    </row>
    <row r="1105" spans="1:48" ht="30" customHeight="1" x14ac:dyDescent="0.3">
      <c r="A1105" s="11"/>
      <c r="B1105" s="11"/>
      <c r="C1105" s="11"/>
      <c r="D1105" s="11"/>
      <c r="E1105" s="12"/>
      <c r="F1105" s="12"/>
      <c r="G1105" s="12"/>
      <c r="H1105" s="12"/>
      <c r="I1105" s="12"/>
      <c r="J1105" s="12"/>
      <c r="K1105" s="12"/>
      <c r="L1105" s="12"/>
      <c r="M1105" s="11"/>
      <c r="Q1105" s="1" t="s">
        <v>873</v>
      </c>
    </row>
    <row r="1106" spans="1:48" ht="30" customHeight="1" x14ac:dyDescent="0.3">
      <c r="A1106" s="11"/>
      <c r="B1106" s="11"/>
      <c r="C1106" s="11"/>
      <c r="D1106" s="11"/>
      <c r="E1106" s="12"/>
      <c r="F1106" s="12"/>
      <c r="G1106" s="12"/>
      <c r="H1106" s="12"/>
      <c r="I1106" s="12"/>
      <c r="J1106" s="12"/>
      <c r="K1106" s="12"/>
      <c r="L1106" s="12"/>
      <c r="M1106" s="11"/>
      <c r="Q1106" s="1" t="s">
        <v>873</v>
      </c>
    </row>
    <row r="1107" spans="1:48" ht="30" customHeight="1" x14ac:dyDescent="0.3">
      <c r="A1107" s="13" t="s">
        <v>93</v>
      </c>
      <c r="B1107" s="11"/>
      <c r="C1107" s="11"/>
      <c r="D1107" s="11"/>
      <c r="E1107" s="12"/>
      <c r="F1107" s="12">
        <f>SUMIF(Q1086:Q1106,"010507",F1086:F1106)</f>
        <v>0</v>
      </c>
      <c r="G1107" s="12"/>
      <c r="H1107" s="12">
        <f>SUMIF(Q1086:Q1106,"010507",H1086:H1106)</f>
        <v>0</v>
      </c>
      <c r="I1107" s="12"/>
      <c r="J1107" s="12">
        <f>SUMIF(Q1086:Q1106,"010507",J1086:J1106)</f>
        <v>0</v>
      </c>
      <c r="K1107" s="12"/>
      <c r="L1107" s="12">
        <f>SUMIF(Q1086:Q1106,"010507",L1086:L1106)</f>
        <v>0</v>
      </c>
      <c r="M1107" s="11"/>
      <c r="N1107" t="s">
        <v>94</v>
      </c>
    </row>
    <row r="1108" spans="1:48" ht="30" customHeight="1" x14ac:dyDescent="0.3">
      <c r="A1108" s="13" t="s">
        <v>875</v>
      </c>
      <c r="B1108" s="13" t="s">
        <v>831</v>
      </c>
      <c r="C1108" s="11"/>
      <c r="D1108" s="11"/>
      <c r="E1108" s="12"/>
      <c r="F1108" s="12"/>
      <c r="G1108" s="12"/>
      <c r="H1108" s="12"/>
      <c r="I1108" s="12"/>
      <c r="J1108" s="12"/>
      <c r="K1108" s="12"/>
      <c r="L1108" s="12"/>
      <c r="M1108" s="11"/>
      <c r="Q1108" s="1" t="s">
        <v>876</v>
      </c>
    </row>
    <row r="1109" spans="1:48" ht="30" customHeight="1" x14ac:dyDescent="0.3">
      <c r="A1109" s="13" t="s">
        <v>877</v>
      </c>
      <c r="B1109" s="13" t="s">
        <v>878</v>
      </c>
      <c r="C1109" s="13" t="s">
        <v>61</v>
      </c>
      <c r="D1109" s="11">
        <v>31</v>
      </c>
      <c r="E1109" s="12">
        <f>TRUNC(일위대가목록!E121,0)</f>
        <v>0</v>
      </c>
      <c r="F1109" s="12">
        <f>TRUNC(E1109*D1109, 0)</f>
        <v>0</v>
      </c>
      <c r="G1109" s="12">
        <f>TRUNC(일위대가목록!F121,0)</f>
        <v>0</v>
      </c>
      <c r="H1109" s="12">
        <f>TRUNC(G1109*D1109, 0)</f>
        <v>0</v>
      </c>
      <c r="I1109" s="12">
        <f>TRUNC(일위대가목록!G121,0)</f>
        <v>0</v>
      </c>
      <c r="J1109" s="12">
        <f>TRUNC(I1109*D1109, 0)</f>
        <v>0</v>
      </c>
      <c r="K1109" s="12">
        <f t="shared" ref="K1109:L1112" si="88">TRUNC(E1109+G1109+I1109, 0)</f>
        <v>0</v>
      </c>
      <c r="L1109" s="12">
        <f t="shared" si="88"/>
        <v>0</v>
      </c>
      <c r="M1109" s="13" t="s">
        <v>879</v>
      </c>
      <c r="N1109" s="1" t="s">
        <v>880</v>
      </c>
      <c r="O1109" s="1" t="s">
        <v>52</v>
      </c>
      <c r="P1109" s="1" t="s">
        <v>52</v>
      </c>
      <c r="Q1109" s="1" t="s">
        <v>876</v>
      </c>
      <c r="R1109" s="1" t="s">
        <v>64</v>
      </c>
      <c r="S1109" s="1" t="s">
        <v>65</v>
      </c>
      <c r="T1109" s="1" t="s">
        <v>65</v>
      </c>
      <c r="AR1109" s="1" t="s">
        <v>52</v>
      </c>
      <c r="AS1109" s="1" t="s">
        <v>52</v>
      </c>
      <c r="AU1109" s="1" t="s">
        <v>881</v>
      </c>
      <c r="AV1109">
        <v>294</v>
      </c>
    </row>
    <row r="1110" spans="1:48" ht="30" customHeight="1" x14ac:dyDescent="0.3">
      <c r="A1110" s="13" t="s">
        <v>882</v>
      </c>
      <c r="B1110" s="13" t="s">
        <v>883</v>
      </c>
      <c r="C1110" s="13" t="s">
        <v>154</v>
      </c>
      <c r="D1110" s="11">
        <v>11</v>
      </c>
      <c r="E1110" s="12">
        <f>TRUNC(일위대가목록!E122,0)</f>
        <v>0</v>
      </c>
      <c r="F1110" s="12">
        <f>TRUNC(E1110*D1110, 0)</f>
        <v>0</v>
      </c>
      <c r="G1110" s="12">
        <f>TRUNC(일위대가목록!F122,0)</f>
        <v>0</v>
      </c>
      <c r="H1110" s="12">
        <f>TRUNC(G1110*D1110, 0)</f>
        <v>0</v>
      </c>
      <c r="I1110" s="12">
        <f>TRUNC(일위대가목록!G122,0)</f>
        <v>0</v>
      </c>
      <c r="J1110" s="12">
        <f>TRUNC(I1110*D1110, 0)</f>
        <v>0</v>
      </c>
      <c r="K1110" s="12">
        <f t="shared" si="88"/>
        <v>0</v>
      </c>
      <c r="L1110" s="12">
        <f t="shared" si="88"/>
        <v>0</v>
      </c>
      <c r="M1110" s="13" t="s">
        <v>884</v>
      </c>
      <c r="N1110" s="1" t="s">
        <v>885</v>
      </c>
      <c r="O1110" s="1" t="s">
        <v>52</v>
      </c>
      <c r="P1110" s="1" t="s">
        <v>52</v>
      </c>
      <c r="Q1110" s="1" t="s">
        <v>876</v>
      </c>
      <c r="R1110" s="1" t="s">
        <v>64</v>
      </c>
      <c r="S1110" s="1" t="s">
        <v>65</v>
      </c>
      <c r="T1110" s="1" t="s">
        <v>65</v>
      </c>
      <c r="AR1110" s="1" t="s">
        <v>52</v>
      </c>
      <c r="AS1110" s="1" t="s">
        <v>52</v>
      </c>
      <c r="AU1110" s="1" t="s">
        <v>886</v>
      </c>
      <c r="AV1110">
        <v>295</v>
      </c>
    </row>
    <row r="1111" spans="1:48" ht="30" customHeight="1" x14ac:dyDescent="0.3">
      <c r="A1111" s="13" t="s">
        <v>882</v>
      </c>
      <c r="B1111" s="13" t="s">
        <v>328</v>
      </c>
      <c r="C1111" s="13" t="s">
        <v>154</v>
      </c>
      <c r="D1111" s="11">
        <v>3</v>
      </c>
      <c r="E1111" s="12">
        <f>TRUNC(일위대가목록!E123,0)</f>
        <v>0</v>
      </c>
      <c r="F1111" s="12">
        <f>TRUNC(E1111*D1111, 0)</f>
        <v>0</v>
      </c>
      <c r="G1111" s="12">
        <f>TRUNC(일위대가목록!F123,0)</f>
        <v>0</v>
      </c>
      <c r="H1111" s="12">
        <f>TRUNC(G1111*D1111, 0)</f>
        <v>0</v>
      </c>
      <c r="I1111" s="12">
        <f>TRUNC(일위대가목록!G123,0)</f>
        <v>0</v>
      </c>
      <c r="J1111" s="12">
        <f>TRUNC(I1111*D1111, 0)</f>
        <v>0</v>
      </c>
      <c r="K1111" s="12">
        <f t="shared" si="88"/>
        <v>0</v>
      </c>
      <c r="L1111" s="12">
        <f t="shared" si="88"/>
        <v>0</v>
      </c>
      <c r="M1111" s="13" t="s">
        <v>887</v>
      </c>
      <c r="N1111" s="1" t="s">
        <v>888</v>
      </c>
      <c r="O1111" s="1" t="s">
        <v>52</v>
      </c>
      <c r="P1111" s="1" t="s">
        <v>52</v>
      </c>
      <c r="Q1111" s="1" t="s">
        <v>876</v>
      </c>
      <c r="R1111" s="1" t="s">
        <v>64</v>
      </c>
      <c r="S1111" s="1" t="s">
        <v>65</v>
      </c>
      <c r="T1111" s="1" t="s">
        <v>65</v>
      </c>
      <c r="AR1111" s="1" t="s">
        <v>52</v>
      </c>
      <c r="AS1111" s="1" t="s">
        <v>52</v>
      </c>
      <c r="AU1111" s="1" t="s">
        <v>889</v>
      </c>
      <c r="AV1111">
        <v>296</v>
      </c>
    </row>
    <row r="1112" spans="1:48" ht="30" customHeight="1" x14ac:dyDescent="0.3">
      <c r="A1112" s="13" t="s">
        <v>327</v>
      </c>
      <c r="B1112" s="13" t="s">
        <v>328</v>
      </c>
      <c r="C1112" s="13" t="s">
        <v>154</v>
      </c>
      <c r="D1112" s="11">
        <v>31</v>
      </c>
      <c r="E1112" s="12">
        <f>TRUNC(일위대가목록!E52,0)</f>
        <v>0</v>
      </c>
      <c r="F1112" s="12">
        <f>TRUNC(E1112*D1112, 0)</f>
        <v>0</v>
      </c>
      <c r="G1112" s="12">
        <f>TRUNC(일위대가목록!F52,0)</f>
        <v>0</v>
      </c>
      <c r="H1112" s="12">
        <f>TRUNC(G1112*D1112, 0)</f>
        <v>0</v>
      </c>
      <c r="I1112" s="12">
        <f>TRUNC(일위대가목록!G52,0)</f>
        <v>0</v>
      </c>
      <c r="J1112" s="12">
        <f>TRUNC(I1112*D1112, 0)</f>
        <v>0</v>
      </c>
      <c r="K1112" s="12">
        <f t="shared" si="88"/>
        <v>0</v>
      </c>
      <c r="L1112" s="12">
        <f t="shared" si="88"/>
        <v>0</v>
      </c>
      <c r="M1112" s="13" t="s">
        <v>329</v>
      </c>
      <c r="N1112" s="1" t="s">
        <v>330</v>
      </c>
      <c r="O1112" s="1" t="s">
        <v>52</v>
      </c>
      <c r="P1112" s="1" t="s">
        <v>52</v>
      </c>
      <c r="Q1112" s="1" t="s">
        <v>876</v>
      </c>
      <c r="R1112" s="1" t="s">
        <v>64</v>
      </c>
      <c r="S1112" s="1" t="s">
        <v>65</v>
      </c>
      <c r="T1112" s="1" t="s">
        <v>65</v>
      </c>
      <c r="AR1112" s="1" t="s">
        <v>52</v>
      </c>
      <c r="AS1112" s="1" t="s">
        <v>52</v>
      </c>
      <c r="AU1112" s="1" t="s">
        <v>890</v>
      </c>
      <c r="AV1112">
        <v>297</v>
      </c>
    </row>
    <row r="1113" spans="1:48" ht="30" customHeight="1" x14ac:dyDescent="0.3">
      <c r="A1113" s="11"/>
      <c r="B1113" s="11"/>
      <c r="C1113" s="11"/>
      <c r="D1113" s="11"/>
      <c r="E1113" s="12"/>
      <c r="F1113" s="12"/>
      <c r="G1113" s="12"/>
      <c r="H1113" s="12"/>
      <c r="I1113" s="12"/>
      <c r="J1113" s="12"/>
      <c r="K1113" s="12"/>
      <c r="L1113" s="12"/>
      <c r="M1113" s="11"/>
      <c r="Q1113" s="1" t="s">
        <v>876</v>
      </c>
    </row>
    <row r="1114" spans="1:48" ht="30" customHeight="1" x14ac:dyDescent="0.3">
      <c r="A1114" s="11"/>
      <c r="B1114" s="11"/>
      <c r="C1114" s="11"/>
      <c r="D1114" s="11"/>
      <c r="E1114" s="12"/>
      <c r="F1114" s="12"/>
      <c r="G1114" s="12"/>
      <c r="H1114" s="12"/>
      <c r="I1114" s="12"/>
      <c r="J1114" s="12"/>
      <c r="K1114" s="12"/>
      <c r="L1114" s="12"/>
      <c r="M1114" s="11"/>
      <c r="Q1114" s="1" t="s">
        <v>876</v>
      </c>
    </row>
    <row r="1115" spans="1:48" ht="30" customHeight="1" x14ac:dyDescent="0.3">
      <c r="A1115" s="11"/>
      <c r="B1115" s="11"/>
      <c r="C1115" s="11"/>
      <c r="D1115" s="11"/>
      <c r="E1115" s="12"/>
      <c r="F1115" s="12"/>
      <c r="G1115" s="12"/>
      <c r="H1115" s="12"/>
      <c r="I1115" s="12"/>
      <c r="J1115" s="12"/>
      <c r="K1115" s="12"/>
      <c r="L1115" s="12"/>
      <c r="M1115" s="11"/>
      <c r="Q1115" s="1" t="s">
        <v>876</v>
      </c>
    </row>
    <row r="1116" spans="1:48" ht="30" customHeight="1" x14ac:dyDescent="0.3">
      <c r="A1116" s="11"/>
      <c r="B1116" s="11"/>
      <c r="C1116" s="11"/>
      <c r="D1116" s="11"/>
      <c r="E1116" s="12"/>
      <c r="F1116" s="12"/>
      <c r="G1116" s="12"/>
      <c r="H1116" s="12"/>
      <c r="I1116" s="12"/>
      <c r="J1116" s="12"/>
      <c r="K1116" s="12"/>
      <c r="L1116" s="12"/>
      <c r="M1116" s="11"/>
      <c r="Q1116" s="1" t="s">
        <v>876</v>
      </c>
    </row>
    <row r="1117" spans="1:48" ht="30" customHeight="1" x14ac:dyDescent="0.3">
      <c r="A1117" s="11"/>
      <c r="B1117" s="11"/>
      <c r="C1117" s="11"/>
      <c r="D1117" s="11"/>
      <c r="E1117" s="12"/>
      <c r="F1117" s="12"/>
      <c r="G1117" s="12"/>
      <c r="H1117" s="12"/>
      <c r="I1117" s="12"/>
      <c r="J1117" s="12"/>
      <c r="K1117" s="12"/>
      <c r="L1117" s="12"/>
      <c r="M1117" s="11"/>
      <c r="Q1117" s="1" t="s">
        <v>876</v>
      </c>
    </row>
    <row r="1118" spans="1:48" ht="30" customHeight="1" x14ac:dyDescent="0.3">
      <c r="A1118" s="11"/>
      <c r="B1118" s="11"/>
      <c r="C1118" s="11"/>
      <c r="D1118" s="11"/>
      <c r="E1118" s="12"/>
      <c r="F1118" s="12"/>
      <c r="G1118" s="12"/>
      <c r="H1118" s="12"/>
      <c r="I1118" s="12"/>
      <c r="J1118" s="12"/>
      <c r="K1118" s="12"/>
      <c r="L1118" s="12"/>
      <c r="M1118" s="11"/>
      <c r="Q1118" s="1" t="s">
        <v>876</v>
      </c>
    </row>
    <row r="1119" spans="1:48" ht="30" customHeight="1" x14ac:dyDescent="0.3">
      <c r="A1119" s="11"/>
      <c r="B1119" s="11"/>
      <c r="C1119" s="11"/>
      <c r="D1119" s="11"/>
      <c r="E1119" s="12"/>
      <c r="F1119" s="12"/>
      <c r="G1119" s="12"/>
      <c r="H1119" s="12"/>
      <c r="I1119" s="12"/>
      <c r="J1119" s="12"/>
      <c r="K1119" s="12"/>
      <c r="L1119" s="12"/>
      <c r="M1119" s="11"/>
      <c r="Q1119" s="1" t="s">
        <v>876</v>
      </c>
    </row>
    <row r="1120" spans="1:48" ht="30" customHeight="1" x14ac:dyDescent="0.3">
      <c r="A1120" s="11"/>
      <c r="B1120" s="11"/>
      <c r="C1120" s="11"/>
      <c r="D1120" s="11"/>
      <c r="E1120" s="12"/>
      <c r="F1120" s="12"/>
      <c r="G1120" s="12"/>
      <c r="H1120" s="12"/>
      <c r="I1120" s="12"/>
      <c r="J1120" s="12"/>
      <c r="K1120" s="12"/>
      <c r="L1120" s="12"/>
      <c r="M1120" s="11"/>
      <c r="Q1120" s="1" t="s">
        <v>876</v>
      </c>
    </row>
    <row r="1121" spans="1:48" ht="30" customHeight="1" x14ac:dyDescent="0.3">
      <c r="A1121" s="11"/>
      <c r="B1121" s="11"/>
      <c r="C1121" s="11"/>
      <c r="D1121" s="11"/>
      <c r="E1121" s="12"/>
      <c r="F1121" s="12"/>
      <c r="G1121" s="12"/>
      <c r="H1121" s="12"/>
      <c r="I1121" s="12"/>
      <c r="J1121" s="12"/>
      <c r="K1121" s="12"/>
      <c r="L1121" s="12"/>
      <c r="M1121" s="11"/>
      <c r="Q1121" s="1" t="s">
        <v>876</v>
      </c>
    </row>
    <row r="1122" spans="1:48" ht="30" customHeight="1" x14ac:dyDescent="0.3">
      <c r="A1122" s="11"/>
      <c r="B1122" s="11"/>
      <c r="C1122" s="11"/>
      <c r="D1122" s="11"/>
      <c r="E1122" s="12"/>
      <c r="F1122" s="12"/>
      <c r="G1122" s="12"/>
      <c r="H1122" s="12"/>
      <c r="I1122" s="12"/>
      <c r="J1122" s="12"/>
      <c r="K1122" s="12"/>
      <c r="L1122" s="12"/>
      <c r="M1122" s="11"/>
      <c r="Q1122" s="1" t="s">
        <v>876</v>
      </c>
    </row>
    <row r="1123" spans="1:48" ht="30" customHeight="1" x14ac:dyDescent="0.3">
      <c r="A1123" s="11"/>
      <c r="B1123" s="11"/>
      <c r="C1123" s="11"/>
      <c r="D1123" s="11"/>
      <c r="E1123" s="12"/>
      <c r="F1123" s="12"/>
      <c r="G1123" s="12"/>
      <c r="H1123" s="12"/>
      <c r="I1123" s="12"/>
      <c r="J1123" s="12"/>
      <c r="K1123" s="12"/>
      <c r="L1123" s="12"/>
      <c r="M1123" s="11"/>
      <c r="Q1123" s="1" t="s">
        <v>876</v>
      </c>
    </row>
    <row r="1124" spans="1:48" ht="30" customHeight="1" x14ac:dyDescent="0.3">
      <c r="A1124" s="11"/>
      <c r="B1124" s="11"/>
      <c r="C1124" s="11"/>
      <c r="D1124" s="11"/>
      <c r="E1124" s="12"/>
      <c r="F1124" s="12"/>
      <c r="G1124" s="12"/>
      <c r="H1124" s="12"/>
      <c r="I1124" s="12"/>
      <c r="J1124" s="12"/>
      <c r="K1124" s="12"/>
      <c r="L1124" s="12"/>
      <c r="M1124" s="11"/>
      <c r="Q1124" s="1" t="s">
        <v>876</v>
      </c>
    </row>
    <row r="1125" spans="1:48" ht="30" customHeight="1" x14ac:dyDescent="0.3">
      <c r="A1125" s="11"/>
      <c r="B1125" s="11"/>
      <c r="C1125" s="11"/>
      <c r="D1125" s="11"/>
      <c r="E1125" s="12"/>
      <c r="F1125" s="12"/>
      <c r="G1125" s="12"/>
      <c r="H1125" s="12"/>
      <c r="I1125" s="12"/>
      <c r="J1125" s="12"/>
      <c r="K1125" s="12"/>
      <c r="L1125" s="12"/>
      <c r="M1125" s="11"/>
      <c r="Q1125" s="1" t="s">
        <v>876</v>
      </c>
    </row>
    <row r="1126" spans="1:48" ht="30" customHeight="1" x14ac:dyDescent="0.3">
      <c r="A1126" s="11"/>
      <c r="B1126" s="11"/>
      <c r="C1126" s="11"/>
      <c r="D1126" s="11"/>
      <c r="E1126" s="12"/>
      <c r="F1126" s="12"/>
      <c r="G1126" s="12"/>
      <c r="H1126" s="12"/>
      <c r="I1126" s="12"/>
      <c r="J1126" s="12"/>
      <c r="K1126" s="12"/>
      <c r="L1126" s="12"/>
      <c r="M1126" s="11"/>
      <c r="Q1126" s="1" t="s">
        <v>876</v>
      </c>
    </row>
    <row r="1127" spans="1:48" ht="30" customHeight="1" x14ac:dyDescent="0.3">
      <c r="A1127" s="11"/>
      <c r="B1127" s="11"/>
      <c r="C1127" s="11"/>
      <c r="D1127" s="11"/>
      <c r="E1127" s="12"/>
      <c r="F1127" s="12"/>
      <c r="G1127" s="12"/>
      <c r="H1127" s="12"/>
      <c r="I1127" s="12"/>
      <c r="J1127" s="12"/>
      <c r="K1127" s="12"/>
      <c r="L1127" s="12"/>
      <c r="M1127" s="11"/>
      <c r="Q1127" s="1" t="s">
        <v>876</v>
      </c>
    </row>
    <row r="1128" spans="1:48" ht="30" customHeight="1" x14ac:dyDescent="0.3">
      <c r="A1128" s="11"/>
      <c r="B1128" s="11"/>
      <c r="C1128" s="11"/>
      <c r="D1128" s="11"/>
      <c r="E1128" s="12"/>
      <c r="F1128" s="12"/>
      <c r="G1128" s="12"/>
      <c r="H1128" s="12"/>
      <c r="I1128" s="12"/>
      <c r="J1128" s="12"/>
      <c r="K1128" s="12"/>
      <c r="L1128" s="12"/>
      <c r="M1128" s="11"/>
      <c r="Q1128" s="1" t="s">
        <v>876</v>
      </c>
    </row>
    <row r="1129" spans="1:48" ht="30" customHeight="1" x14ac:dyDescent="0.3">
      <c r="A1129" s="11"/>
      <c r="B1129" s="11"/>
      <c r="C1129" s="11"/>
      <c r="D1129" s="11"/>
      <c r="E1129" s="12"/>
      <c r="F1129" s="12"/>
      <c r="G1129" s="12"/>
      <c r="H1129" s="12"/>
      <c r="I1129" s="12"/>
      <c r="J1129" s="12"/>
      <c r="K1129" s="12"/>
      <c r="L1129" s="12"/>
      <c r="M1129" s="11"/>
      <c r="Q1129" s="1" t="s">
        <v>876</v>
      </c>
    </row>
    <row r="1130" spans="1:48" ht="30" customHeight="1" x14ac:dyDescent="0.3">
      <c r="A1130" s="13" t="s">
        <v>93</v>
      </c>
      <c r="B1130" s="11"/>
      <c r="C1130" s="11"/>
      <c r="D1130" s="11"/>
      <c r="E1130" s="12"/>
      <c r="F1130" s="12">
        <f>SUMIF(Q1109:Q1129,"010508",F1109:F1129)</f>
        <v>0</v>
      </c>
      <c r="G1130" s="12"/>
      <c r="H1130" s="12">
        <f>SUMIF(Q1109:Q1129,"010508",H1109:H1129)</f>
        <v>0</v>
      </c>
      <c r="I1130" s="12"/>
      <c r="J1130" s="12">
        <f>SUMIF(Q1109:Q1129,"010508",J1109:J1129)</f>
        <v>0</v>
      </c>
      <c r="K1130" s="12"/>
      <c r="L1130" s="12">
        <f>SUMIF(Q1109:Q1129,"010508",L1109:L1129)</f>
        <v>0</v>
      </c>
      <c r="M1130" s="11"/>
      <c r="N1130" t="s">
        <v>94</v>
      </c>
    </row>
    <row r="1131" spans="1:48" ht="30" customHeight="1" x14ac:dyDescent="0.3">
      <c r="A1131" s="13" t="s">
        <v>891</v>
      </c>
      <c r="B1131" s="13" t="s">
        <v>831</v>
      </c>
      <c r="C1131" s="11"/>
      <c r="D1131" s="11"/>
      <c r="E1131" s="12"/>
      <c r="F1131" s="12"/>
      <c r="G1131" s="12"/>
      <c r="H1131" s="12"/>
      <c r="I1131" s="12"/>
      <c r="J1131" s="12"/>
      <c r="K1131" s="12"/>
      <c r="L1131" s="12"/>
      <c r="M1131" s="11"/>
      <c r="Q1131" s="1" t="s">
        <v>892</v>
      </c>
    </row>
    <row r="1132" spans="1:48" ht="30" customHeight="1" x14ac:dyDescent="0.3">
      <c r="A1132" s="13" t="s">
        <v>396</v>
      </c>
      <c r="B1132" s="13" t="s">
        <v>397</v>
      </c>
      <c r="C1132" s="13" t="s">
        <v>154</v>
      </c>
      <c r="D1132" s="11">
        <v>6</v>
      </c>
      <c r="E1132" s="12">
        <f>TRUNC(일위대가목록!E60,0)</f>
        <v>0</v>
      </c>
      <c r="F1132" s="12">
        <f>TRUNC(E1132*D1132, 0)</f>
        <v>0</v>
      </c>
      <c r="G1132" s="12">
        <f>TRUNC(일위대가목록!F60,0)</f>
        <v>0</v>
      </c>
      <c r="H1132" s="12">
        <f>TRUNC(G1132*D1132, 0)</f>
        <v>0</v>
      </c>
      <c r="I1132" s="12">
        <f>TRUNC(일위대가목록!G60,0)</f>
        <v>0</v>
      </c>
      <c r="J1132" s="12">
        <f>TRUNC(I1132*D1132, 0)</f>
        <v>0</v>
      </c>
      <c r="K1132" s="12">
        <f t="shared" ref="K1132:L1135" si="89">TRUNC(E1132+G1132+I1132, 0)</f>
        <v>0</v>
      </c>
      <c r="L1132" s="12">
        <f t="shared" si="89"/>
        <v>0</v>
      </c>
      <c r="M1132" s="13" t="s">
        <v>398</v>
      </c>
      <c r="N1132" s="1" t="s">
        <v>399</v>
      </c>
      <c r="O1132" s="1" t="s">
        <v>52</v>
      </c>
      <c r="P1132" s="1" t="s">
        <v>52</v>
      </c>
      <c r="Q1132" s="1" t="s">
        <v>892</v>
      </c>
      <c r="R1132" s="1" t="s">
        <v>64</v>
      </c>
      <c r="S1132" s="1" t="s">
        <v>65</v>
      </c>
      <c r="T1132" s="1" t="s">
        <v>65</v>
      </c>
      <c r="AR1132" s="1" t="s">
        <v>52</v>
      </c>
      <c r="AS1132" s="1" t="s">
        <v>52</v>
      </c>
      <c r="AU1132" s="1" t="s">
        <v>893</v>
      </c>
      <c r="AV1132">
        <v>299</v>
      </c>
    </row>
    <row r="1133" spans="1:48" ht="30" customHeight="1" x14ac:dyDescent="0.3">
      <c r="A1133" s="13" t="s">
        <v>620</v>
      </c>
      <c r="B1133" s="13" t="s">
        <v>52</v>
      </c>
      <c r="C1133" s="13" t="s">
        <v>154</v>
      </c>
      <c r="D1133" s="11">
        <v>7</v>
      </c>
      <c r="E1133" s="12">
        <f>TRUNC(일위대가목록!E99,0)</f>
        <v>0</v>
      </c>
      <c r="F1133" s="12">
        <f>TRUNC(E1133*D1133, 0)</f>
        <v>0</v>
      </c>
      <c r="G1133" s="12">
        <f>TRUNC(일위대가목록!F99,0)</f>
        <v>0</v>
      </c>
      <c r="H1133" s="12">
        <f>TRUNC(G1133*D1133, 0)</f>
        <v>0</v>
      </c>
      <c r="I1133" s="12">
        <f>TRUNC(일위대가목록!G99,0)</f>
        <v>0</v>
      </c>
      <c r="J1133" s="12">
        <f>TRUNC(I1133*D1133, 0)</f>
        <v>0</v>
      </c>
      <c r="K1133" s="12">
        <f t="shared" si="89"/>
        <v>0</v>
      </c>
      <c r="L1133" s="12">
        <f t="shared" si="89"/>
        <v>0</v>
      </c>
      <c r="M1133" s="13" t="s">
        <v>621</v>
      </c>
      <c r="N1133" s="1" t="s">
        <v>622</v>
      </c>
      <c r="O1133" s="1" t="s">
        <v>52</v>
      </c>
      <c r="P1133" s="1" t="s">
        <v>52</v>
      </c>
      <c r="Q1133" s="1" t="s">
        <v>892</v>
      </c>
      <c r="R1133" s="1" t="s">
        <v>64</v>
      </c>
      <c r="S1133" s="1" t="s">
        <v>65</v>
      </c>
      <c r="T1133" s="1" t="s">
        <v>65</v>
      </c>
      <c r="AR1133" s="1" t="s">
        <v>52</v>
      </c>
      <c r="AS1133" s="1" t="s">
        <v>52</v>
      </c>
      <c r="AU1133" s="1" t="s">
        <v>894</v>
      </c>
      <c r="AV1133">
        <v>300</v>
      </c>
    </row>
    <row r="1134" spans="1:48" ht="30" customHeight="1" x14ac:dyDescent="0.3">
      <c r="A1134" s="13" t="s">
        <v>433</v>
      </c>
      <c r="B1134" s="13" t="s">
        <v>434</v>
      </c>
      <c r="C1134" s="13" t="s">
        <v>61</v>
      </c>
      <c r="D1134" s="11">
        <v>76</v>
      </c>
      <c r="E1134" s="12">
        <f>TRUNC(일위대가목록!E68,0)</f>
        <v>0</v>
      </c>
      <c r="F1134" s="12">
        <f>TRUNC(E1134*D1134, 0)</f>
        <v>0</v>
      </c>
      <c r="G1134" s="12">
        <f>TRUNC(일위대가목록!F68,0)</f>
        <v>0</v>
      </c>
      <c r="H1134" s="12">
        <f>TRUNC(G1134*D1134, 0)</f>
        <v>0</v>
      </c>
      <c r="I1134" s="12">
        <f>TRUNC(일위대가목록!G68,0)</f>
        <v>0</v>
      </c>
      <c r="J1134" s="12">
        <f>TRUNC(I1134*D1134, 0)</f>
        <v>0</v>
      </c>
      <c r="K1134" s="12">
        <f t="shared" si="89"/>
        <v>0</v>
      </c>
      <c r="L1134" s="12">
        <f t="shared" si="89"/>
        <v>0</v>
      </c>
      <c r="M1134" s="13" t="s">
        <v>435</v>
      </c>
      <c r="N1134" s="1" t="s">
        <v>436</v>
      </c>
      <c r="O1134" s="1" t="s">
        <v>52</v>
      </c>
      <c r="P1134" s="1" t="s">
        <v>52</v>
      </c>
      <c r="Q1134" s="1" t="s">
        <v>892</v>
      </c>
      <c r="R1134" s="1" t="s">
        <v>64</v>
      </c>
      <c r="S1134" s="1" t="s">
        <v>65</v>
      </c>
      <c r="T1134" s="1" t="s">
        <v>65</v>
      </c>
      <c r="AR1134" s="1" t="s">
        <v>52</v>
      </c>
      <c r="AS1134" s="1" t="s">
        <v>52</v>
      </c>
      <c r="AU1134" s="1" t="s">
        <v>895</v>
      </c>
      <c r="AV1134">
        <v>301</v>
      </c>
    </row>
    <row r="1135" spans="1:48" ht="30" customHeight="1" x14ac:dyDescent="0.3">
      <c r="A1135" s="13" t="s">
        <v>896</v>
      </c>
      <c r="B1135" s="13" t="s">
        <v>897</v>
      </c>
      <c r="C1135" s="13" t="s">
        <v>316</v>
      </c>
      <c r="D1135" s="11">
        <v>4</v>
      </c>
      <c r="E1135" s="12">
        <f>TRUNC(일위대가목록!E124,0)</f>
        <v>0</v>
      </c>
      <c r="F1135" s="12">
        <f>TRUNC(E1135*D1135, 0)</f>
        <v>0</v>
      </c>
      <c r="G1135" s="12">
        <f>TRUNC(일위대가목록!F124,0)</f>
        <v>0</v>
      </c>
      <c r="H1135" s="12">
        <f>TRUNC(G1135*D1135, 0)</f>
        <v>0</v>
      </c>
      <c r="I1135" s="12">
        <f>TRUNC(일위대가목록!G124,0)</f>
        <v>0</v>
      </c>
      <c r="J1135" s="12">
        <f>TRUNC(I1135*D1135, 0)</f>
        <v>0</v>
      </c>
      <c r="K1135" s="12">
        <f t="shared" si="89"/>
        <v>0</v>
      </c>
      <c r="L1135" s="12">
        <f t="shared" si="89"/>
        <v>0</v>
      </c>
      <c r="M1135" s="13" t="s">
        <v>898</v>
      </c>
      <c r="N1135" s="1" t="s">
        <v>899</v>
      </c>
      <c r="O1135" s="1" t="s">
        <v>52</v>
      </c>
      <c r="P1135" s="1" t="s">
        <v>52</v>
      </c>
      <c r="Q1135" s="1" t="s">
        <v>892</v>
      </c>
      <c r="R1135" s="1" t="s">
        <v>64</v>
      </c>
      <c r="S1135" s="1" t="s">
        <v>65</v>
      </c>
      <c r="T1135" s="1" t="s">
        <v>65</v>
      </c>
      <c r="AR1135" s="1" t="s">
        <v>52</v>
      </c>
      <c r="AS1135" s="1" t="s">
        <v>52</v>
      </c>
      <c r="AU1135" s="1" t="s">
        <v>900</v>
      </c>
      <c r="AV1135">
        <v>302</v>
      </c>
    </row>
    <row r="1136" spans="1:48" ht="30" customHeight="1" x14ac:dyDescent="0.3">
      <c r="A1136" s="11"/>
      <c r="B1136" s="11"/>
      <c r="C1136" s="11"/>
      <c r="D1136" s="11"/>
      <c r="E1136" s="12"/>
      <c r="F1136" s="12"/>
      <c r="G1136" s="12"/>
      <c r="H1136" s="12"/>
      <c r="I1136" s="12"/>
      <c r="J1136" s="12"/>
      <c r="K1136" s="12"/>
      <c r="L1136" s="12"/>
      <c r="M1136" s="11"/>
      <c r="Q1136" s="1" t="s">
        <v>892</v>
      </c>
    </row>
    <row r="1137" spans="1:17" ht="30" customHeight="1" x14ac:dyDescent="0.3">
      <c r="A1137" s="11"/>
      <c r="B1137" s="11"/>
      <c r="C1137" s="11"/>
      <c r="D1137" s="11"/>
      <c r="E1137" s="12"/>
      <c r="F1137" s="12"/>
      <c r="G1137" s="12"/>
      <c r="H1137" s="12"/>
      <c r="I1137" s="12"/>
      <c r="J1137" s="12"/>
      <c r="K1137" s="12"/>
      <c r="L1137" s="12"/>
      <c r="M1137" s="11"/>
      <c r="Q1137" s="1" t="s">
        <v>892</v>
      </c>
    </row>
    <row r="1138" spans="1:17" ht="30" customHeight="1" x14ac:dyDescent="0.3">
      <c r="A1138" s="11"/>
      <c r="B1138" s="11"/>
      <c r="C1138" s="11"/>
      <c r="D1138" s="11"/>
      <c r="E1138" s="12"/>
      <c r="F1138" s="12"/>
      <c r="G1138" s="12"/>
      <c r="H1138" s="12"/>
      <c r="I1138" s="12"/>
      <c r="J1138" s="12"/>
      <c r="K1138" s="12"/>
      <c r="L1138" s="12"/>
      <c r="M1138" s="11"/>
      <c r="Q1138" s="1" t="s">
        <v>892</v>
      </c>
    </row>
    <row r="1139" spans="1:17" ht="30" customHeight="1" x14ac:dyDescent="0.3">
      <c r="A1139" s="11"/>
      <c r="B1139" s="11"/>
      <c r="C1139" s="11"/>
      <c r="D1139" s="11"/>
      <c r="E1139" s="12"/>
      <c r="F1139" s="12"/>
      <c r="G1139" s="12"/>
      <c r="H1139" s="12"/>
      <c r="I1139" s="12"/>
      <c r="J1139" s="12"/>
      <c r="K1139" s="12"/>
      <c r="L1139" s="12"/>
      <c r="M1139" s="11"/>
      <c r="Q1139" s="1" t="s">
        <v>892</v>
      </c>
    </row>
    <row r="1140" spans="1:17" ht="30" customHeight="1" x14ac:dyDescent="0.3">
      <c r="A1140" s="11"/>
      <c r="B1140" s="11"/>
      <c r="C1140" s="11"/>
      <c r="D1140" s="11"/>
      <c r="E1140" s="12"/>
      <c r="F1140" s="12"/>
      <c r="G1140" s="12"/>
      <c r="H1140" s="12"/>
      <c r="I1140" s="12"/>
      <c r="J1140" s="12"/>
      <c r="K1140" s="12"/>
      <c r="L1140" s="12"/>
      <c r="M1140" s="11"/>
      <c r="Q1140" s="1" t="s">
        <v>892</v>
      </c>
    </row>
    <row r="1141" spans="1:17" ht="30" customHeight="1" x14ac:dyDescent="0.3">
      <c r="A1141" s="11"/>
      <c r="B1141" s="11"/>
      <c r="C1141" s="11"/>
      <c r="D1141" s="11"/>
      <c r="E1141" s="12"/>
      <c r="F1141" s="12"/>
      <c r="G1141" s="12"/>
      <c r="H1141" s="12"/>
      <c r="I1141" s="12"/>
      <c r="J1141" s="12"/>
      <c r="K1141" s="12"/>
      <c r="L1141" s="12"/>
      <c r="M1141" s="11"/>
      <c r="Q1141" s="1" t="s">
        <v>892</v>
      </c>
    </row>
    <row r="1142" spans="1:17" ht="30" customHeight="1" x14ac:dyDescent="0.3">
      <c r="A1142" s="11"/>
      <c r="B1142" s="11"/>
      <c r="C1142" s="11"/>
      <c r="D1142" s="11"/>
      <c r="E1142" s="12"/>
      <c r="F1142" s="12"/>
      <c r="G1142" s="12"/>
      <c r="H1142" s="12"/>
      <c r="I1142" s="12"/>
      <c r="J1142" s="12"/>
      <c r="K1142" s="12"/>
      <c r="L1142" s="12"/>
      <c r="M1142" s="11"/>
      <c r="Q1142" s="1" t="s">
        <v>892</v>
      </c>
    </row>
    <row r="1143" spans="1:17" ht="30" customHeight="1" x14ac:dyDescent="0.3">
      <c r="A1143" s="11"/>
      <c r="B1143" s="11"/>
      <c r="C1143" s="11"/>
      <c r="D1143" s="11"/>
      <c r="E1143" s="12"/>
      <c r="F1143" s="12"/>
      <c r="G1143" s="12"/>
      <c r="H1143" s="12"/>
      <c r="I1143" s="12"/>
      <c r="J1143" s="12"/>
      <c r="K1143" s="12"/>
      <c r="L1143" s="12"/>
      <c r="M1143" s="11"/>
      <c r="Q1143" s="1" t="s">
        <v>892</v>
      </c>
    </row>
    <row r="1144" spans="1:17" ht="30" customHeight="1" x14ac:dyDescent="0.3">
      <c r="A1144" s="11"/>
      <c r="B1144" s="11"/>
      <c r="C1144" s="11"/>
      <c r="D1144" s="11"/>
      <c r="E1144" s="12"/>
      <c r="F1144" s="12"/>
      <c r="G1144" s="12"/>
      <c r="H1144" s="12"/>
      <c r="I1144" s="12"/>
      <c r="J1144" s="12"/>
      <c r="K1144" s="12"/>
      <c r="L1144" s="12"/>
      <c r="M1144" s="11"/>
      <c r="Q1144" s="1" t="s">
        <v>892</v>
      </c>
    </row>
    <row r="1145" spans="1:17" ht="30" customHeight="1" x14ac:dyDescent="0.3">
      <c r="A1145" s="11"/>
      <c r="B1145" s="11"/>
      <c r="C1145" s="11"/>
      <c r="D1145" s="11"/>
      <c r="E1145" s="12"/>
      <c r="F1145" s="12"/>
      <c r="G1145" s="12"/>
      <c r="H1145" s="12"/>
      <c r="I1145" s="12"/>
      <c r="J1145" s="12"/>
      <c r="K1145" s="12"/>
      <c r="L1145" s="12"/>
      <c r="M1145" s="11"/>
      <c r="Q1145" s="1" t="s">
        <v>892</v>
      </c>
    </row>
    <row r="1146" spans="1:17" ht="30" customHeight="1" x14ac:dyDescent="0.3">
      <c r="A1146" s="11"/>
      <c r="B1146" s="11"/>
      <c r="C1146" s="11"/>
      <c r="D1146" s="11"/>
      <c r="E1146" s="12"/>
      <c r="F1146" s="12"/>
      <c r="G1146" s="12"/>
      <c r="H1146" s="12"/>
      <c r="I1146" s="12"/>
      <c r="J1146" s="12"/>
      <c r="K1146" s="12"/>
      <c r="L1146" s="12"/>
      <c r="M1146" s="11"/>
      <c r="Q1146" s="1" t="s">
        <v>892</v>
      </c>
    </row>
    <row r="1147" spans="1:17" ht="30" customHeight="1" x14ac:dyDescent="0.3">
      <c r="A1147" s="11"/>
      <c r="B1147" s="11"/>
      <c r="C1147" s="11"/>
      <c r="D1147" s="11"/>
      <c r="E1147" s="12"/>
      <c r="F1147" s="12"/>
      <c r="G1147" s="12"/>
      <c r="H1147" s="12"/>
      <c r="I1147" s="12"/>
      <c r="J1147" s="12"/>
      <c r="K1147" s="12"/>
      <c r="L1147" s="12"/>
      <c r="M1147" s="11"/>
      <c r="Q1147" s="1" t="s">
        <v>892</v>
      </c>
    </row>
    <row r="1148" spans="1:17" ht="30" customHeight="1" x14ac:dyDescent="0.3">
      <c r="A1148" s="11"/>
      <c r="B1148" s="11"/>
      <c r="C1148" s="11"/>
      <c r="D1148" s="11"/>
      <c r="E1148" s="12"/>
      <c r="F1148" s="12"/>
      <c r="G1148" s="12"/>
      <c r="H1148" s="12"/>
      <c r="I1148" s="12"/>
      <c r="J1148" s="12"/>
      <c r="K1148" s="12"/>
      <c r="L1148" s="12"/>
      <c r="M1148" s="11"/>
      <c r="Q1148" s="1" t="s">
        <v>892</v>
      </c>
    </row>
    <row r="1149" spans="1:17" ht="30" customHeight="1" x14ac:dyDescent="0.3">
      <c r="A1149" s="11"/>
      <c r="B1149" s="11"/>
      <c r="C1149" s="11"/>
      <c r="D1149" s="11"/>
      <c r="E1149" s="12"/>
      <c r="F1149" s="12"/>
      <c r="G1149" s="12"/>
      <c r="H1149" s="12"/>
      <c r="I1149" s="12"/>
      <c r="J1149" s="12"/>
      <c r="K1149" s="12"/>
      <c r="L1149" s="12"/>
      <c r="M1149" s="11"/>
      <c r="Q1149" s="1" t="s">
        <v>892</v>
      </c>
    </row>
    <row r="1150" spans="1:17" ht="30" customHeight="1" x14ac:dyDescent="0.3">
      <c r="A1150" s="11"/>
      <c r="B1150" s="11"/>
      <c r="C1150" s="11"/>
      <c r="D1150" s="11"/>
      <c r="E1150" s="12"/>
      <c r="F1150" s="12"/>
      <c r="G1150" s="12"/>
      <c r="H1150" s="12"/>
      <c r="I1150" s="12"/>
      <c r="J1150" s="12"/>
      <c r="K1150" s="12"/>
      <c r="L1150" s="12"/>
      <c r="M1150" s="11"/>
      <c r="Q1150" s="1" t="s">
        <v>892</v>
      </c>
    </row>
    <row r="1151" spans="1:17" ht="30" customHeight="1" x14ac:dyDescent="0.3">
      <c r="A1151" s="11"/>
      <c r="B1151" s="11"/>
      <c r="C1151" s="11"/>
      <c r="D1151" s="11"/>
      <c r="E1151" s="12"/>
      <c r="F1151" s="12"/>
      <c r="G1151" s="12"/>
      <c r="H1151" s="12"/>
      <c r="I1151" s="12"/>
      <c r="J1151" s="12"/>
      <c r="K1151" s="12"/>
      <c r="L1151" s="12"/>
      <c r="M1151" s="11"/>
      <c r="Q1151" s="1" t="s">
        <v>892</v>
      </c>
    </row>
    <row r="1152" spans="1:17" ht="30" customHeight="1" x14ac:dyDescent="0.3">
      <c r="A1152" s="11"/>
      <c r="B1152" s="11"/>
      <c r="C1152" s="11"/>
      <c r="D1152" s="11"/>
      <c r="E1152" s="12"/>
      <c r="F1152" s="12"/>
      <c r="G1152" s="12"/>
      <c r="H1152" s="12"/>
      <c r="I1152" s="12"/>
      <c r="J1152" s="12"/>
      <c r="K1152" s="12"/>
      <c r="L1152" s="12"/>
      <c r="M1152" s="11"/>
      <c r="Q1152" s="1" t="s">
        <v>892</v>
      </c>
    </row>
    <row r="1153" spans="1:48" ht="30" customHeight="1" x14ac:dyDescent="0.3">
      <c r="A1153" s="13" t="s">
        <v>93</v>
      </c>
      <c r="B1153" s="11"/>
      <c r="C1153" s="11"/>
      <c r="D1153" s="11"/>
      <c r="E1153" s="12"/>
      <c r="F1153" s="12">
        <f>SUMIF(Q1132:Q1152,"010509",F1132:F1152)</f>
        <v>0</v>
      </c>
      <c r="G1153" s="12"/>
      <c r="H1153" s="12">
        <f>SUMIF(Q1132:Q1152,"010509",H1132:H1152)</f>
        <v>0</v>
      </c>
      <c r="I1153" s="12"/>
      <c r="J1153" s="12">
        <f>SUMIF(Q1132:Q1152,"010509",J1132:J1152)</f>
        <v>0</v>
      </c>
      <c r="K1153" s="12"/>
      <c r="L1153" s="12">
        <f>SUMIF(Q1132:Q1152,"010509",L1132:L1152)</f>
        <v>0</v>
      </c>
      <c r="M1153" s="11"/>
      <c r="N1153" t="s">
        <v>94</v>
      </c>
    </row>
    <row r="1154" spans="1:48" ht="30" customHeight="1" x14ac:dyDescent="0.3">
      <c r="A1154" s="13" t="s">
        <v>903</v>
      </c>
      <c r="B1154" s="13" t="s">
        <v>905</v>
      </c>
      <c r="C1154" s="11"/>
      <c r="D1154" s="11"/>
      <c r="E1154" s="12"/>
      <c r="F1154" s="12"/>
      <c r="G1154" s="12"/>
      <c r="H1154" s="12"/>
      <c r="I1154" s="12"/>
      <c r="J1154" s="12"/>
      <c r="K1154" s="12"/>
      <c r="L1154" s="12"/>
      <c r="M1154" s="11"/>
      <c r="Q1154" s="1" t="s">
        <v>904</v>
      </c>
    </row>
    <row r="1155" spans="1:48" ht="30" customHeight="1" x14ac:dyDescent="0.3">
      <c r="A1155" s="13" t="s">
        <v>59</v>
      </c>
      <c r="B1155" s="13" t="s">
        <v>60</v>
      </c>
      <c r="C1155" s="13" t="s">
        <v>61</v>
      </c>
      <c r="D1155" s="11">
        <v>9</v>
      </c>
      <c r="E1155" s="12">
        <f>TRUNC(일위대가목록!E4,0)</f>
        <v>0</v>
      </c>
      <c r="F1155" s="12">
        <f>TRUNC(E1155*D1155, 0)</f>
        <v>0</v>
      </c>
      <c r="G1155" s="12">
        <f>TRUNC(일위대가목록!F4,0)</f>
        <v>0</v>
      </c>
      <c r="H1155" s="12">
        <f>TRUNC(G1155*D1155, 0)</f>
        <v>0</v>
      </c>
      <c r="I1155" s="12">
        <f>TRUNC(일위대가목록!G4,0)</f>
        <v>0</v>
      </c>
      <c r="J1155" s="12">
        <f>TRUNC(I1155*D1155, 0)</f>
        <v>0</v>
      </c>
      <c r="K1155" s="12">
        <f t="shared" ref="K1155:L1158" si="90">TRUNC(E1155+G1155+I1155, 0)</f>
        <v>0</v>
      </c>
      <c r="L1155" s="12">
        <f t="shared" si="90"/>
        <v>0</v>
      </c>
      <c r="M1155" s="13" t="s">
        <v>62</v>
      </c>
      <c r="N1155" s="1" t="s">
        <v>63</v>
      </c>
      <c r="O1155" s="1" t="s">
        <v>52</v>
      </c>
      <c r="P1155" s="1" t="s">
        <v>52</v>
      </c>
      <c r="Q1155" s="1" t="s">
        <v>904</v>
      </c>
      <c r="R1155" s="1" t="s">
        <v>64</v>
      </c>
      <c r="S1155" s="1" t="s">
        <v>65</v>
      </c>
      <c r="T1155" s="1" t="s">
        <v>65</v>
      </c>
      <c r="AR1155" s="1" t="s">
        <v>52</v>
      </c>
      <c r="AS1155" s="1" t="s">
        <v>52</v>
      </c>
      <c r="AU1155" s="1" t="s">
        <v>906</v>
      </c>
      <c r="AV1155">
        <v>305</v>
      </c>
    </row>
    <row r="1156" spans="1:48" ht="30" customHeight="1" x14ac:dyDescent="0.3">
      <c r="A1156" s="13" t="s">
        <v>73</v>
      </c>
      <c r="B1156" s="13" t="s">
        <v>74</v>
      </c>
      <c r="C1156" s="13" t="s">
        <v>61</v>
      </c>
      <c r="D1156" s="11">
        <v>308</v>
      </c>
      <c r="E1156" s="12">
        <f>TRUNC(일위대가목록!E6,0)</f>
        <v>0</v>
      </c>
      <c r="F1156" s="12">
        <f>TRUNC(E1156*D1156, 0)</f>
        <v>0</v>
      </c>
      <c r="G1156" s="12">
        <f>TRUNC(일위대가목록!F6,0)</f>
        <v>0</v>
      </c>
      <c r="H1156" s="12">
        <f>TRUNC(G1156*D1156, 0)</f>
        <v>0</v>
      </c>
      <c r="I1156" s="12">
        <f>TRUNC(일위대가목록!G6,0)</f>
        <v>0</v>
      </c>
      <c r="J1156" s="12">
        <f>TRUNC(I1156*D1156, 0)</f>
        <v>0</v>
      </c>
      <c r="K1156" s="12">
        <f t="shared" si="90"/>
        <v>0</v>
      </c>
      <c r="L1156" s="12">
        <f t="shared" si="90"/>
        <v>0</v>
      </c>
      <c r="M1156" s="13" t="s">
        <v>75</v>
      </c>
      <c r="N1156" s="1" t="s">
        <v>76</v>
      </c>
      <c r="O1156" s="1" t="s">
        <v>52</v>
      </c>
      <c r="P1156" s="1" t="s">
        <v>52</v>
      </c>
      <c r="Q1156" s="1" t="s">
        <v>904</v>
      </c>
      <c r="R1156" s="1" t="s">
        <v>64</v>
      </c>
      <c r="S1156" s="1" t="s">
        <v>65</v>
      </c>
      <c r="T1156" s="1" t="s">
        <v>65</v>
      </c>
      <c r="AR1156" s="1" t="s">
        <v>52</v>
      </c>
      <c r="AS1156" s="1" t="s">
        <v>52</v>
      </c>
      <c r="AU1156" s="1" t="s">
        <v>907</v>
      </c>
      <c r="AV1156">
        <v>306</v>
      </c>
    </row>
    <row r="1157" spans="1:48" ht="30" customHeight="1" x14ac:dyDescent="0.3">
      <c r="A1157" s="13" t="s">
        <v>83</v>
      </c>
      <c r="B1157" s="13" t="s">
        <v>52</v>
      </c>
      <c r="C1157" s="13" t="s">
        <v>61</v>
      </c>
      <c r="D1157" s="11">
        <v>308</v>
      </c>
      <c r="E1157" s="12">
        <f>TRUNC(일위대가목록!E8,0)</f>
        <v>0</v>
      </c>
      <c r="F1157" s="12">
        <f>TRUNC(E1157*D1157, 0)</f>
        <v>0</v>
      </c>
      <c r="G1157" s="12">
        <f>TRUNC(일위대가목록!F8,0)</f>
        <v>0</v>
      </c>
      <c r="H1157" s="12">
        <f>TRUNC(G1157*D1157, 0)</f>
        <v>0</v>
      </c>
      <c r="I1157" s="12">
        <f>TRUNC(일위대가목록!G8,0)</f>
        <v>0</v>
      </c>
      <c r="J1157" s="12">
        <f>TRUNC(I1157*D1157, 0)</f>
        <v>0</v>
      </c>
      <c r="K1157" s="12">
        <f t="shared" si="90"/>
        <v>0</v>
      </c>
      <c r="L1157" s="12">
        <f t="shared" si="90"/>
        <v>0</v>
      </c>
      <c r="M1157" s="13" t="s">
        <v>84</v>
      </c>
      <c r="N1157" s="1" t="s">
        <v>85</v>
      </c>
      <c r="O1157" s="1" t="s">
        <v>52</v>
      </c>
      <c r="P1157" s="1" t="s">
        <v>52</v>
      </c>
      <c r="Q1157" s="1" t="s">
        <v>904</v>
      </c>
      <c r="R1157" s="1" t="s">
        <v>64</v>
      </c>
      <c r="S1157" s="1" t="s">
        <v>65</v>
      </c>
      <c r="T1157" s="1" t="s">
        <v>65</v>
      </c>
      <c r="AR1157" s="1" t="s">
        <v>52</v>
      </c>
      <c r="AS1157" s="1" t="s">
        <v>52</v>
      </c>
      <c r="AU1157" s="1" t="s">
        <v>908</v>
      </c>
      <c r="AV1157">
        <v>307</v>
      </c>
    </row>
    <row r="1158" spans="1:48" ht="30" customHeight="1" x14ac:dyDescent="0.3">
      <c r="A1158" s="13" t="s">
        <v>87</v>
      </c>
      <c r="B1158" s="13" t="s">
        <v>88</v>
      </c>
      <c r="C1158" s="13" t="s">
        <v>89</v>
      </c>
      <c r="D1158" s="11">
        <v>4</v>
      </c>
      <c r="E1158" s="12">
        <f>TRUNC(일위대가목록!E9,0)</f>
        <v>0</v>
      </c>
      <c r="F1158" s="12">
        <f>TRUNC(E1158*D1158, 0)</f>
        <v>0</v>
      </c>
      <c r="G1158" s="12">
        <f>TRUNC(일위대가목록!F9,0)</f>
        <v>0</v>
      </c>
      <c r="H1158" s="12">
        <f>TRUNC(G1158*D1158, 0)</f>
        <v>0</v>
      </c>
      <c r="I1158" s="12">
        <f>TRUNC(일위대가목록!G9,0)</f>
        <v>0</v>
      </c>
      <c r="J1158" s="12">
        <f>TRUNC(I1158*D1158, 0)</f>
        <v>0</v>
      </c>
      <c r="K1158" s="12">
        <f t="shared" si="90"/>
        <v>0</v>
      </c>
      <c r="L1158" s="12">
        <f t="shared" si="90"/>
        <v>0</v>
      </c>
      <c r="M1158" s="13" t="s">
        <v>90</v>
      </c>
      <c r="N1158" s="1" t="s">
        <v>91</v>
      </c>
      <c r="O1158" s="1" t="s">
        <v>52</v>
      </c>
      <c r="P1158" s="1" t="s">
        <v>52</v>
      </c>
      <c r="Q1158" s="1" t="s">
        <v>904</v>
      </c>
      <c r="R1158" s="1" t="s">
        <v>64</v>
      </c>
      <c r="S1158" s="1" t="s">
        <v>65</v>
      </c>
      <c r="T1158" s="1" t="s">
        <v>65</v>
      </c>
      <c r="AR1158" s="1" t="s">
        <v>52</v>
      </c>
      <c r="AS1158" s="1" t="s">
        <v>52</v>
      </c>
      <c r="AU1158" s="1" t="s">
        <v>909</v>
      </c>
      <c r="AV1158">
        <v>308</v>
      </c>
    </row>
    <row r="1159" spans="1:48" ht="30" customHeight="1" x14ac:dyDescent="0.3">
      <c r="A1159" s="11"/>
      <c r="B1159" s="11"/>
      <c r="C1159" s="11"/>
      <c r="D1159" s="11"/>
      <c r="E1159" s="12"/>
      <c r="F1159" s="12"/>
      <c r="G1159" s="12"/>
      <c r="H1159" s="12"/>
      <c r="I1159" s="12"/>
      <c r="J1159" s="12"/>
      <c r="K1159" s="12"/>
      <c r="L1159" s="12"/>
      <c r="M1159" s="11"/>
      <c r="Q1159" s="1" t="s">
        <v>904</v>
      </c>
    </row>
    <row r="1160" spans="1:48" ht="30" customHeight="1" x14ac:dyDescent="0.3">
      <c r="A1160" s="11"/>
      <c r="B1160" s="11"/>
      <c r="C1160" s="11"/>
      <c r="D1160" s="11"/>
      <c r="E1160" s="12"/>
      <c r="F1160" s="12"/>
      <c r="G1160" s="12"/>
      <c r="H1160" s="12"/>
      <c r="I1160" s="12"/>
      <c r="J1160" s="12"/>
      <c r="K1160" s="12"/>
      <c r="L1160" s="12"/>
      <c r="M1160" s="11"/>
      <c r="Q1160" s="1" t="s">
        <v>904</v>
      </c>
    </row>
    <row r="1161" spans="1:48" ht="30" customHeight="1" x14ac:dyDescent="0.3">
      <c r="A1161" s="11"/>
      <c r="B1161" s="11"/>
      <c r="C1161" s="11"/>
      <c r="D1161" s="11"/>
      <c r="E1161" s="12"/>
      <c r="F1161" s="12"/>
      <c r="G1161" s="12"/>
      <c r="H1161" s="12"/>
      <c r="I1161" s="12"/>
      <c r="J1161" s="12"/>
      <c r="K1161" s="12"/>
      <c r="L1161" s="12"/>
      <c r="M1161" s="11"/>
      <c r="Q1161" s="1" t="s">
        <v>904</v>
      </c>
    </row>
    <row r="1162" spans="1:48" ht="30" customHeight="1" x14ac:dyDescent="0.3">
      <c r="A1162" s="11"/>
      <c r="B1162" s="11"/>
      <c r="C1162" s="11"/>
      <c r="D1162" s="11"/>
      <c r="E1162" s="12"/>
      <c r="F1162" s="12"/>
      <c r="G1162" s="12"/>
      <c r="H1162" s="12"/>
      <c r="I1162" s="12"/>
      <c r="J1162" s="12"/>
      <c r="K1162" s="12"/>
      <c r="L1162" s="12"/>
      <c r="M1162" s="11"/>
      <c r="Q1162" s="1" t="s">
        <v>904</v>
      </c>
    </row>
    <row r="1163" spans="1:48" ht="30" customHeight="1" x14ac:dyDescent="0.3">
      <c r="A1163" s="11"/>
      <c r="B1163" s="11"/>
      <c r="C1163" s="11"/>
      <c r="D1163" s="11"/>
      <c r="E1163" s="12"/>
      <c r="F1163" s="12"/>
      <c r="G1163" s="12"/>
      <c r="H1163" s="12"/>
      <c r="I1163" s="12"/>
      <c r="J1163" s="12"/>
      <c r="K1163" s="12"/>
      <c r="L1163" s="12"/>
      <c r="M1163" s="11"/>
      <c r="Q1163" s="1" t="s">
        <v>904</v>
      </c>
    </row>
    <row r="1164" spans="1:48" ht="30" customHeight="1" x14ac:dyDescent="0.3">
      <c r="A1164" s="11"/>
      <c r="B1164" s="11"/>
      <c r="C1164" s="11"/>
      <c r="D1164" s="11"/>
      <c r="E1164" s="12"/>
      <c r="F1164" s="12"/>
      <c r="G1164" s="12"/>
      <c r="H1164" s="12"/>
      <c r="I1164" s="12"/>
      <c r="J1164" s="12"/>
      <c r="K1164" s="12"/>
      <c r="L1164" s="12"/>
      <c r="M1164" s="11"/>
      <c r="Q1164" s="1" t="s">
        <v>904</v>
      </c>
    </row>
    <row r="1165" spans="1:48" ht="30" customHeight="1" x14ac:dyDescent="0.3">
      <c r="A1165" s="11"/>
      <c r="B1165" s="11"/>
      <c r="C1165" s="11"/>
      <c r="D1165" s="11"/>
      <c r="E1165" s="12"/>
      <c r="F1165" s="12"/>
      <c r="G1165" s="12"/>
      <c r="H1165" s="12"/>
      <c r="I1165" s="12"/>
      <c r="J1165" s="12"/>
      <c r="K1165" s="12"/>
      <c r="L1165" s="12"/>
      <c r="M1165" s="11"/>
      <c r="Q1165" s="1" t="s">
        <v>904</v>
      </c>
    </row>
    <row r="1166" spans="1:48" ht="30" customHeight="1" x14ac:dyDescent="0.3">
      <c r="A1166" s="11"/>
      <c r="B1166" s="11"/>
      <c r="C1166" s="11"/>
      <c r="D1166" s="11"/>
      <c r="E1166" s="12"/>
      <c r="F1166" s="12"/>
      <c r="G1166" s="12"/>
      <c r="H1166" s="12"/>
      <c r="I1166" s="12"/>
      <c r="J1166" s="12"/>
      <c r="K1166" s="12"/>
      <c r="L1166" s="12"/>
      <c r="M1166" s="11"/>
      <c r="Q1166" s="1" t="s">
        <v>904</v>
      </c>
    </row>
    <row r="1167" spans="1:48" ht="30" customHeight="1" x14ac:dyDescent="0.3">
      <c r="A1167" s="11"/>
      <c r="B1167" s="11"/>
      <c r="C1167" s="11"/>
      <c r="D1167" s="11"/>
      <c r="E1167" s="12"/>
      <c r="F1167" s="12"/>
      <c r="G1167" s="12"/>
      <c r="H1167" s="12"/>
      <c r="I1167" s="12"/>
      <c r="J1167" s="12"/>
      <c r="K1167" s="12"/>
      <c r="L1167" s="12"/>
      <c r="M1167" s="11"/>
      <c r="Q1167" s="1" t="s">
        <v>904</v>
      </c>
    </row>
    <row r="1168" spans="1:48" ht="30" customHeight="1" x14ac:dyDescent="0.3">
      <c r="A1168" s="11"/>
      <c r="B1168" s="11"/>
      <c r="C1168" s="11"/>
      <c r="D1168" s="11"/>
      <c r="E1168" s="12"/>
      <c r="F1168" s="12"/>
      <c r="G1168" s="12"/>
      <c r="H1168" s="12"/>
      <c r="I1168" s="12"/>
      <c r="J1168" s="12"/>
      <c r="K1168" s="12"/>
      <c r="L1168" s="12"/>
      <c r="M1168" s="11"/>
      <c r="Q1168" s="1" t="s">
        <v>904</v>
      </c>
    </row>
    <row r="1169" spans="1:48" ht="30" customHeight="1" x14ac:dyDescent="0.3">
      <c r="A1169" s="11"/>
      <c r="B1169" s="11"/>
      <c r="C1169" s="11"/>
      <c r="D1169" s="11"/>
      <c r="E1169" s="12"/>
      <c r="F1169" s="12"/>
      <c r="G1169" s="12"/>
      <c r="H1169" s="12"/>
      <c r="I1169" s="12"/>
      <c r="J1169" s="12"/>
      <c r="K1169" s="12"/>
      <c r="L1169" s="12"/>
      <c r="M1169" s="11"/>
      <c r="Q1169" s="1" t="s">
        <v>904</v>
      </c>
    </row>
    <row r="1170" spans="1:48" ht="30" customHeight="1" x14ac:dyDescent="0.3">
      <c r="A1170" s="11"/>
      <c r="B1170" s="11"/>
      <c r="C1170" s="11"/>
      <c r="D1170" s="11"/>
      <c r="E1170" s="12"/>
      <c r="F1170" s="12"/>
      <c r="G1170" s="12"/>
      <c r="H1170" s="12"/>
      <c r="I1170" s="12"/>
      <c r="J1170" s="12"/>
      <c r="K1170" s="12"/>
      <c r="L1170" s="12"/>
      <c r="M1170" s="11"/>
      <c r="Q1170" s="1" t="s">
        <v>904</v>
      </c>
    </row>
    <row r="1171" spans="1:48" ht="30" customHeight="1" x14ac:dyDescent="0.3">
      <c r="A1171" s="11"/>
      <c r="B1171" s="11"/>
      <c r="C1171" s="11"/>
      <c r="D1171" s="11"/>
      <c r="E1171" s="12"/>
      <c r="F1171" s="12"/>
      <c r="G1171" s="12"/>
      <c r="H1171" s="12"/>
      <c r="I1171" s="12"/>
      <c r="J1171" s="12"/>
      <c r="K1171" s="12"/>
      <c r="L1171" s="12"/>
      <c r="M1171" s="11"/>
      <c r="Q1171" s="1" t="s">
        <v>904</v>
      </c>
    </row>
    <row r="1172" spans="1:48" ht="30" customHeight="1" x14ac:dyDescent="0.3">
      <c r="A1172" s="11"/>
      <c r="B1172" s="11"/>
      <c r="C1172" s="11"/>
      <c r="D1172" s="11"/>
      <c r="E1172" s="12"/>
      <c r="F1172" s="12"/>
      <c r="G1172" s="12"/>
      <c r="H1172" s="12"/>
      <c r="I1172" s="12"/>
      <c r="J1172" s="12"/>
      <c r="K1172" s="12"/>
      <c r="L1172" s="12"/>
      <c r="M1172" s="11"/>
      <c r="Q1172" s="1" t="s">
        <v>904</v>
      </c>
    </row>
    <row r="1173" spans="1:48" ht="30" customHeight="1" x14ac:dyDescent="0.3">
      <c r="A1173" s="11"/>
      <c r="B1173" s="11"/>
      <c r="C1173" s="11"/>
      <c r="D1173" s="11"/>
      <c r="E1173" s="12"/>
      <c r="F1173" s="12"/>
      <c r="G1173" s="12"/>
      <c r="H1173" s="12"/>
      <c r="I1173" s="12"/>
      <c r="J1173" s="12"/>
      <c r="K1173" s="12"/>
      <c r="L1173" s="12"/>
      <c r="M1173" s="11"/>
      <c r="Q1173" s="1" t="s">
        <v>904</v>
      </c>
    </row>
    <row r="1174" spans="1:48" ht="30" customHeight="1" x14ac:dyDescent="0.3">
      <c r="A1174" s="11"/>
      <c r="B1174" s="11"/>
      <c r="C1174" s="11"/>
      <c r="D1174" s="11"/>
      <c r="E1174" s="12"/>
      <c r="F1174" s="12"/>
      <c r="G1174" s="12"/>
      <c r="H1174" s="12"/>
      <c r="I1174" s="12"/>
      <c r="J1174" s="12"/>
      <c r="K1174" s="12"/>
      <c r="L1174" s="12"/>
      <c r="M1174" s="11"/>
      <c r="Q1174" s="1" t="s">
        <v>904</v>
      </c>
    </row>
    <row r="1175" spans="1:48" ht="30" customHeight="1" x14ac:dyDescent="0.3">
      <c r="A1175" s="11"/>
      <c r="B1175" s="11"/>
      <c r="C1175" s="11"/>
      <c r="D1175" s="11"/>
      <c r="E1175" s="12"/>
      <c r="F1175" s="12"/>
      <c r="G1175" s="12"/>
      <c r="H1175" s="12"/>
      <c r="I1175" s="12"/>
      <c r="J1175" s="12"/>
      <c r="K1175" s="12"/>
      <c r="L1175" s="12"/>
      <c r="M1175" s="11"/>
      <c r="Q1175" s="1" t="s">
        <v>904</v>
      </c>
    </row>
    <row r="1176" spans="1:48" ht="30" customHeight="1" x14ac:dyDescent="0.3">
      <c r="A1176" s="13" t="s">
        <v>93</v>
      </c>
      <c r="B1176" s="11"/>
      <c r="C1176" s="11"/>
      <c r="D1176" s="11"/>
      <c r="E1176" s="12"/>
      <c r="F1176" s="12">
        <f>SUMIF(Q1155:Q1175,"010601",F1155:F1175)</f>
        <v>0</v>
      </c>
      <c r="G1176" s="12"/>
      <c r="H1176" s="12">
        <f>SUMIF(Q1155:Q1175,"010601",H1155:H1175)</f>
        <v>0</v>
      </c>
      <c r="I1176" s="12"/>
      <c r="J1176" s="12">
        <f>SUMIF(Q1155:Q1175,"010601",J1155:J1175)</f>
        <v>0</v>
      </c>
      <c r="K1176" s="12"/>
      <c r="L1176" s="12">
        <f>SUMIF(Q1155:Q1175,"010601",L1155:L1175)</f>
        <v>0</v>
      </c>
      <c r="M1176" s="11"/>
      <c r="N1176" t="s">
        <v>94</v>
      </c>
    </row>
    <row r="1177" spans="1:48" ht="30" customHeight="1" x14ac:dyDescent="0.3">
      <c r="A1177" s="13" t="s">
        <v>910</v>
      </c>
      <c r="B1177" s="13" t="s">
        <v>905</v>
      </c>
      <c r="C1177" s="11"/>
      <c r="D1177" s="11"/>
      <c r="E1177" s="12"/>
      <c r="F1177" s="12"/>
      <c r="G1177" s="12"/>
      <c r="H1177" s="12"/>
      <c r="I1177" s="12"/>
      <c r="J1177" s="12"/>
      <c r="K1177" s="12"/>
      <c r="L1177" s="12"/>
      <c r="M1177" s="11"/>
      <c r="Q1177" s="1" t="s">
        <v>911</v>
      </c>
    </row>
    <row r="1178" spans="1:48" ht="30" customHeight="1" x14ac:dyDescent="0.3">
      <c r="A1178" s="13" t="s">
        <v>129</v>
      </c>
      <c r="B1178" s="13" t="s">
        <v>478</v>
      </c>
      <c r="C1178" s="13" t="s">
        <v>61</v>
      </c>
      <c r="D1178" s="11">
        <v>75</v>
      </c>
      <c r="E1178" s="12">
        <f>TRUNC(일위대가목록!E75,0)</f>
        <v>0</v>
      </c>
      <c r="F1178" s="12">
        <f>TRUNC(E1178*D1178, 0)</f>
        <v>0</v>
      </c>
      <c r="G1178" s="12">
        <f>TRUNC(일위대가목록!F75,0)</f>
        <v>0</v>
      </c>
      <c r="H1178" s="12">
        <f>TRUNC(G1178*D1178, 0)</f>
        <v>0</v>
      </c>
      <c r="I1178" s="12">
        <f>TRUNC(일위대가목록!G75,0)</f>
        <v>0</v>
      </c>
      <c r="J1178" s="12">
        <f>TRUNC(I1178*D1178, 0)</f>
        <v>0</v>
      </c>
      <c r="K1178" s="12">
        <f>TRUNC(E1178+G1178+I1178, 0)</f>
        <v>0</v>
      </c>
      <c r="L1178" s="12">
        <f>TRUNC(F1178+H1178+J1178, 0)</f>
        <v>0</v>
      </c>
      <c r="M1178" s="13" t="s">
        <v>479</v>
      </c>
      <c r="N1178" s="1" t="s">
        <v>480</v>
      </c>
      <c r="O1178" s="1" t="s">
        <v>52</v>
      </c>
      <c r="P1178" s="1" t="s">
        <v>52</v>
      </c>
      <c r="Q1178" s="1" t="s">
        <v>911</v>
      </c>
      <c r="R1178" s="1" t="s">
        <v>64</v>
      </c>
      <c r="S1178" s="1" t="s">
        <v>65</v>
      </c>
      <c r="T1178" s="1" t="s">
        <v>65</v>
      </c>
      <c r="AR1178" s="1" t="s">
        <v>52</v>
      </c>
      <c r="AS1178" s="1" t="s">
        <v>52</v>
      </c>
      <c r="AU1178" s="1" t="s">
        <v>912</v>
      </c>
      <c r="AV1178">
        <v>310</v>
      </c>
    </row>
    <row r="1179" spans="1:48" ht="30" customHeight="1" x14ac:dyDescent="0.3">
      <c r="A1179" s="11"/>
      <c r="B1179" s="11"/>
      <c r="C1179" s="11"/>
      <c r="D1179" s="11"/>
      <c r="E1179" s="12"/>
      <c r="F1179" s="12"/>
      <c r="G1179" s="12"/>
      <c r="H1179" s="12"/>
      <c r="I1179" s="12"/>
      <c r="J1179" s="12"/>
      <c r="K1179" s="12"/>
      <c r="L1179" s="12"/>
      <c r="M1179" s="11"/>
      <c r="Q1179" s="1" t="s">
        <v>911</v>
      </c>
    </row>
    <row r="1180" spans="1:48" ht="30" customHeight="1" x14ac:dyDescent="0.3">
      <c r="A1180" s="11"/>
      <c r="B1180" s="11"/>
      <c r="C1180" s="11"/>
      <c r="D1180" s="11"/>
      <c r="E1180" s="12"/>
      <c r="F1180" s="12"/>
      <c r="G1180" s="12"/>
      <c r="H1180" s="12"/>
      <c r="I1180" s="12"/>
      <c r="J1180" s="12"/>
      <c r="K1180" s="12"/>
      <c r="L1180" s="12"/>
      <c r="M1180" s="11"/>
      <c r="Q1180" s="1" t="s">
        <v>911</v>
      </c>
    </row>
    <row r="1181" spans="1:48" ht="30" customHeight="1" x14ac:dyDescent="0.3">
      <c r="A1181" s="11"/>
      <c r="B1181" s="11"/>
      <c r="C1181" s="11"/>
      <c r="D1181" s="11"/>
      <c r="E1181" s="12"/>
      <c r="F1181" s="12"/>
      <c r="G1181" s="12"/>
      <c r="H1181" s="12"/>
      <c r="I1181" s="12"/>
      <c r="J1181" s="12"/>
      <c r="K1181" s="12"/>
      <c r="L1181" s="12"/>
      <c r="M1181" s="11"/>
      <c r="Q1181" s="1" t="s">
        <v>911</v>
      </c>
    </row>
    <row r="1182" spans="1:48" ht="30" customHeight="1" x14ac:dyDescent="0.3">
      <c r="A1182" s="11"/>
      <c r="B1182" s="11"/>
      <c r="C1182" s="11"/>
      <c r="D1182" s="11"/>
      <c r="E1182" s="12"/>
      <c r="F1182" s="12"/>
      <c r="G1182" s="12"/>
      <c r="H1182" s="12"/>
      <c r="I1182" s="12"/>
      <c r="J1182" s="12"/>
      <c r="K1182" s="12"/>
      <c r="L1182" s="12"/>
      <c r="M1182" s="11"/>
      <c r="Q1182" s="1" t="s">
        <v>911</v>
      </c>
    </row>
    <row r="1183" spans="1:48" ht="30" customHeight="1" x14ac:dyDescent="0.3">
      <c r="A1183" s="11"/>
      <c r="B1183" s="11"/>
      <c r="C1183" s="11"/>
      <c r="D1183" s="11"/>
      <c r="E1183" s="12"/>
      <c r="F1183" s="12"/>
      <c r="G1183" s="12"/>
      <c r="H1183" s="12"/>
      <c r="I1183" s="12"/>
      <c r="J1183" s="12"/>
      <c r="K1183" s="12"/>
      <c r="L1183" s="12"/>
      <c r="M1183" s="11"/>
      <c r="Q1183" s="1" t="s">
        <v>911</v>
      </c>
    </row>
    <row r="1184" spans="1:48" ht="30" customHeight="1" x14ac:dyDescent="0.3">
      <c r="A1184" s="11"/>
      <c r="B1184" s="11"/>
      <c r="C1184" s="11"/>
      <c r="D1184" s="11"/>
      <c r="E1184" s="12"/>
      <c r="F1184" s="12"/>
      <c r="G1184" s="12"/>
      <c r="H1184" s="12"/>
      <c r="I1184" s="12"/>
      <c r="J1184" s="12"/>
      <c r="K1184" s="12"/>
      <c r="L1184" s="12"/>
      <c r="M1184" s="11"/>
      <c r="Q1184" s="1" t="s">
        <v>911</v>
      </c>
    </row>
    <row r="1185" spans="1:17" ht="30" customHeight="1" x14ac:dyDescent="0.3">
      <c r="A1185" s="11"/>
      <c r="B1185" s="11"/>
      <c r="C1185" s="11"/>
      <c r="D1185" s="11"/>
      <c r="E1185" s="12"/>
      <c r="F1185" s="12"/>
      <c r="G1185" s="12"/>
      <c r="H1185" s="12"/>
      <c r="I1185" s="12"/>
      <c r="J1185" s="12"/>
      <c r="K1185" s="12"/>
      <c r="L1185" s="12"/>
      <c r="M1185" s="11"/>
      <c r="Q1185" s="1" t="s">
        <v>911</v>
      </c>
    </row>
    <row r="1186" spans="1:17" ht="30" customHeight="1" x14ac:dyDescent="0.3">
      <c r="A1186" s="11"/>
      <c r="B1186" s="11"/>
      <c r="C1186" s="11"/>
      <c r="D1186" s="11"/>
      <c r="E1186" s="12"/>
      <c r="F1186" s="12"/>
      <c r="G1186" s="12"/>
      <c r="H1186" s="12"/>
      <c r="I1186" s="12"/>
      <c r="J1186" s="12"/>
      <c r="K1186" s="12"/>
      <c r="L1186" s="12"/>
      <c r="M1186" s="11"/>
      <c r="Q1186" s="1" t="s">
        <v>911</v>
      </c>
    </row>
    <row r="1187" spans="1:17" ht="30" customHeight="1" x14ac:dyDescent="0.3">
      <c r="A1187" s="11"/>
      <c r="B1187" s="11"/>
      <c r="C1187" s="11"/>
      <c r="D1187" s="11"/>
      <c r="E1187" s="12"/>
      <c r="F1187" s="12"/>
      <c r="G1187" s="12"/>
      <c r="H1187" s="12"/>
      <c r="I1187" s="12"/>
      <c r="J1187" s="12"/>
      <c r="K1187" s="12"/>
      <c r="L1187" s="12"/>
      <c r="M1187" s="11"/>
      <c r="Q1187" s="1" t="s">
        <v>911</v>
      </c>
    </row>
    <row r="1188" spans="1:17" ht="30" customHeight="1" x14ac:dyDescent="0.3">
      <c r="A1188" s="11"/>
      <c r="B1188" s="11"/>
      <c r="C1188" s="11"/>
      <c r="D1188" s="11"/>
      <c r="E1188" s="12"/>
      <c r="F1188" s="12"/>
      <c r="G1188" s="12"/>
      <c r="H1188" s="12"/>
      <c r="I1188" s="12"/>
      <c r="J1188" s="12"/>
      <c r="K1188" s="12"/>
      <c r="L1188" s="12"/>
      <c r="M1188" s="11"/>
      <c r="Q1188" s="1" t="s">
        <v>911</v>
      </c>
    </row>
    <row r="1189" spans="1:17" ht="30" customHeight="1" x14ac:dyDescent="0.3">
      <c r="A1189" s="11"/>
      <c r="B1189" s="11"/>
      <c r="C1189" s="11"/>
      <c r="D1189" s="11"/>
      <c r="E1189" s="12"/>
      <c r="F1189" s="12"/>
      <c r="G1189" s="12"/>
      <c r="H1189" s="12"/>
      <c r="I1189" s="12"/>
      <c r="J1189" s="12"/>
      <c r="K1189" s="12"/>
      <c r="L1189" s="12"/>
      <c r="M1189" s="11"/>
      <c r="Q1189" s="1" t="s">
        <v>911</v>
      </c>
    </row>
    <row r="1190" spans="1:17" ht="30" customHeight="1" x14ac:dyDescent="0.3">
      <c r="A1190" s="11"/>
      <c r="B1190" s="11"/>
      <c r="C1190" s="11"/>
      <c r="D1190" s="11"/>
      <c r="E1190" s="12"/>
      <c r="F1190" s="12"/>
      <c r="G1190" s="12"/>
      <c r="H1190" s="12"/>
      <c r="I1190" s="12"/>
      <c r="J1190" s="12"/>
      <c r="K1190" s="12"/>
      <c r="L1190" s="12"/>
      <c r="M1190" s="11"/>
      <c r="Q1190" s="1" t="s">
        <v>911</v>
      </c>
    </row>
    <row r="1191" spans="1:17" ht="30" customHeight="1" x14ac:dyDescent="0.3">
      <c r="A1191" s="11"/>
      <c r="B1191" s="11"/>
      <c r="C1191" s="11"/>
      <c r="D1191" s="11"/>
      <c r="E1191" s="12"/>
      <c r="F1191" s="12"/>
      <c r="G1191" s="12"/>
      <c r="H1191" s="12"/>
      <c r="I1191" s="12"/>
      <c r="J1191" s="12"/>
      <c r="K1191" s="12"/>
      <c r="L1191" s="12"/>
      <c r="M1191" s="11"/>
      <c r="Q1191" s="1" t="s">
        <v>911</v>
      </c>
    </row>
    <row r="1192" spans="1:17" ht="30" customHeight="1" x14ac:dyDescent="0.3">
      <c r="A1192" s="11"/>
      <c r="B1192" s="11"/>
      <c r="C1192" s="11"/>
      <c r="D1192" s="11"/>
      <c r="E1192" s="12"/>
      <c r="F1192" s="12"/>
      <c r="G1192" s="12"/>
      <c r="H1192" s="12"/>
      <c r="I1192" s="12"/>
      <c r="J1192" s="12"/>
      <c r="K1192" s="12"/>
      <c r="L1192" s="12"/>
      <c r="M1192" s="11"/>
      <c r="Q1192" s="1" t="s">
        <v>911</v>
      </c>
    </row>
    <row r="1193" spans="1:17" ht="30" customHeight="1" x14ac:dyDescent="0.3">
      <c r="A1193" s="11"/>
      <c r="B1193" s="11"/>
      <c r="C1193" s="11"/>
      <c r="D1193" s="11"/>
      <c r="E1193" s="12"/>
      <c r="F1193" s="12"/>
      <c r="G1193" s="12"/>
      <c r="H1193" s="12"/>
      <c r="I1193" s="12"/>
      <c r="J1193" s="12"/>
      <c r="K1193" s="12"/>
      <c r="L1193" s="12"/>
      <c r="M1193" s="11"/>
      <c r="Q1193" s="1" t="s">
        <v>911</v>
      </c>
    </row>
    <row r="1194" spans="1:17" ht="30" customHeight="1" x14ac:dyDescent="0.3">
      <c r="A1194" s="11"/>
      <c r="B1194" s="11"/>
      <c r="C1194" s="11"/>
      <c r="D1194" s="11"/>
      <c r="E1194" s="12"/>
      <c r="F1194" s="12"/>
      <c r="G1194" s="12"/>
      <c r="H1194" s="12"/>
      <c r="I1194" s="12"/>
      <c r="J1194" s="12"/>
      <c r="K1194" s="12"/>
      <c r="L1194" s="12"/>
      <c r="M1194" s="11"/>
      <c r="Q1194" s="1" t="s">
        <v>911</v>
      </c>
    </row>
    <row r="1195" spans="1:17" ht="30" customHeight="1" x14ac:dyDescent="0.3">
      <c r="A1195" s="11"/>
      <c r="B1195" s="11"/>
      <c r="C1195" s="11"/>
      <c r="D1195" s="11"/>
      <c r="E1195" s="12"/>
      <c r="F1195" s="12"/>
      <c r="G1195" s="12"/>
      <c r="H1195" s="12"/>
      <c r="I1195" s="12"/>
      <c r="J1195" s="12"/>
      <c r="K1195" s="12"/>
      <c r="L1195" s="12"/>
      <c r="M1195" s="11"/>
      <c r="Q1195" s="1" t="s">
        <v>911</v>
      </c>
    </row>
    <row r="1196" spans="1:17" ht="30" customHeight="1" x14ac:dyDescent="0.3">
      <c r="A1196" s="11"/>
      <c r="B1196" s="11"/>
      <c r="C1196" s="11"/>
      <c r="D1196" s="11"/>
      <c r="E1196" s="12"/>
      <c r="F1196" s="12"/>
      <c r="G1196" s="12"/>
      <c r="H1196" s="12"/>
      <c r="I1196" s="12"/>
      <c r="J1196" s="12"/>
      <c r="K1196" s="12"/>
      <c r="L1196" s="12"/>
      <c r="M1196" s="11"/>
      <c r="Q1196" s="1" t="s">
        <v>911</v>
      </c>
    </row>
    <row r="1197" spans="1:17" ht="30" customHeight="1" x14ac:dyDescent="0.3">
      <c r="A1197" s="11"/>
      <c r="B1197" s="11"/>
      <c r="C1197" s="11"/>
      <c r="D1197" s="11"/>
      <c r="E1197" s="12"/>
      <c r="F1197" s="12"/>
      <c r="G1197" s="12"/>
      <c r="H1197" s="12"/>
      <c r="I1197" s="12"/>
      <c r="J1197" s="12"/>
      <c r="K1197" s="12"/>
      <c r="L1197" s="12"/>
      <c r="M1197" s="11"/>
      <c r="Q1197" s="1" t="s">
        <v>911</v>
      </c>
    </row>
    <row r="1198" spans="1:17" ht="30" customHeight="1" x14ac:dyDescent="0.3">
      <c r="A1198" s="11"/>
      <c r="B1198" s="11"/>
      <c r="C1198" s="11"/>
      <c r="D1198" s="11"/>
      <c r="E1198" s="12"/>
      <c r="F1198" s="12"/>
      <c r="G1198" s="12"/>
      <c r="H1198" s="12"/>
      <c r="I1198" s="12"/>
      <c r="J1198" s="12"/>
      <c r="K1198" s="12"/>
      <c r="L1198" s="12"/>
      <c r="M1198" s="11"/>
      <c r="Q1198" s="1" t="s">
        <v>911</v>
      </c>
    </row>
    <row r="1199" spans="1:17" ht="30" customHeight="1" x14ac:dyDescent="0.3">
      <c r="A1199" s="13" t="s">
        <v>93</v>
      </c>
      <c r="B1199" s="11"/>
      <c r="C1199" s="11"/>
      <c r="D1199" s="11"/>
      <c r="E1199" s="12"/>
      <c r="F1199" s="12">
        <f>SUMIF(Q1178:Q1198,"010602",F1178:F1198)</f>
        <v>0</v>
      </c>
      <c r="G1199" s="12"/>
      <c r="H1199" s="12">
        <f>SUMIF(Q1178:Q1198,"010602",H1178:H1198)</f>
        <v>0</v>
      </c>
      <c r="I1199" s="12"/>
      <c r="J1199" s="12">
        <f>SUMIF(Q1178:Q1198,"010602",J1178:J1198)</f>
        <v>0</v>
      </c>
      <c r="K1199" s="12"/>
      <c r="L1199" s="12">
        <f>SUMIF(Q1178:Q1198,"010602",L1178:L1198)</f>
        <v>0</v>
      </c>
      <c r="M1199" s="11"/>
      <c r="N1199" t="s">
        <v>94</v>
      </c>
    </row>
    <row r="1200" spans="1:17" ht="30" customHeight="1" x14ac:dyDescent="0.3">
      <c r="A1200" s="13" t="s">
        <v>913</v>
      </c>
      <c r="B1200" s="13" t="s">
        <v>905</v>
      </c>
      <c r="C1200" s="11"/>
      <c r="D1200" s="11"/>
      <c r="E1200" s="12"/>
      <c r="F1200" s="12"/>
      <c r="G1200" s="12"/>
      <c r="H1200" s="12"/>
      <c r="I1200" s="12"/>
      <c r="J1200" s="12"/>
      <c r="K1200" s="12"/>
      <c r="L1200" s="12"/>
      <c r="M1200" s="11"/>
      <c r="Q1200" s="1" t="s">
        <v>914</v>
      </c>
    </row>
    <row r="1201" spans="1:48" ht="30" customHeight="1" x14ac:dyDescent="0.3">
      <c r="A1201" s="13" t="s">
        <v>199</v>
      </c>
      <c r="B1201" s="13" t="s">
        <v>200</v>
      </c>
      <c r="C1201" s="13" t="s">
        <v>61</v>
      </c>
      <c r="D1201" s="11">
        <v>173</v>
      </c>
      <c r="E1201" s="12">
        <f>TRUNC(일위대가목록!E28,0)</f>
        <v>0</v>
      </c>
      <c r="F1201" s="12">
        <f t="shared" ref="F1201:F1206" si="91">TRUNC(E1201*D1201, 0)</f>
        <v>0</v>
      </c>
      <c r="G1201" s="12">
        <f>TRUNC(일위대가목록!F28,0)</f>
        <v>0</v>
      </c>
      <c r="H1201" s="12">
        <f t="shared" ref="H1201:H1206" si="92">TRUNC(G1201*D1201, 0)</f>
        <v>0</v>
      </c>
      <c r="I1201" s="12">
        <f>TRUNC(일위대가목록!G28,0)</f>
        <v>0</v>
      </c>
      <c r="J1201" s="12">
        <f t="shared" ref="J1201:J1206" si="93">TRUNC(I1201*D1201, 0)</f>
        <v>0</v>
      </c>
      <c r="K1201" s="12">
        <f t="shared" ref="K1201:L1206" si="94">TRUNC(E1201+G1201+I1201, 0)</f>
        <v>0</v>
      </c>
      <c r="L1201" s="12">
        <f t="shared" si="94"/>
        <v>0</v>
      </c>
      <c r="M1201" s="13" t="s">
        <v>201</v>
      </c>
      <c r="N1201" s="1" t="s">
        <v>202</v>
      </c>
      <c r="O1201" s="1" t="s">
        <v>52</v>
      </c>
      <c r="P1201" s="1" t="s">
        <v>52</v>
      </c>
      <c r="Q1201" s="1" t="s">
        <v>914</v>
      </c>
      <c r="R1201" s="1" t="s">
        <v>64</v>
      </c>
      <c r="S1201" s="1" t="s">
        <v>65</v>
      </c>
      <c r="T1201" s="1" t="s">
        <v>65</v>
      </c>
      <c r="AR1201" s="1" t="s">
        <v>52</v>
      </c>
      <c r="AS1201" s="1" t="s">
        <v>52</v>
      </c>
      <c r="AU1201" s="1" t="s">
        <v>915</v>
      </c>
      <c r="AV1201">
        <v>312</v>
      </c>
    </row>
    <row r="1202" spans="1:48" ht="30" customHeight="1" x14ac:dyDescent="0.3">
      <c r="A1202" s="13" t="s">
        <v>204</v>
      </c>
      <c r="B1202" s="13" t="s">
        <v>205</v>
      </c>
      <c r="C1202" s="13" t="s">
        <v>61</v>
      </c>
      <c r="D1202" s="11">
        <v>104</v>
      </c>
      <c r="E1202" s="12">
        <f>TRUNC(일위대가목록!E29,0)</f>
        <v>0</v>
      </c>
      <c r="F1202" s="12">
        <f t="shared" si="91"/>
        <v>0</v>
      </c>
      <c r="G1202" s="12">
        <f>TRUNC(일위대가목록!F29,0)</f>
        <v>0</v>
      </c>
      <c r="H1202" s="12">
        <f t="shared" si="92"/>
        <v>0</v>
      </c>
      <c r="I1202" s="12">
        <f>TRUNC(일위대가목록!G29,0)</f>
        <v>0</v>
      </c>
      <c r="J1202" s="12">
        <f t="shared" si="93"/>
        <v>0</v>
      </c>
      <c r="K1202" s="12">
        <f t="shared" si="94"/>
        <v>0</v>
      </c>
      <c r="L1202" s="12">
        <f t="shared" si="94"/>
        <v>0</v>
      </c>
      <c r="M1202" s="13" t="s">
        <v>206</v>
      </c>
      <c r="N1202" s="1" t="s">
        <v>207</v>
      </c>
      <c r="O1202" s="1" t="s">
        <v>52</v>
      </c>
      <c r="P1202" s="1" t="s">
        <v>52</v>
      </c>
      <c r="Q1202" s="1" t="s">
        <v>914</v>
      </c>
      <c r="R1202" s="1" t="s">
        <v>64</v>
      </c>
      <c r="S1202" s="1" t="s">
        <v>65</v>
      </c>
      <c r="T1202" s="1" t="s">
        <v>65</v>
      </c>
      <c r="AR1202" s="1" t="s">
        <v>52</v>
      </c>
      <c r="AS1202" s="1" t="s">
        <v>52</v>
      </c>
      <c r="AU1202" s="1" t="s">
        <v>916</v>
      </c>
      <c r="AV1202">
        <v>313</v>
      </c>
    </row>
    <row r="1203" spans="1:48" ht="30" customHeight="1" x14ac:dyDescent="0.3">
      <c r="A1203" s="13" t="s">
        <v>525</v>
      </c>
      <c r="B1203" s="13" t="s">
        <v>521</v>
      </c>
      <c r="C1203" s="13" t="s">
        <v>61</v>
      </c>
      <c r="D1203" s="11">
        <v>19</v>
      </c>
      <c r="E1203" s="12">
        <f>TRUNC(일위대가목록!E84,0)</f>
        <v>0</v>
      </c>
      <c r="F1203" s="12">
        <f t="shared" si="91"/>
        <v>0</v>
      </c>
      <c r="G1203" s="12">
        <f>TRUNC(일위대가목록!F84,0)</f>
        <v>0</v>
      </c>
      <c r="H1203" s="12">
        <f t="shared" si="92"/>
        <v>0</v>
      </c>
      <c r="I1203" s="12">
        <f>TRUNC(일위대가목록!G84,0)</f>
        <v>0</v>
      </c>
      <c r="J1203" s="12">
        <f t="shared" si="93"/>
        <v>0</v>
      </c>
      <c r="K1203" s="12">
        <f t="shared" si="94"/>
        <v>0</v>
      </c>
      <c r="L1203" s="12">
        <f t="shared" si="94"/>
        <v>0</v>
      </c>
      <c r="M1203" s="13" t="s">
        <v>526</v>
      </c>
      <c r="N1203" s="1" t="s">
        <v>527</v>
      </c>
      <c r="O1203" s="1" t="s">
        <v>52</v>
      </c>
      <c r="P1203" s="1" t="s">
        <v>52</v>
      </c>
      <c r="Q1203" s="1" t="s">
        <v>914</v>
      </c>
      <c r="R1203" s="1" t="s">
        <v>64</v>
      </c>
      <c r="S1203" s="1" t="s">
        <v>65</v>
      </c>
      <c r="T1203" s="1" t="s">
        <v>65</v>
      </c>
      <c r="AR1203" s="1" t="s">
        <v>52</v>
      </c>
      <c r="AS1203" s="1" t="s">
        <v>52</v>
      </c>
      <c r="AU1203" s="1" t="s">
        <v>917</v>
      </c>
      <c r="AV1203">
        <v>314</v>
      </c>
    </row>
    <row r="1204" spans="1:48" ht="30" customHeight="1" x14ac:dyDescent="0.3">
      <c r="A1204" s="13" t="s">
        <v>534</v>
      </c>
      <c r="B1204" s="13" t="s">
        <v>535</v>
      </c>
      <c r="C1204" s="13" t="s">
        <v>61</v>
      </c>
      <c r="D1204" s="11">
        <v>75</v>
      </c>
      <c r="E1204" s="12">
        <f>TRUNC(일위대가목록!E86,0)</f>
        <v>0</v>
      </c>
      <c r="F1204" s="12">
        <f t="shared" si="91"/>
        <v>0</v>
      </c>
      <c r="G1204" s="12">
        <f>TRUNC(일위대가목록!F86,0)</f>
        <v>0</v>
      </c>
      <c r="H1204" s="12">
        <f t="shared" si="92"/>
        <v>0</v>
      </c>
      <c r="I1204" s="12">
        <f>TRUNC(일위대가목록!G86,0)</f>
        <v>0</v>
      </c>
      <c r="J1204" s="12">
        <f t="shared" si="93"/>
        <v>0</v>
      </c>
      <c r="K1204" s="12">
        <f t="shared" si="94"/>
        <v>0</v>
      </c>
      <c r="L1204" s="12">
        <f t="shared" si="94"/>
        <v>0</v>
      </c>
      <c r="M1204" s="13" t="s">
        <v>536</v>
      </c>
      <c r="N1204" s="1" t="s">
        <v>537</v>
      </c>
      <c r="O1204" s="1" t="s">
        <v>52</v>
      </c>
      <c r="P1204" s="1" t="s">
        <v>52</v>
      </c>
      <c r="Q1204" s="1" t="s">
        <v>914</v>
      </c>
      <c r="R1204" s="1" t="s">
        <v>64</v>
      </c>
      <c r="S1204" s="1" t="s">
        <v>65</v>
      </c>
      <c r="T1204" s="1" t="s">
        <v>65</v>
      </c>
      <c r="AR1204" s="1" t="s">
        <v>52</v>
      </c>
      <c r="AS1204" s="1" t="s">
        <v>52</v>
      </c>
      <c r="AU1204" s="1" t="s">
        <v>918</v>
      </c>
      <c r="AV1204">
        <v>315</v>
      </c>
    </row>
    <row r="1205" spans="1:48" ht="30" customHeight="1" x14ac:dyDescent="0.3">
      <c r="A1205" s="13" t="s">
        <v>539</v>
      </c>
      <c r="B1205" s="13" t="s">
        <v>540</v>
      </c>
      <c r="C1205" s="13" t="s">
        <v>154</v>
      </c>
      <c r="D1205" s="11">
        <v>68</v>
      </c>
      <c r="E1205" s="12">
        <f>TRUNC(일위대가목록!E87,0)</f>
        <v>0</v>
      </c>
      <c r="F1205" s="12">
        <f t="shared" si="91"/>
        <v>0</v>
      </c>
      <c r="G1205" s="12">
        <f>TRUNC(일위대가목록!F87,0)</f>
        <v>0</v>
      </c>
      <c r="H1205" s="12">
        <f t="shared" si="92"/>
        <v>0</v>
      </c>
      <c r="I1205" s="12">
        <f>TRUNC(일위대가목록!G87,0)</f>
        <v>0</v>
      </c>
      <c r="J1205" s="12">
        <f t="shared" si="93"/>
        <v>0</v>
      </c>
      <c r="K1205" s="12">
        <f t="shared" si="94"/>
        <v>0</v>
      </c>
      <c r="L1205" s="12">
        <f t="shared" si="94"/>
        <v>0</v>
      </c>
      <c r="M1205" s="13" t="s">
        <v>541</v>
      </c>
      <c r="N1205" s="1" t="s">
        <v>542</v>
      </c>
      <c r="O1205" s="1" t="s">
        <v>52</v>
      </c>
      <c r="P1205" s="1" t="s">
        <v>52</v>
      </c>
      <c r="Q1205" s="1" t="s">
        <v>914</v>
      </c>
      <c r="R1205" s="1" t="s">
        <v>64</v>
      </c>
      <c r="S1205" s="1" t="s">
        <v>65</v>
      </c>
      <c r="T1205" s="1" t="s">
        <v>65</v>
      </c>
      <c r="AR1205" s="1" t="s">
        <v>52</v>
      </c>
      <c r="AS1205" s="1" t="s">
        <v>52</v>
      </c>
      <c r="AU1205" s="1" t="s">
        <v>919</v>
      </c>
      <c r="AV1205">
        <v>316</v>
      </c>
    </row>
    <row r="1206" spans="1:48" ht="30" customHeight="1" x14ac:dyDescent="0.3">
      <c r="A1206" s="13" t="s">
        <v>544</v>
      </c>
      <c r="B1206" s="13" t="s">
        <v>545</v>
      </c>
      <c r="C1206" s="13" t="s">
        <v>154</v>
      </c>
      <c r="D1206" s="11">
        <v>5</v>
      </c>
      <c r="E1206" s="12">
        <f>TRUNC(일위대가목록!E88,0)</f>
        <v>0</v>
      </c>
      <c r="F1206" s="12">
        <f t="shared" si="91"/>
        <v>0</v>
      </c>
      <c r="G1206" s="12">
        <f>TRUNC(일위대가목록!F88,0)</f>
        <v>0</v>
      </c>
      <c r="H1206" s="12">
        <f t="shared" si="92"/>
        <v>0</v>
      </c>
      <c r="I1206" s="12">
        <f>TRUNC(일위대가목록!G88,0)</f>
        <v>0</v>
      </c>
      <c r="J1206" s="12">
        <f t="shared" si="93"/>
        <v>0</v>
      </c>
      <c r="K1206" s="12">
        <f t="shared" si="94"/>
        <v>0</v>
      </c>
      <c r="L1206" s="12">
        <f t="shared" si="94"/>
        <v>0</v>
      </c>
      <c r="M1206" s="13" t="s">
        <v>546</v>
      </c>
      <c r="N1206" s="1" t="s">
        <v>547</v>
      </c>
      <c r="O1206" s="1" t="s">
        <v>52</v>
      </c>
      <c r="P1206" s="1" t="s">
        <v>52</v>
      </c>
      <c r="Q1206" s="1" t="s">
        <v>914</v>
      </c>
      <c r="R1206" s="1" t="s">
        <v>64</v>
      </c>
      <c r="S1206" s="1" t="s">
        <v>65</v>
      </c>
      <c r="T1206" s="1" t="s">
        <v>65</v>
      </c>
      <c r="AR1206" s="1" t="s">
        <v>52</v>
      </c>
      <c r="AS1206" s="1" t="s">
        <v>52</v>
      </c>
      <c r="AU1206" s="1" t="s">
        <v>920</v>
      </c>
      <c r="AV1206">
        <v>317</v>
      </c>
    </row>
    <row r="1207" spans="1:48" ht="30" customHeight="1" x14ac:dyDescent="0.3">
      <c r="A1207" s="11"/>
      <c r="B1207" s="11"/>
      <c r="C1207" s="11"/>
      <c r="D1207" s="11"/>
      <c r="E1207" s="12"/>
      <c r="F1207" s="12"/>
      <c r="G1207" s="12"/>
      <c r="H1207" s="12"/>
      <c r="I1207" s="12"/>
      <c r="J1207" s="12"/>
      <c r="K1207" s="12"/>
      <c r="L1207" s="12"/>
      <c r="M1207" s="11"/>
      <c r="Q1207" s="1" t="s">
        <v>914</v>
      </c>
    </row>
    <row r="1208" spans="1:48" ht="30" customHeight="1" x14ac:dyDescent="0.3">
      <c r="A1208" s="11"/>
      <c r="B1208" s="11"/>
      <c r="C1208" s="11"/>
      <c r="D1208" s="11"/>
      <c r="E1208" s="12"/>
      <c r="F1208" s="12"/>
      <c r="G1208" s="12"/>
      <c r="H1208" s="12"/>
      <c r="I1208" s="12"/>
      <c r="J1208" s="12"/>
      <c r="K1208" s="12"/>
      <c r="L1208" s="12"/>
      <c r="M1208" s="11"/>
      <c r="Q1208" s="1" t="s">
        <v>914</v>
      </c>
    </row>
    <row r="1209" spans="1:48" ht="30" customHeight="1" x14ac:dyDescent="0.3">
      <c r="A1209" s="11"/>
      <c r="B1209" s="11"/>
      <c r="C1209" s="11"/>
      <c r="D1209" s="11"/>
      <c r="E1209" s="12"/>
      <c r="F1209" s="12"/>
      <c r="G1209" s="12"/>
      <c r="H1209" s="12"/>
      <c r="I1209" s="12"/>
      <c r="J1209" s="12"/>
      <c r="K1209" s="12"/>
      <c r="L1209" s="12"/>
      <c r="M1209" s="11"/>
      <c r="Q1209" s="1" t="s">
        <v>914</v>
      </c>
    </row>
    <row r="1210" spans="1:48" ht="30" customHeight="1" x14ac:dyDescent="0.3">
      <c r="A1210" s="11"/>
      <c r="B1210" s="11"/>
      <c r="C1210" s="11"/>
      <c r="D1210" s="11"/>
      <c r="E1210" s="12"/>
      <c r="F1210" s="12"/>
      <c r="G1210" s="12"/>
      <c r="H1210" s="12"/>
      <c r="I1210" s="12"/>
      <c r="J1210" s="12"/>
      <c r="K1210" s="12"/>
      <c r="L1210" s="12"/>
      <c r="M1210" s="11"/>
      <c r="Q1210" s="1" t="s">
        <v>914</v>
      </c>
    </row>
    <row r="1211" spans="1:48" ht="30" customHeight="1" x14ac:dyDescent="0.3">
      <c r="A1211" s="11"/>
      <c r="B1211" s="11"/>
      <c r="C1211" s="11"/>
      <c r="D1211" s="11"/>
      <c r="E1211" s="12"/>
      <c r="F1211" s="12"/>
      <c r="G1211" s="12"/>
      <c r="H1211" s="12"/>
      <c r="I1211" s="12"/>
      <c r="J1211" s="12"/>
      <c r="K1211" s="12"/>
      <c r="L1211" s="12"/>
      <c r="M1211" s="11"/>
      <c r="Q1211" s="1" t="s">
        <v>914</v>
      </c>
    </row>
    <row r="1212" spans="1:48" ht="30" customHeight="1" x14ac:dyDescent="0.3">
      <c r="A1212" s="11"/>
      <c r="B1212" s="11"/>
      <c r="C1212" s="11"/>
      <c r="D1212" s="11"/>
      <c r="E1212" s="12"/>
      <c r="F1212" s="12"/>
      <c r="G1212" s="12"/>
      <c r="H1212" s="12"/>
      <c r="I1212" s="12"/>
      <c r="J1212" s="12"/>
      <c r="K1212" s="12"/>
      <c r="L1212" s="12"/>
      <c r="M1212" s="11"/>
      <c r="Q1212" s="1" t="s">
        <v>914</v>
      </c>
    </row>
    <row r="1213" spans="1:48" ht="30" customHeight="1" x14ac:dyDescent="0.3">
      <c r="A1213" s="11"/>
      <c r="B1213" s="11"/>
      <c r="C1213" s="11"/>
      <c r="D1213" s="11"/>
      <c r="E1213" s="12"/>
      <c r="F1213" s="12"/>
      <c r="G1213" s="12"/>
      <c r="H1213" s="12"/>
      <c r="I1213" s="12"/>
      <c r="J1213" s="12"/>
      <c r="K1213" s="12"/>
      <c r="L1213" s="12"/>
      <c r="M1213" s="11"/>
      <c r="Q1213" s="1" t="s">
        <v>914</v>
      </c>
    </row>
    <row r="1214" spans="1:48" ht="30" customHeight="1" x14ac:dyDescent="0.3">
      <c r="A1214" s="11"/>
      <c r="B1214" s="11"/>
      <c r="C1214" s="11"/>
      <c r="D1214" s="11"/>
      <c r="E1214" s="12"/>
      <c r="F1214" s="12"/>
      <c r="G1214" s="12"/>
      <c r="H1214" s="12"/>
      <c r="I1214" s="12"/>
      <c r="J1214" s="12"/>
      <c r="K1214" s="12"/>
      <c r="L1214" s="12"/>
      <c r="M1214" s="11"/>
      <c r="Q1214" s="1" t="s">
        <v>914</v>
      </c>
    </row>
    <row r="1215" spans="1:48" ht="30" customHeight="1" x14ac:dyDescent="0.3">
      <c r="A1215" s="11"/>
      <c r="B1215" s="11"/>
      <c r="C1215" s="11"/>
      <c r="D1215" s="11"/>
      <c r="E1215" s="12"/>
      <c r="F1215" s="12"/>
      <c r="G1215" s="12"/>
      <c r="H1215" s="12"/>
      <c r="I1215" s="12"/>
      <c r="J1215" s="12"/>
      <c r="K1215" s="12"/>
      <c r="L1215" s="12"/>
      <c r="M1215" s="11"/>
      <c r="Q1215" s="1" t="s">
        <v>914</v>
      </c>
    </row>
    <row r="1216" spans="1:48" ht="30" customHeight="1" x14ac:dyDescent="0.3">
      <c r="A1216" s="11"/>
      <c r="B1216" s="11"/>
      <c r="C1216" s="11"/>
      <c r="D1216" s="11"/>
      <c r="E1216" s="12"/>
      <c r="F1216" s="12"/>
      <c r="G1216" s="12"/>
      <c r="H1216" s="12"/>
      <c r="I1216" s="12"/>
      <c r="J1216" s="12"/>
      <c r="K1216" s="12"/>
      <c r="L1216" s="12"/>
      <c r="M1216" s="11"/>
      <c r="Q1216" s="1" t="s">
        <v>914</v>
      </c>
    </row>
    <row r="1217" spans="1:48" ht="30" customHeight="1" x14ac:dyDescent="0.3">
      <c r="A1217" s="11"/>
      <c r="B1217" s="11"/>
      <c r="C1217" s="11"/>
      <c r="D1217" s="11"/>
      <c r="E1217" s="12"/>
      <c r="F1217" s="12"/>
      <c r="G1217" s="12"/>
      <c r="H1217" s="12"/>
      <c r="I1217" s="12"/>
      <c r="J1217" s="12"/>
      <c r="K1217" s="12"/>
      <c r="L1217" s="12"/>
      <c r="M1217" s="11"/>
      <c r="Q1217" s="1" t="s">
        <v>914</v>
      </c>
    </row>
    <row r="1218" spans="1:48" ht="30" customHeight="1" x14ac:dyDescent="0.3">
      <c r="A1218" s="11"/>
      <c r="B1218" s="11"/>
      <c r="C1218" s="11"/>
      <c r="D1218" s="11"/>
      <c r="E1218" s="12"/>
      <c r="F1218" s="12"/>
      <c r="G1218" s="12"/>
      <c r="H1218" s="12"/>
      <c r="I1218" s="12"/>
      <c r="J1218" s="12"/>
      <c r="K1218" s="12"/>
      <c r="L1218" s="12"/>
      <c r="M1218" s="11"/>
      <c r="Q1218" s="1" t="s">
        <v>914</v>
      </c>
    </row>
    <row r="1219" spans="1:48" ht="30" customHeight="1" x14ac:dyDescent="0.3">
      <c r="A1219" s="11"/>
      <c r="B1219" s="11"/>
      <c r="C1219" s="11"/>
      <c r="D1219" s="11"/>
      <c r="E1219" s="12"/>
      <c r="F1219" s="12"/>
      <c r="G1219" s="12"/>
      <c r="H1219" s="12"/>
      <c r="I1219" s="12"/>
      <c r="J1219" s="12"/>
      <c r="K1219" s="12"/>
      <c r="L1219" s="12"/>
      <c r="M1219" s="11"/>
      <c r="Q1219" s="1" t="s">
        <v>914</v>
      </c>
    </row>
    <row r="1220" spans="1:48" ht="30" customHeight="1" x14ac:dyDescent="0.3">
      <c r="A1220" s="11"/>
      <c r="B1220" s="11"/>
      <c r="C1220" s="11"/>
      <c r="D1220" s="11"/>
      <c r="E1220" s="12"/>
      <c r="F1220" s="12"/>
      <c r="G1220" s="12"/>
      <c r="H1220" s="12"/>
      <c r="I1220" s="12"/>
      <c r="J1220" s="12"/>
      <c r="K1220" s="12"/>
      <c r="L1220" s="12"/>
      <c r="M1220" s="11"/>
      <c r="Q1220" s="1" t="s">
        <v>914</v>
      </c>
    </row>
    <row r="1221" spans="1:48" ht="30" customHeight="1" x14ac:dyDescent="0.3">
      <c r="A1221" s="11"/>
      <c r="B1221" s="11"/>
      <c r="C1221" s="11"/>
      <c r="D1221" s="11"/>
      <c r="E1221" s="12"/>
      <c r="F1221" s="12"/>
      <c r="G1221" s="12"/>
      <c r="H1221" s="12"/>
      <c r="I1221" s="12"/>
      <c r="J1221" s="12"/>
      <c r="K1221" s="12"/>
      <c r="L1221" s="12"/>
      <c r="M1221" s="11"/>
      <c r="Q1221" s="1" t="s">
        <v>914</v>
      </c>
    </row>
    <row r="1222" spans="1:48" ht="30" customHeight="1" x14ac:dyDescent="0.3">
      <c r="A1222" s="13" t="s">
        <v>93</v>
      </c>
      <c r="B1222" s="11"/>
      <c r="C1222" s="11"/>
      <c r="D1222" s="11"/>
      <c r="E1222" s="12"/>
      <c r="F1222" s="12">
        <f>SUMIF(Q1201:Q1221,"010603",F1201:F1221)</f>
        <v>0</v>
      </c>
      <c r="G1222" s="12"/>
      <c r="H1222" s="12">
        <f>SUMIF(Q1201:Q1221,"010603",H1201:H1221)</f>
        <v>0</v>
      </c>
      <c r="I1222" s="12"/>
      <c r="J1222" s="12">
        <f>SUMIF(Q1201:Q1221,"010603",J1201:J1221)</f>
        <v>0</v>
      </c>
      <c r="K1222" s="12"/>
      <c r="L1222" s="12">
        <f>SUMIF(Q1201:Q1221,"010603",L1201:L1221)</f>
        <v>0</v>
      </c>
      <c r="M1222" s="11"/>
      <c r="N1222" t="s">
        <v>94</v>
      </c>
    </row>
    <row r="1223" spans="1:48" ht="30" customHeight="1" x14ac:dyDescent="0.3">
      <c r="A1223" s="13" t="s">
        <v>921</v>
      </c>
      <c r="B1223" s="13" t="s">
        <v>905</v>
      </c>
      <c r="C1223" s="11"/>
      <c r="D1223" s="11"/>
      <c r="E1223" s="12"/>
      <c r="F1223" s="12"/>
      <c r="G1223" s="12"/>
      <c r="H1223" s="12"/>
      <c r="I1223" s="12"/>
      <c r="J1223" s="12"/>
      <c r="K1223" s="12"/>
      <c r="L1223" s="12"/>
      <c r="M1223" s="11"/>
      <c r="Q1223" s="1" t="s">
        <v>922</v>
      </c>
    </row>
    <row r="1224" spans="1:48" ht="30" customHeight="1" x14ac:dyDescent="0.3">
      <c r="A1224" s="13" t="s">
        <v>575</v>
      </c>
      <c r="B1224" s="13" t="s">
        <v>576</v>
      </c>
      <c r="C1224" s="13" t="s">
        <v>154</v>
      </c>
      <c r="D1224" s="11">
        <v>6</v>
      </c>
      <c r="E1224" s="12">
        <f>TRUNC(일위대가목록!E93,0)</f>
        <v>0</v>
      </c>
      <c r="F1224" s="12">
        <f>TRUNC(E1224*D1224, 0)</f>
        <v>0</v>
      </c>
      <c r="G1224" s="12">
        <f>TRUNC(일위대가목록!F93,0)</f>
        <v>0</v>
      </c>
      <c r="H1224" s="12">
        <f>TRUNC(G1224*D1224, 0)</f>
        <v>0</v>
      </c>
      <c r="I1224" s="12">
        <f>TRUNC(일위대가목록!G93,0)</f>
        <v>0</v>
      </c>
      <c r="J1224" s="12">
        <f>TRUNC(I1224*D1224, 0)</f>
        <v>0</v>
      </c>
      <c r="K1224" s="12">
        <f>TRUNC(E1224+G1224+I1224, 0)</f>
        <v>0</v>
      </c>
      <c r="L1224" s="12">
        <f>TRUNC(F1224+H1224+J1224, 0)</f>
        <v>0</v>
      </c>
      <c r="M1224" s="13" t="s">
        <v>577</v>
      </c>
      <c r="N1224" s="1" t="s">
        <v>578</v>
      </c>
      <c r="O1224" s="1" t="s">
        <v>52</v>
      </c>
      <c r="P1224" s="1" t="s">
        <v>52</v>
      </c>
      <c r="Q1224" s="1" t="s">
        <v>922</v>
      </c>
      <c r="R1224" s="1" t="s">
        <v>64</v>
      </c>
      <c r="S1224" s="1" t="s">
        <v>65</v>
      </c>
      <c r="T1224" s="1" t="s">
        <v>65</v>
      </c>
      <c r="AR1224" s="1" t="s">
        <v>52</v>
      </c>
      <c r="AS1224" s="1" t="s">
        <v>52</v>
      </c>
      <c r="AU1224" s="1" t="s">
        <v>923</v>
      </c>
      <c r="AV1224">
        <v>319</v>
      </c>
    </row>
    <row r="1225" spans="1:48" ht="30" customHeight="1" x14ac:dyDescent="0.3">
      <c r="A1225" s="11"/>
      <c r="B1225" s="11"/>
      <c r="C1225" s="11"/>
      <c r="D1225" s="11"/>
      <c r="E1225" s="12"/>
      <c r="F1225" s="12"/>
      <c r="G1225" s="12"/>
      <c r="H1225" s="12"/>
      <c r="I1225" s="12"/>
      <c r="J1225" s="12"/>
      <c r="K1225" s="12"/>
      <c r="L1225" s="12"/>
      <c r="M1225" s="11"/>
      <c r="Q1225" s="1" t="s">
        <v>922</v>
      </c>
    </row>
    <row r="1226" spans="1:48" ht="30" customHeight="1" x14ac:dyDescent="0.3">
      <c r="A1226" s="11"/>
      <c r="B1226" s="11"/>
      <c r="C1226" s="11"/>
      <c r="D1226" s="11"/>
      <c r="E1226" s="12"/>
      <c r="F1226" s="12"/>
      <c r="G1226" s="12"/>
      <c r="H1226" s="12"/>
      <c r="I1226" s="12"/>
      <c r="J1226" s="12"/>
      <c r="K1226" s="12"/>
      <c r="L1226" s="12"/>
      <c r="M1226" s="11"/>
      <c r="Q1226" s="1" t="s">
        <v>922</v>
      </c>
    </row>
    <row r="1227" spans="1:48" ht="30" customHeight="1" x14ac:dyDescent="0.3">
      <c r="A1227" s="11"/>
      <c r="B1227" s="11"/>
      <c r="C1227" s="11"/>
      <c r="D1227" s="11"/>
      <c r="E1227" s="12"/>
      <c r="F1227" s="12"/>
      <c r="G1227" s="12"/>
      <c r="H1227" s="12"/>
      <c r="I1227" s="12"/>
      <c r="J1227" s="12"/>
      <c r="K1227" s="12"/>
      <c r="L1227" s="12"/>
      <c r="M1227" s="11"/>
      <c r="Q1227" s="1" t="s">
        <v>922</v>
      </c>
    </row>
    <row r="1228" spans="1:48" ht="30" customHeight="1" x14ac:dyDescent="0.3">
      <c r="A1228" s="11"/>
      <c r="B1228" s="11"/>
      <c r="C1228" s="11"/>
      <c r="D1228" s="11"/>
      <c r="E1228" s="12"/>
      <c r="F1228" s="12"/>
      <c r="G1228" s="12"/>
      <c r="H1228" s="12"/>
      <c r="I1228" s="12"/>
      <c r="J1228" s="12"/>
      <c r="K1228" s="12"/>
      <c r="L1228" s="12"/>
      <c r="M1228" s="11"/>
      <c r="Q1228" s="1" t="s">
        <v>922</v>
      </c>
    </row>
    <row r="1229" spans="1:48" ht="30" customHeight="1" x14ac:dyDescent="0.3">
      <c r="A1229" s="11"/>
      <c r="B1229" s="11"/>
      <c r="C1229" s="11"/>
      <c r="D1229" s="11"/>
      <c r="E1229" s="12"/>
      <c r="F1229" s="12"/>
      <c r="G1229" s="12"/>
      <c r="H1229" s="12"/>
      <c r="I1229" s="12"/>
      <c r="J1229" s="12"/>
      <c r="K1229" s="12"/>
      <c r="L1229" s="12"/>
      <c r="M1229" s="11"/>
      <c r="Q1229" s="1" t="s">
        <v>922</v>
      </c>
    </row>
    <row r="1230" spans="1:48" ht="30" customHeight="1" x14ac:dyDescent="0.3">
      <c r="A1230" s="11"/>
      <c r="B1230" s="11"/>
      <c r="C1230" s="11"/>
      <c r="D1230" s="11"/>
      <c r="E1230" s="12"/>
      <c r="F1230" s="12"/>
      <c r="G1230" s="12"/>
      <c r="H1230" s="12"/>
      <c r="I1230" s="12"/>
      <c r="J1230" s="12"/>
      <c r="K1230" s="12"/>
      <c r="L1230" s="12"/>
      <c r="M1230" s="11"/>
      <c r="Q1230" s="1" t="s">
        <v>922</v>
      </c>
    </row>
    <row r="1231" spans="1:48" ht="30" customHeight="1" x14ac:dyDescent="0.3">
      <c r="A1231" s="11"/>
      <c r="B1231" s="11"/>
      <c r="C1231" s="11"/>
      <c r="D1231" s="11"/>
      <c r="E1231" s="12"/>
      <c r="F1231" s="12"/>
      <c r="G1231" s="12"/>
      <c r="H1231" s="12"/>
      <c r="I1231" s="12"/>
      <c r="J1231" s="12"/>
      <c r="K1231" s="12"/>
      <c r="L1231" s="12"/>
      <c r="M1231" s="11"/>
      <c r="Q1231" s="1" t="s">
        <v>922</v>
      </c>
    </row>
    <row r="1232" spans="1:48" ht="30" customHeight="1" x14ac:dyDescent="0.3">
      <c r="A1232" s="11"/>
      <c r="B1232" s="11"/>
      <c r="C1232" s="11"/>
      <c r="D1232" s="11"/>
      <c r="E1232" s="12"/>
      <c r="F1232" s="12"/>
      <c r="G1232" s="12"/>
      <c r="H1232" s="12"/>
      <c r="I1232" s="12"/>
      <c r="J1232" s="12"/>
      <c r="K1232" s="12"/>
      <c r="L1232" s="12"/>
      <c r="M1232" s="11"/>
      <c r="Q1232" s="1" t="s">
        <v>922</v>
      </c>
    </row>
    <row r="1233" spans="1:48" ht="30" customHeight="1" x14ac:dyDescent="0.3">
      <c r="A1233" s="11"/>
      <c r="B1233" s="11"/>
      <c r="C1233" s="11"/>
      <c r="D1233" s="11"/>
      <c r="E1233" s="12"/>
      <c r="F1233" s="12"/>
      <c r="G1233" s="12"/>
      <c r="H1233" s="12"/>
      <c r="I1233" s="12"/>
      <c r="J1233" s="12"/>
      <c r="K1233" s="12"/>
      <c r="L1233" s="12"/>
      <c r="M1233" s="11"/>
      <c r="Q1233" s="1" t="s">
        <v>922</v>
      </c>
    </row>
    <row r="1234" spans="1:48" ht="30" customHeight="1" x14ac:dyDescent="0.3">
      <c r="A1234" s="11"/>
      <c r="B1234" s="11"/>
      <c r="C1234" s="11"/>
      <c r="D1234" s="11"/>
      <c r="E1234" s="12"/>
      <c r="F1234" s="12"/>
      <c r="G1234" s="12"/>
      <c r="H1234" s="12"/>
      <c r="I1234" s="12"/>
      <c r="J1234" s="12"/>
      <c r="K1234" s="12"/>
      <c r="L1234" s="12"/>
      <c r="M1234" s="11"/>
      <c r="Q1234" s="1" t="s">
        <v>922</v>
      </c>
    </row>
    <row r="1235" spans="1:48" ht="30" customHeight="1" x14ac:dyDescent="0.3">
      <c r="A1235" s="11"/>
      <c r="B1235" s="11"/>
      <c r="C1235" s="11"/>
      <c r="D1235" s="11"/>
      <c r="E1235" s="12"/>
      <c r="F1235" s="12"/>
      <c r="G1235" s="12"/>
      <c r="H1235" s="12"/>
      <c r="I1235" s="12"/>
      <c r="J1235" s="12"/>
      <c r="K1235" s="12"/>
      <c r="L1235" s="12"/>
      <c r="M1235" s="11"/>
      <c r="Q1235" s="1" t="s">
        <v>922</v>
      </c>
    </row>
    <row r="1236" spans="1:48" ht="30" customHeight="1" x14ac:dyDescent="0.3">
      <c r="A1236" s="11"/>
      <c r="B1236" s="11"/>
      <c r="C1236" s="11"/>
      <c r="D1236" s="11"/>
      <c r="E1236" s="12"/>
      <c r="F1236" s="12"/>
      <c r="G1236" s="12"/>
      <c r="H1236" s="12"/>
      <c r="I1236" s="12"/>
      <c r="J1236" s="12"/>
      <c r="K1236" s="12"/>
      <c r="L1236" s="12"/>
      <c r="M1236" s="11"/>
      <c r="Q1236" s="1" t="s">
        <v>922</v>
      </c>
    </row>
    <row r="1237" spans="1:48" ht="30" customHeight="1" x14ac:dyDescent="0.3">
      <c r="A1237" s="11"/>
      <c r="B1237" s="11"/>
      <c r="C1237" s="11"/>
      <c r="D1237" s="11"/>
      <c r="E1237" s="12"/>
      <c r="F1237" s="12"/>
      <c r="G1237" s="12"/>
      <c r="H1237" s="12"/>
      <c r="I1237" s="12"/>
      <c r="J1237" s="12"/>
      <c r="K1237" s="12"/>
      <c r="L1237" s="12"/>
      <c r="M1237" s="11"/>
      <c r="Q1237" s="1" t="s">
        <v>922</v>
      </c>
    </row>
    <row r="1238" spans="1:48" ht="30" customHeight="1" x14ac:dyDescent="0.3">
      <c r="A1238" s="11"/>
      <c r="B1238" s="11"/>
      <c r="C1238" s="11"/>
      <c r="D1238" s="11"/>
      <c r="E1238" s="12"/>
      <c r="F1238" s="12"/>
      <c r="G1238" s="12"/>
      <c r="H1238" s="12"/>
      <c r="I1238" s="12"/>
      <c r="J1238" s="12"/>
      <c r="K1238" s="12"/>
      <c r="L1238" s="12"/>
      <c r="M1238" s="11"/>
      <c r="Q1238" s="1" t="s">
        <v>922</v>
      </c>
    </row>
    <row r="1239" spans="1:48" ht="30" customHeight="1" x14ac:dyDescent="0.3">
      <c r="A1239" s="11"/>
      <c r="B1239" s="11"/>
      <c r="C1239" s="11"/>
      <c r="D1239" s="11"/>
      <c r="E1239" s="12"/>
      <c r="F1239" s="12"/>
      <c r="G1239" s="12"/>
      <c r="H1239" s="12"/>
      <c r="I1239" s="12"/>
      <c r="J1239" s="12"/>
      <c r="K1239" s="12"/>
      <c r="L1239" s="12"/>
      <c r="M1239" s="11"/>
      <c r="Q1239" s="1" t="s">
        <v>922</v>
      </c>
    </row>
    <row r="1240" spans="1:48" ht="30" customHeight="1" x14ac:dyDescent="0.3">
      <c r="A1240" s="11"/>
      <c r="B1240" s="11"/>
      <c r="C1240" s="11"/>
      <c r="D1240" s="11"/>
      <c r="E1240" s="12"/>
      <c r="F1240" s="12"/>
      <c r="G1240" s="12"/>
      <c r="H1240" s="12"/>
      <c r="I1240" s="12"/>
      <c r="J1240" s="12"/>
      <c r="K1240" s="12"/>
      <c r="L1240" s="12"/>
      <c r="M1240" s="11"/>
      <c r="Q1240" s="1" t="s">
        <v>922</v>
      </c>
    </row>
    <row r="1241" spans="1:48" ht="30" customHeight="1" x14ac:dyDescent="0.3">
      <c r="A1241" s="11"/>
      <c r="B1241" s="11"/>
      <c r="C1241" s="11"/>
      <c r="D1241" s="11"/>
      <c r="E1241" s="12"/>
      <c r="F1241" s="12"/>
      <c r="G1241" s="12"/>
      <c r="H1241" s="12"/>
      <c r="I1241" s="12"/>
      <c r="J1241" s="12"/>
      <c r="K1241" s="12"/>
      <c r="L1241" s="12"/>
      <c r="M1241" s="11"/>
      <c r="Q1241" s="1" t="s">
        <v>922</v>
      </c>
    </row>
    <row r="1242" spans="1:48" ht="30" customHeight="1" x14ac:dyDescent="0.3">
      <c r="A1242" s="11"/>
      <c r="B1242" s="11"/>
      <c r="C1242" s="11"/>
      <c r="D1242" s="11"/>
      <c r="E1242" s="12"/>
      <c r="F1242" s="12"/>
      <c r="G1242" s="12"/>
      <c r="H1242" s="12"/>
      <c r="I1242" s="12"/>
      <c r="J1242" s="12"/>
      <c r="K1242" s="12"/>
      <c r="L1242" s="12"/>
      <c r="M1242" s="11"/>
      <c r="Q1242" s="1" t="s">
        <v>922</v>
      </c>
    </row>
    <row r="1243" spans="1:48" ht="30" customHeight="1" x14ac:dyDescent="0.3">
      <c r="A1243" s="11"/>
      <c r="B1243" s="11"/>
      <c r="C1243" s="11"/>
      <c r="D1243" s="11"/>
      <c r="E1243" s="12"/>
      <c r="F1243" s="12"/>
      <c r="G1243" s="12"/>
      <c r="H1243" s="12"/>
      <c r="I1243" s="12"/>
      <c r="J1243" s="12"/>
      <c r="K1243" s="12"/>
      <c r="L1243" s="12"/>
      <c r="M1243" s="11"/>
      <c r="Q1243" s="1" t="s">
        <v>922</v>
      </c>
    </row>
    <row r="1244" spans="1:48" ht="30" customHeight="1" x14ac:dyDescent="0.3">
      <c r="A1244" s="11"/>
      <c r="B1244" s="11"/>
      <c r="C1244" s="11"/>
      <c r="D1244" s="11"/>
      <c r="E1244" s="12"/>
      <c r="F1244" s="12"/>
      <c r="G1244" s="12"/>
      <c r="H1244" s="12"/>
      <c r="I1244" s="12"/>
      <c r="J1244" s="12"/>
      <c r="K1244" s="12"/>
      <c r="L1244" s="12"/>
      <c r="M1244" s="11"/>
      <c r="Q1244" s="1" t="s">
        <v>922</v>
      </c>
    </row>
    <row r="1245" spans="1:48" ht="30" customHeight="1" x14ac:dyDescent="0.3">
      <c r="A1245" s="13" t="s">
        <v>93</v>
      </c>
      <c r="B1245" s="11"/>
      <c r="C1245" s="11"/>
      <c r="D1245" s="11"/>
      <c r="E1245" s="12"/>
      <c r="F1245" s="12">
        <f>SUMIF(Q1224:Q1244,"010604",F1224:F1244)</f>
        <v>0</v>
      </c>
      <c r="G1245" s="12"/>
      <c r="H1245" s="12">
        <f>SUMIF(Q1224:Q1244,"010604",H1224:H1244)</f>
        <v>0</v>
      </c>
      <c r="I1245" s="12"/>
      <c r="J1245" s="12">
        <f>SUMIF(Q1224:Q1244,"010604",J1224:J1244)</f>
        <v>0</v>
      </c>
      <c r="K1245" s="12"/>
      <c r="L1245" s="12">
        <f>SUMIF(Q1224:Q1244,"010604",L1224:L1244)</f>
        <v>0</v>
      </c>
      <c r="M1245" s="11"/>
      <c r="N1245" t="s">
        <v>94</v>
      </c>
    </row>
    <row r="1246" spans="1:48" ht="30" customHeight="1" x14ac:dyDescent="0.3">
      <c r="A1246" s="13" t="s">
        <v>924</v>
      </c>
      <c r="B1246" s="13" t="s">
        <v>905</v>
      </c>
      <c r="C1246" s="11"/>
      <c r="D1246" s="11"/>
      <c r="E1246" s="12"/>
      <c r="F1246" s="12"/>
      <c r="G1246" s="12"/>
      <c r="H1246" s="12"/>
      <c r="I1246" s="12"/>
      <c r="J1246" s="12"/>
      <c r="K1246" s="12"/>
      <c r="L1246" s="12"/>
      <c r="M1246" s="11"/>
      <c r="Q1246" s="1" t="s">
        <v>925</v>
      </c>
    </row>
    <row r="1247" spans="1:48" ht="30" customHeight="1" x14ac:dyDescent="0.3">
      <c r="A1247" s="13" t="s">
        <v>583</v>
      </c>
      <c r="B1247" s="13" t="s">
        <v>584</v>
      </c>
      <c r="C1247" s="13" t="s">
        <v>61</v>
      </c>
      <c r="D1247" s="11">
        <v>173</v>
      </c>
      <c r="E1247" s="12">
        <f>TRUNC(일위대가목록!E94,0)</f>
        <v>0</v>
      </c>
      <c r="F1247" s="12">
        <f>TRUNC(E1247*D1247, 0)</f>
        <v>0</v>
      </c>
      <c r="G1247" s="12">
        <f>TRUNC(일위대가목록!F94,0)</f>
        <v>0</v>
      </c>
      <c r="H1247" s="12">
        <f>TRUNC(G1247*D1247, 0)</f>
        <v>0</v>
      </c>
      <c r="I1247" s="12">
        <f>TRUNC(일위대가목록!G94,0)</f>
        <v>0</v>
      </c>
      <c r="J1247" s="12">
        <f>TRUNC(I1247*D1247, 0)</f>
        <v>0</v>
      </c>
      <c r="K1247" s="12">
        <f>TRUNC(E1247+G1247+I1247, 0)</f>
        <v>0</v>
      </c>
      <c r="L1247" s="12">
        <f>TRUNC(F1247+H1247+J1247, 0)</f>
        <v>0</v>
      </c>
      <c r="M1247" s="13" t="s">
        <v>585</v>
      </c>
      <c r="N1247" s="1" t="s">
        <v>586</v>
      </c>
      <c r="O1247" s="1" t="s">
        <v>52</v>
      </c>
      <c r="P1247" s="1" t="s">
        <v>52</v>
      </c>
      <c r="Q1247" s="1" t="s">
        <v>925</v>
      </c>
      <c r="R1247" s="1" t="s">
        <v>64</v>
      </c>
      <c r="S1247" s="1" t="s">
        <v>65</v>
      </c>
      <c r="T1247" s="1" t="s">
        <v>65</v>
      </c>
      <c r="AR1247" s="1" t="s">
        <v>52</v>
      </c>
      <c r="AS1247" s="1" t="s">
        <v>52</v>
      </c>
      <c r="AU1247" s="1" t="s">
        <v>926</v>
      </c>
      <c r="AV1247">
        <v>321</v>
      </c>
    </row>
    <row r="1248" spans="1:48" ht="30" customHeight="1" x14ac:dyDescent="0.3">
      <c r="A1248" s="11"/>
      <c r="B1248" s="11"/>
      <c r="C1248" s="11"/>
      <c r="D1248" s="11"/>
      <c r="E1248" s="12"/>
      <c r="F1248" s="12"/>
      <c r="G1248" s="12"/>
      <c r="H1248" s="12"/>
      <c r="I1248" s="12"/>
      <c r="J1248" s="12"/>
      <c r="K1248" s="12"/>
      <c r="L1248" s="12"/>
      <c r="M1248" s="11"/>
      <c r="Q1248" s="1" t="s">
        <v>925</v>
      </c>
    </row>
    <row r="1249" spans="1:17" ht="30" customHeight="1" x14ac:dyDescent="0.3">
      <c r="A1249" s="11"/>
      <c r="B1249" s="11"/>
      <c r="C1249" s="11"/>
      <c r="D1249" s="11"/>
      <c r="E1249" s="12"/>
      <c r="F1249" s="12"/>
      <c r="G1249" s="12"/>
      <c r="H1249" s="12"/>
      <c r="I1249" s="12"/>
      <c r="J1249" s="12"/>
      <c r="K1249" s="12"/>
      <c r="L1249" s="12"/>
      <c r="M1249" s="11"/>
      <c r="Q1249" s="1" t="s">
        <v>925</v>
      </c>
    </row>
    <row r="1250" spans="1:17" ht="30" customHeight="1" x14ac:dyDescent="0.3">
      <c r="A1250" s="11"/>
      <c r="B1250" s="11"/>
      <c r="C1250" s="11"/>
      <c r="D1250" s="11"/>
      <c r="E1250" s="12"/>
      <c r="F1250" s="12"/>
      <c r="G1250" s="12"/>
      <c r="H1250" s="12"/>
      <c r="I1250" s="12"/>
      <c r="J1250" s="12"/>
      <c r="K1250" s="12"/>
      <c r="L1250" s="12"/>
      <c r="M1250" s="11"/>
      <c r="Q1250" s="1" t="s">
        <v>925</v>
      </c>
    </row>
    <row r="1251" spans="1:17" ht="30" customHeight="1" x14ac:dyDescent="0.3">
      <c r="A1251" s="11"/>
      <c r="B1251" s="11"/>
      <c r="C1251" s="11"/>
      <c r="D1251" s="11"/>
      <c r="E1251" s="12"/>
      <c r="F1251" s="12"/>
      <c r="G1251" s="12"/>
      <c r="H1251" s="12"/>
      <c r="I1251" s="12"/>
      <c r="J1251" s="12"/>
      <c r="K1251" s="12"/>
      <c r="L1251" s="12"/>
      <c r="M1251" s="11"/>
      <c r="Q1251" s="1" t="s">
        <v>925</v>
      </c>
    </row>
    <row r="1252" spans="1:17" ht="30" customHeight="1" x14ac:dyDescent="0.3">
      <c r="A1252" s="11"/>
      <c r="B1252" s="11"/>
      <c r="C1252" s="11"/>
      <c r="D1252" s="11"/>
      <c r="E1252" s="12"/>
      <c r="F1252" s="12"/>
      <c r="G1252" s="12"/>
      <c r="H1252" s="12"/>
      <c r="I1252" s="12"/>
      <c r="J1252" s="12"/>
      <c r="K1252" s="12"/>
      <c r="L1252" s="12"/>
      <c r="M1252" s="11"/>
      <c r="Q1252" s="1" t="s">
        <v>925</v>
      </c>
    </row>
    <row r="1253" spans="1:17" ht="30" customHeight="1" x14ac:dyDescent="0.3">
      <c r="A1253" s="11"/>
      <c r="B1253" s="11"/>
      <c r="C1253" s="11"/>
      <c r="D1253" s="11"/>
      <c r="E1253" s="12"/>
      <c r="F1253" s="12"/>
      <c r="G1253" s="12"/>
      <c r="H1253" s="12"/>
      <c r="I1253" s="12"/>
      <c r="J1253" s="12"/>
      <c r="K1253" s="12"/>
      <c r="L1253" s="12"/>
      <c r="M1253" s="11"/>
      <c r="Q1253" s="1" t="s">
        <v>925</v>
      </c>
    </row>
    <row r="1254" spans="1:17" ht="30" customHeight="1" x14ac:dyDescent="0.3">
      <c r="A1254" s="11"/>
      <c r="B1254" s="11"/>
      <c r="C1254" s="11"/>
      <c r="D1254" s="11"/>
      <c r="E1254" s="12"/>
      <c r="F1254" s="12"/>
      <c r="G1254" s="12"/>
      <c r="H1254" s="12"/>
      <c r="I1254" s="12"/>
      <c r="J1254" s="12"/>
      <c r="K1254" s="12"/>
      <c r="L1254" s="12"/>
      <c r="M1254" s="11"/>
      <c r="Q1254" s="1" t="s">
        <v>925</v>
      </c>
    </row>
    <row r="1255" spans="1:17" ht="30" customHeight="1" x14ac:dyDescent="0.3">
      <c r="A1255" s="11"/>
      <c r="B1255" s="11"/>
      <c r="C1255" s="11"/>
      <c r="D1255" s="11"/>
      <c r="E1255" s="12"/>
      <c r="F1255" s="12"/>
      <c r="G1255" s="12"/>
      <c r="H1255" s="12"/>
      <c r="I1255" s="12"/>
      <c r="J1255" s="12"/>
      <c r="K1255" s="12"/>
      <c r="L1255" s="12"/>
      <c r="M1255" s="11"/>
      <c r="Q1255" s="1" t="s">
        <v>925</v>
      </c>
    </row>
    <row r="1256" spans="1:17" ht="30" customHeight="1" x14ac:dyDescent="0.3">
      <c r="A1256" s="11"/>
      <c r="B1256" s="11"/>
      <c r="C1256" s="11"/>
      <c r="D1256" s="11"/>
      <c r="E1256" s="12"/>
      <c r="F1256" s="12"/>
      <c r="G1256" s="12"/>
      <c r="H1256" s="12"/>
      <c r="I1256" s="12"/>
      <c r="J1256" s="12"/>
      <c r="K1256" s="12"/>
      <c r="L1256" s="12"/>
      <c r="M1256" s="11"/>
      <c r="Q1256" s="1" t="s">
        <v>925</v>
      </c>
    </row>
    <row r="1257" spans="1:17" ht="30" customHeight="1" x14ac:dyDescent="0.3">
      <c r="A1257" s="11"/>
      <c r="B1257" s="11"/>
      <c r="C1257" s="11"/>
      <c r="D1257" s="11"/>
      <c r="E1257" s="12"/>
      <c r="F1257" s="12"/>
      <c r="G1257" s="12"/>
      <c r="H1257" s="12"/>
      <c r="I1257" s="12"/>
      <c r="J1257" s="12"/>
      <c r="K1257" s="12"/>
      <c r="L1257" s="12"/>
      <c r="M1257" s="11"/>
      <c r="Q1257" s="1" t="s">
        <v>925</v>
      </c>
    </row>
    <row r="1258" spans="1:17" ht="30" customHeight="1" x14ac:dyDescent="0.3">
      <c r="A1258" s="11"/>
      <c r="B1258" s="11"/>
      <c r="C1258" s="11"/>
      <c r="D1258" s="11"/>
      <c r="E1258" s="12"/>
      <c r="F1258" s="12"/>
      <c r="G1258" s="12"/>
      <c r="H1258" s="12"/>
      <c r="I1258" s="12"/>
      <c r="J1258" s="12"/>
      <c r="K1258" s="12"/>
      <c r="L1258" s="12"/>
      <c r="M1258" s="11"/>
      <c r="Q1258" s="1" t="s">
        <v>925</v>
      </c>
    </row>
    <row r="1259" spans="1:17" ht="30" customHeight="1" x14ac:dyDescent="0.3">
      <c r="A1259" s="11"/>
      <c r="B1259" s="11"/>
      <c r="C1259" s="11"/>
      <c r="D1259" s="11"/>
      <c r="E1259" s="12"/>
      <c r="F1259" s="12"/>
      <c r="G1259" s="12"/>
      <c r="H1259" s="12"/>
      <c r="I1259" s="12"/>
      <c r="J1259" s="12"/>
      <c r="K1259" s="12"/>
      <c r="L1259" s="12"/>
      <c r="M1259" s="11"/>
      <c r="Q1259" s="1" t="s">
        <v>925</v>
      </c>
    </row>
    <row r="1260" spans="1:17" ht="30" customHeight="1" x14ac:dyDescent="0.3">
      <c r="A1260" s="11"/>
      <c r="B1260" s="11"/>
      <c r="C1260" s="11"/>
      <c r="D1260" s="11"/>
      <c r="E1260" s="12"/>
      <c r="F1260" s="12"/>
      <c r="G1260" s="12"/>
      <c r="H1260" s="12"/>
      <c r="I1260" s="12"/>
      <c r="J1260" s="12"/>
      <c r="K1260" s="12"/>
      <c r="L1260" s="12"/>
      <c r="M1260" s="11"/>
      <c r="Q1260" s="1" t="s">
        <v>925</v>
      </c>
    </row>
    <row r="1261" spans="1:17" ht="30" customHeight="1" x14ac:dyDescent="0.3">
      <c r="A1261" s="11"/>
      <c r="B1261" s="11"/>
      <c r="C1261" s="11"/>
      <c r="D1261" s="11"/>
      <c r="E1261" s="12"/>
      <c r="F1261" s="12"/>
      <c r="G1261" s="12"/>
      <c r="H1261" s="12"/>
      <c r="I1261" s="12"/>
      <c r="J1261" s="12"/>
      <c r="K1261" s="12"/>
      <c r="L1261" s="12"/>
      <c r="M1261" s="11"/>
      <c r="Q1261" s="1" t="s">
        <v>925</v>
      </c>
    </row>
    <row r="1262" spans="1:17" ht="30" customHeight="1" x14ac:dyDescent="0.3">
      <c r="A1262" s="11"/>
      <c r="B1262" s="11"/>
      <c r="C1262" s="11"/>
      <c r="D1262" s="11"/>
      <c r="E1262" s="12"/>
      <c r="F1262" s="12"/>
      <c r="G1262" s="12"/>
      <c r="H1262" s="12"/>
      <c r="I1262" s="12"/>
      <c r="J1262" s="12"/>
      <c r="K1262" s="12"/>
      <c r="L1262" s="12"/>
      <c r="M1262" s="11"/>
      <c r="Q1262" s="1" t="s">
        <v>925</v>
      </c>
    </row>
    <row r="1263" spans="1:17" ht="30" customHeight="1" x14ac:dyDescent="0.3">
      <c r="A1263" s="11"/>
      <c r="B1263" s="11"/>
      <c r="C1263" s="11"/>
      <c r="D1263" s="11"/>
      <c r="E1263" s="12"/>
      <c r="F1263" s="12"/>
      <c r="G1263" s="12"/>
      <c r="H1263" s="12"/>
      <c r="I1263" s="12"/>
      <c r="J1263" s="12"/>
      <c r="K1263" s="12"/>
      <c r="L1263" s="12"/>
      <c r="M1263" s="11"/>
      <c r="Q1263" s="1" t="s">
        <v>925</v>
      </c>
    </row>
    <row r="1264" spans="1:17" ht="30" customHeight="1" x14ac:dyDescent="0.3">
      <c r="A1264" s="11"/>
      <c r="B1264" s="11"/>
      <c r="C1264" s="11"/>
      <c r="D1264" s="11"/>
      <c r="E1264" s="12"/>
      <c r="F1264" s="12"/>
      <c r="G1264" s="12"/>
      <c r="H1264" s="12"/>
      <c r="I1264" s="12"/>
      <c r="J1264" s="12"/>
      <c r="K1264" s="12"/>
      <c r="L1264" s="12"/>
      <c r="M1264" s="11"/>
      <c r="Q1264" s="1" t="s">
        <v>925</v>
      </c>
    </row>
    <row r="1265" spans="1:48" ht="30" customHeight="1" x14ac:dyDescent="0.3">
      <c r="A1265" s="11"/>
      <c r="B1265" s="11"/>
      <c r="C1265" s="11"/>
      <c r="D1265" s="11"/>
      <c r="E1265" s="12"/>
      <c r="F1265" s="12"/>
      <c r="G1265" s="12"/>
      <c r="H1265" s="12"/>
      <c r="I1265" s="12"/>
      <c r="J1265" s="12"/>
      <c r="K1265" s="12"/>
      <c r="L1265" s="12"/>
      <c r="M1265" s="11"/>
      <c r="Q1265" s="1" t="s">
        <v>925</v>
      </c>
    </row>
    <row r="1266" spans="1:48" ht="30" customHeight="1" x14ac:dyDescent="0.3">
      <c r="A1266" s="11"/>
      <c r="B1266" s="11"/>
      <c r="C1266" s="11"/>
      <c r="D1266" s="11"/>
      <c r="E1266" s="12"/>
      <c r="F1266" s="12"/>
      <c r="G1266" s="12"/>
      <c r="H1266" s="12"/>
      <c r="I1266" s="12"/>
      <c r="J1266" s="12"/>
      <c r="K1266" s="12"/>
      <c r="L1266" s="12"/>
      <c r="M1266" s="11"/>
      <c r="Q1266" s="1" t="s">
        <v>925</v>
      </c>
    </row>
    <row r="1267" spans="1:48" ht="30" customHeight="1" x14ac:dyDescent="0.3">
      <c r="A1267" s="11"/>
      <c r="B1267" s="11"/>
      <c r="C1267" s="11"/>
      <c r="D1267" s="11"/>
      <c r="E1267" s="12"/>
      <c r="F1267" s="12"/>
      <c r="G1267" s="12"/>
      <c r="H1267" s="12"/>
      <c r="I1267" s="12"/>
      <c r="J1267" s="12"/>
      <c r="K1267" s="12"/>
      <c r="L1267" s="12"/>
      <c r="M1267" s="11"/>
      <c r="Q1267" s="1" t="s">
        <v>925</v>
      </c>
    </row>
    <row r="1268" spans="1:48" ht="30" customHeight="1" x14ac:dyDescent="0.3">
      <c r="A1268" s="13" t="s">
        <v>93</v>
      </c>
      <c r="B1268" s="11"/>
      <c r="C1268" s="11"/>
      <c r="D1268" s="11"/>
      <c r="E1268" s="12"/>
      <c r="F1268" s="12">
        <f>SUMIF(Q1247:Q1267,"010605",F1247:F1267)</f>
        <v>0</v>
      </c>
      <c r="G1268" s="12"/>
      <c r="H1268" s="12">
        <f>SUMIF(Q1247:Q1267,"010605",H1247:H1267)</f>
        <v>0</v>
      </c>
      <c r="I1268" s="12"/>
      <c r="J1268" s="12">
        <f>SUMIF(Q1247:Q1267,"010605",J1247:J1267)</f>
        <v>0</v>
      </c>
      <c r="K1268" s="12"/>
      <c r="L1268" s="12">
        <f>SUMIF(Q1247:Q1267,"010605",L1247:L1267)</f>
        <v>0</v>
      </c>
      <c r="M1268" s="11"/>
      <c r="N1268" t="s">
        <v>94</v>
      </c>
    </row>
    <row r="1269" spans="1:48" ht="30" customHeight="1" x14ac:dyDescent="0.3">
      <c r="A1269" s="13" t="s">
        <v>927</v>
      </c>
      <c r="B1269" s="13" t="s">
        <v>905</v>
      </c>
      <c r="C1269" s="11"/>
      <c r="D1269" s="11"/>
      <c r="E1269" s="12"/>
      <c r="F1269" s="12"/>
      <c r="G1269" s="12"/>
      <c r="H1269" s="12"/>
      <c r="I1269" s="12"/>
      <c r="J1269" s="12"/>
      <c r="K1269" s="12"/>
      <c r="L1269" s="12"/>
      <c r="M1269" s="11"/>
      <c r="Q1269" s="1" t="s">
        <v>928</v>
      </c>
    </row>
    <row r="1270" spans="1:48" ht="30" customHeight="1" x14ac:dyDescent="0.3">
      <c r="A1270" s="13" t="s">
        <v>877</v>
      </c>
      <c r="B1270" s="13" t="s">
        <v>878</v>
      </c>
      <c r="C1270" s="13" t="s">
        <v>61</v>
      </c>
      <c r="D1270" s="11">
        <v>74</v>
      </c>
      <c r="E1270" s="12">
        <f>TRUNC(일위대가목록!E121,0)</f>
        <v>0</v>
      </c>
      <c r="F1270" s="12">
        <f>TRUNC(E1270*D1270, 0)</f>
        <v>0</v>
      </c>
      <c r="G1270" s="12">
        <f>TRUNC(일위대가목록!F121,0)</f>
        <v>0</v>
      </c>
      <c r="H1270" s="12">
        <f>TRUNC(G1270*D1270, 0)</f>
        <v>0</v>
      </c>
      <c r="I1270" s="12">
        <f>TRUNC(일위대가목록!G121,0)</f>
        <v>0</v>
      </c>
      <c r="J1270" s="12">
        <f>TRUNC(I1270*D1270, 0)</f>
        <v>0</v>
      </c>
      <c r="K1270" s="12">
        <f>TRUNC(E1270+G1270+I1270, 0)</f>
        <v>0</v>
      </c>
      <c r="L1270" s="12">
        <f>TRUNC(F1270+H1270+J1270, 0)</f>
        <v>0</v>
      </c>
      <c r="M1270" s="13" t="s">
        <v>879</v>
      </c>
      <c r="N1270" s="1" t="s">
        <v>880</v>
      </c>
      <c r="O1270" s="1" t="s">
        <v>52</v>
      </c>
      <c r="P1270" s="1" t="s">
        <v>52</v>
      </c>
      <c r="Q1270" s="1" t="s">
        <v>928</v>
      </c>
      <c r="R1270" s="1" t="s">
        <v>64</v>
      </c>
      <c r="S1270" s="1" t="s">
        <v>65</v>
      </c>
      <c r="T1270" s="1" t="s">
        <v>65</v>
      </c>
      <c r="AR1270" s="1" t="s">
        <v>52</v>
      </c>
      <c r="AS1270" s="1" t="s">
        <v>52</v>
      </c>
      <c r="AU1270" s="1" t="s">
        <v>929</v>
      </c>
      <c r="AV1270">
        <v>323</v>
      </c>
    </row>
    <row r="1271" spans="1:48" ht="30" customHeight="1" x14ac:dyDescent="0.3">
      <c r="A1271" s="13" t="s">
        <v>327</v>
      </c>
      <c r="B1271" s="13" t="s">
        <v>328</v>
      </c>
      <c r="C1271" s="13" t="s">
        <v>154</v>
      </c>
      <c r="D1271" s="11">
        <v>77</v>
      </c>
      <c r="E1271" s="12">
        <f>TRUNC(일위대가목록!E52,0)</f>
        <v>0</v>
      </c>
      <c r="F1271" s="12">
        <f>TRUNC(E1271*D1271, 0)</f>
        <v>0</v>
      </c>
      <c r="G1271" s="12">
        <f>TRUNC(일위대가목록!F52,0)</f>
        <v>0</v>
      </c>
      <c r="H1271" s="12">
        <f>TRUNC(G1271*D1271, 0)</f>
        <v>0</v>
      </c>
      <c r="I1271" s="12">
        <f>TRUNC(일위대가목록!G52,0)</f>
        <v>0</v>
      </c>
      <c r="J1271" s="12">
        <f>TRUNC(I1271*D1271, 0)</f>
        <v>0</v>
      </c>
      <c r="K1271" s="12">
        <f>TRUNC(E1271+G1271+I1271, 0)</f>
        <v>0</v>
      </c>
      <c r="L1271" s="12">
        <f>TRUNC(F1271+H1271+J1271, 0)</f>
        <v>0</v>
      </c>
      <c r="M1271" s="13" t="s">
        <v>329</v>
      </c>
      <c r="N1271" s="1" t="s">
        <v>330</v>
      </c>
      <c r="O1271" s="1" t="s">
        <v>52</v>
      </c>
      <c r="P1271" s="1" t="s">
        <v>52</v>
      </c>
      <c r="Q1271" s="1" t="s">
        <v>928</v>
      </c>
      <c r="R1271" s="1" t="s">
        <v>64</v>
      </c>
      <c r="S1271" s="1" t="s">
        <v>65</v>
      </c>
      <c r="T1271" s="1" t="s">
        <v>65</v>
      </c>
      <c r="AR1271" s="1" t="s">
        <v>52</v>
      </c>
      <c r="AS1271" s="1" t="s">
        <v>52</v>
      </c>
      <c r="AU1271" s="1" t="s">
        <v>930</v>
      </c>
      <c r="AV1271">
        <v>324</v>
      </c>
    </row>
    <row r="1272" spans="1:48" ht="30" customHeight="1" x14ac:dyDescent="0.3">
      <c r="A1272" s="11"/>
      <c r="B1272" s="11"/>
      <c r="C1272" s="11"/>
      <c r="D1272" s="11"/>
      <c r="E1272" s="12"/>
      <c r="F1272" s="12"/>
      <c r="G1272" s="12"/>
      <c r="H1272" s="12"/>
      <c r="I1272" s="12"/>
      <c r="J1272" s="12"/>
      <c r="K1272" s="12"/>
      <c r="L1272" s="12"/>
      <c r="M1272" s="11"/>
      <c r="Q1272" s="1" t="s">
        <v>928</v>
      </c>
    </row>
    <row r="1273" spans="1:48" ht="30" customHeight="1" x14ac:dyDescent="0.3">
      <c r="A1273" s="11"/>
      <c r="B1273" s="11"/>
      <c r="C1273" s="11"/>
      <c r="D1273" s="11"/>
      <c r="E1273" s="12"/>
      <c r="F1273" s="12"/>
      <c r="G1273" s="12"/>
      <c r="H1273" s="12"/>
      <c r="I1273" s="12"/>
      <c r="J1273" s="12"/>
      <c r="K1273" s="12"/>
      <c r="L1273" s="12"/>
      <c r="M1273" s="11"/>
      <c r="Q1273" s="1" t="s">
        <v>928</v>
      </c>
    </row>
    <row r="1274" spans="1:48" ht="30" customHeight="1" x14ac:dyDescent="0.3">
      <c r="A1274" s="11"/>
      <c r="B1274" s="11"/>
      <c r="C1274" s="11"/>
      <c r="D1274" s="11"/>
      <c r="E1274" s="12"/>
      <c r="F1274" s="12"/>
      <c r="G1274" s="12"/>
      <c r="H1274" s="12"/>
      <c r="I1274" s="12"/>
      <c r="J1274" s="12"/>
      <c r="K1274" s="12"/>
      <c r="L1274" s="12"/>
      <c r="M1274" s="11"/>
      <c r="Q1274" s="1" t="s">
        <v>928</v>
      </c>
    </row>
    <row r="1275" spans="1:48" ht="30" customHeight="1" x14ac:dyDescent="0.3">
      <c r="A1275" s="11"/>
      <c r="B1275" s="11"/>
      <c r="C1275" s="11"/>
      <c r="D1275" s="11"/>
      <c r="E1275" s="12"/>
      <c r="F1275" s="12"/>
      <c r="G1275" s="12"/>
      <c r="H1275" s="12"/>
      <c r="I1275" s="12"/>
      <c r="J1275" s="12"/>
      <c r="K1275" s="12"/>
      <c r="L1275" s="12"/>
      <c r="M1275" s="11"/>
      <c r="Q1275" s="1" t="s">
        <v>928</v>
      </c>
    </row>
    <row r="1276" spans="1:48" ht="30" customHeight="1" x14ac:dyDescent="0.3">
      <c r="A1276" s="11"/>
      <c r="B1276" s="11"/>
      <c r="C1276" s="11"/>
      <c r="D1276" s="11"/>
      <c r="E1276" s="12"/>
      <c r="F1276" s="12"/>
      <c r="G1276" s="12"/>
      <c r="H1276" s="12"/>
      <c r="I1276" s="12"/>
      <c r="J1276" s="12"/>
      <c r="K1276" s="12"/>
      <c r="L1276" s="12"/>
      <c r="M1276" s="11"/>
      <c r="Q1276" s="1" t="s">
        <v>928</v>
      </c>
    </row>
    <row r="1277" spans="1:48" ht="30" customHeight="1" x14ac:dyDescent="0.3">
      <c r="A1277" s="11"/>
      <c r="B1277" s="11"/>
      <c r="C1277" s="11"/>
      <c r="D1277" s="11"/>
      <c r="E1277" s="12"/>
      <c r="F1277" s="12"/>
      <c r="G1277" s="12"/>
      <c r="H1277" s="12"/>
      <c r="I1277" s="12"/>
      <c r="J1277" s="12"/>
      <c r="K1277" s="12"/>
      <c r="L1277" s="12"/>
      <c r="M1277" s="11"/>
      <c r="Q1277" s="1" t="s">
        <v>928</v>
      </c>
    </row>
    <row r="1278" spans="1:48" ht="30" customHeight="1" x14ac:dyDescent="0.3">
      <c r="A1278" s="11"/>
      <c r="B1278" s="11"/>
      <c r="C1278" s="11"/>
      <c r="D1278" s="11"/>
      <c r="E1278" s="12"/>
      <c r="F1278" s="12"/>
      <c r="G1278" s="12"/>
      <c r="H1278" s="12"/>
      <c r="I1278" s="12"/>
      <c r="J1278" s="12"/>
      <c r="K1278" s="12"/>
      <c r="L1278" s="12"/>
      <c r="M1278" s="11"/>
      <c r="Q1278" s="1" t="s">
        <v>928</v>
      </c>
    </row>
    <row r="1279" spans="1:48" ht="30" customHeight="1" x14ac:dyDescent="0.3">
      <c r="A1279" s="11"/>
      <c r="B1279" s="11"/>
      <c r="C1279" s="11"/>
      <c r="D1279" s="11"/>
      <c r="E1279" s="12"/>
      <c r="F1279" s="12"/>
      <c r="G1279" s="12"/>
      <c r="H1279" s="12"/>
      <c r="I1279" s="12"/>
      <c r="J1279" s="12"/>
      <c r="K1279" s="12"/>
      <c r="L1279" s="12"/>
      <c r="M1279" s="11"/>
      <c r="Q1279" s="1" t="s">
        <v>928</v>
      </c>
    </row>
    <row r="1280" spans="1:48" ht="30" customHeight="1" x14ac:dyDescent="0.3">
      <c r="A1280" s="11"/>
      <c r="B1280" s="11"/>
      <c r="C1280" s="11"/>
      <c r="D1280" s="11"/>
      <c r="E1280" s="12"/>
      <c r="F1280" s="12"/>
      <c r="G1280" s="12"/>
      <c r="H1280" s="12"/>
      <c r="I1280" s="12"/>
      <c r="J1280" s="12"/>
      <c r="K1280" s="12"/>
      <c r="L1280" s="12"/>
      <c r="M1280" s="11"/>
      <c r="Q1280" s="1" t="s">
        <v>928</v>
      </c>
    </row>
    <row r="1281" spans="1:48" ht="30" customHeight="1" x14ac:dyDescent="0.3">
      <c r="A1281" s="11"/>
      <c r="B1281" s="11"/>
      <c r="C1281" s="11"/>
      <c r="D1281" s="11"/>
      <c r="E1281" s="12"/>
      <c r="F1281" s="12"/>
      <c r="G1281" s="12"/>
      <c r="H1281" s="12"/>
      <c r="I1281" s="12"/>
      <c r="J1281" s="12"/>
      <c r="K1281" s="12"/>
      <c r="L1281" s="12"/>
      <c r="M1281" s="11"/>
      <c r="Q1281" s="1" t="s">
        <v>928</v>
      </c>
    </row>
    <row r="1282" spans="1:48" ht="30" customHeight="1" x14ac:dyDescent="0.3">
      <c r="A1282" s="11"/>
      <c r="B1282" s="11"/>
      <c r="C1282" s="11"/>
      <c r="D1282" s="11"/>
      <c r="E1282" s="12"/>
      <c r="F1282" s="12"/>
      <c r="G1282" s="12"/>
      <c r="H1282" s="12"/>
      <c r="I1282" s="12"/>
      <c r="J1282" s="12"/>
      <c r="K1282" s="12"/>
      <c r="L1282" s="12"/>
      <c r="M1282" s="11"/>
      <c r="Q1282" s="1" t="s">
        <v>928</v>
      </c>
    </row>
    <row r="1283" spans="1:48" ht="30" customHeight="1" x14ac:dyDescent="0.3">
      <c r="A1283" s="11"/>
      <c r="B1283" s="11"/>
      <c r="C1283" s="11"/>
      <c r="D1283" s="11"/>
      <c r="E1283" s="12"/>
      <c r="F1283" s="12"/>
      <c r="G1283" s="12"/>
      <c r="H1283" s="12"/>
      <c r="I1283" s="12"/>
      <c r="J1283" s="12"/>
      <c r="K1283" s="12"/>
      <c r="L1283" s="12"/>
      <c r="M1283" s="11"/>
      <c r="Q1283" s="1" t="s">
        <v>928</v>
      </c>
    </row>
    <row r="1284" spans="1:48" ht="30" customHeight="1" x14ac:dyDescent="0.3">
      <c r="A1284" s="11"/>
      <c r="B1284" s="11"/>
      <c r="C1284" s="11"/>
      <c r="D1284" s="11"/>
      <c r="E1284" s="12"/>
      <c r="F1284" s="12"/>
      <c r="G1284" s="12"/>
      <c r="H1284" s="12"/>
      <c r="I1284" s="12"/>
      <c r="J1284" s="12"/>
      <c r="K1284" s="12"/>
      <c r="L1284" s="12"/>
      <c r="M1284" s="11"/>
      <c r="Q1284" s="1" t="s">
        <v>928</v>
      </c>
    </row>
    <row r="1285" spans="1:48" ht="30" customHeight="1" x14ac:dyDescent="0.3">
      <c r="A1285" s="11"/>
      <c r="B1285" s="11"/>
      <c r="C1285" s="11"/>
      <c r="D1285" s="11"/>
      <c r="E1285" s="12"/>
      <c r="F1285" s="12"/>
      <c r="G1285" s="12"/>
      <c r="H1285" s="12"/>
      <c r="I1285" s="12"/>
      <c r="J1285" s="12"/>
      <c r="K1285" s="12"/>
      <c r="L1285" s="12"/>
      <c r="M1285" s="11"/>
      <c r="Q1285" s="1" t="s">
        <v>928</v>
      </c>
    </row>
    <row r="1286" spans="1:48" ht="30" customHeight="1" x14ac:dyDescent="0.3">
      <c r="A1286" s="11"/>
      <c r="B1286" s="11"/>
      <c r="C1286" s="11"/>
      <c r="D1286" s="11"/>
      <c r="E1286" s="12"/>
      <c r="F1286" s="12"/>
      <c r="G1286" s="12"/>
      <c r="H1286" s="12"/>
      <c r="I1286" s="12"/>
      <c r="J1286" s="12"/>
      <c r="K1286" s="12"/>
      <c r="L1286" s="12"/>
      <c r="M1286" s="11"/>
      <c r="Q1286" s="1" t="s">
        <v>928</v>
      </c>
    </row>
    <row r="1287" spans="1:48" ht="30" customHeight="1" x14ac:dyDescent="0.3">
      <c r="A1287" s="11"/>
      <c r="B1287" s="11"/>
      <c r="C1287" s="11"/>
      <c r="D1287" s="11"/>
      <c r="E1287" s="12"/>
      <c r="F1287" s="12"/>
      <c r="G1287" s="12"/>
      <c r="H1287" s="12"/>
      <c r="I1287" s="12"/>
      <c r="J1287" s="12"/>
      <c r="K1287" s="12"/>
      <c r="L1287" s="12"/>
      <c r="M1287" s="11"/>
      <c r="Q1287" s="1" t="s">
        <v>928</v>
      </c>
    </row>
    <row r="1288" spans="1:48" ht="30" customHeight="1" x14ac:dyDescent="0.3">
      <c r="A1288" s="11"/>
      <c r="B1288" s="11"/>
      <c r="C1288" s="11"/>
      <c r="D1288" s="11"/>
      <c r="E1288" s="12"/>
      <c r="F1288" s="12"/>
      <c r="G1288" s="12"/>
      <c r="H1288" s="12"/>
      <c r="I1288" s="12"/>
      <c r="J1288" s="12"/>
      <c r="K1288" s="12"/>
      <c r="L1288" s="12"/>
      <c r="M1288" s="11"/>
      <c r="Q1288" s="1" t="s">
        <v>928</v>
      </c>
    </row>
    <row r="1289" spans="1:48" ht="30" customHeight="1" x14ac:dyDescent="0.3">
      <c r="A1289" s="11"/>
      <c r="B1289" s="11"/>
      <c r="C1289" s="11"/>
      <c r="D1289" s="11"/>
      <c r="E1289" s="12"/>
      <c r="F1289" s="12"/>
      <c r="G1289" s="12"/>
      <c r="H1289" s="12"/>
      <c r="I1289" s="12"/>
      <c r="J1289" s="12"/>
      <c r="K1289" s="12"/>
      <c r="L1289" s="12"/>
      <c r="M1289" s="11"/>
      <c r="Q1289" s="1" t="s">
        <v>928</v>
      </c>
    </row>
    <row r="1290" spans="1:48" ht="30" customHeight="1" x14ac:dyDescent="0.3">
      <c r="A1290" s="11"/>
      <c r="B1290" s="11"/>
      <c r="C1290" s="11"/>
      <c r="D1290" s="11"/>
      <c r="E1290" s="12"/>
      <c r="F1290" s="12"/>
      <c r="G1290" s="12"/>
      <c r="H1290" s="12"/>
      <c r="I1290" s="12"/>
      <c r="J1290" s="12"/>
      <c r="K1290" s="12"/>
      <c r="L1290" s="12"/>
      <c r="M1290" s="11"/>
      <c r="Q1290" s="1" t="s">
        <v>928</v>
      </c>
    </row>
    <row r="1291" spans="1:48" ht="30" customHeight="1" x14ac:dyDescent="0.3">
      <c r="A1291" s="13" t="s">
        <v>93</v>
      </c>
      <c r="B1291" s="11"/>
      <c r="C1291" s="11"/>
      <c r="D1291" s="11"/>
      <c r="E1291" s="12"/>
      <c r="F1291" s="12">
        <f>SUMIF(Q1270:Q1290,"010606",F1270:F1290)</f>
        <v>0</v>
      </c>
      <c r="G1291" s="12"/>
      <c r="H1291" s="12">
        <f>SUMIF(Q1270:Q1290,"010606",H1270:H1290)</f>
        <v>0</v>
      </c>
      <c r="I1291" s="12"/>
      <c r="J1291" s="12">
        <f>SUMIF(Q1270:Q1290,"010606",J1270:J1290)</f>
        <v>0</v>
      </c>
      <c r="K1291" s="12"/>
      <c r="L1291" s="12">
        <f>SUMIF(Q1270:Q1290,"010606",L1270:L1290)</f>
        <v>0</v>
      </c>
      <c r="M1291" s="11"/>
      <c r="N1291" t="s">
        <v>94</v>
      </c>
    </row>
    <row r="1292" spans="1:48" ht="30" customHeight="1" x14ac:dyDescent="0.3">
      <c r="A1292" s="13" t="s">
        <v>931</v>
      </c>
      <c r="B1292" s="13" t="s">
        <v>905</v>
      </c>
      <c r="C1292" s="11"/>
      <c r="D1292" s="11"/>
      <c r="E1292" s="12"/>
      <c r="F1292" s="12"/>
      <c r="G1292" s="12"/>
      <c r="H1292" s="12"/>
      <c r="I1292" s="12"/>
      <c r="J1292" s="12"/>
      <c r="K1292" s="12"/>
      <c r="L1292" s="12"/>
      <c r="M1292" s="11"/>
      <c r="Q1292" s="1" t="s">
        <v>932</v>
      </c>
    </row>
    <row r="1293" spans="1:48" ht="30" customHeight="1" x14ac:dyDescent="0.3">
      <c r="A1293" s="13" t="s">
        <v>433</v>
      </c>
      <c r="B1293" s="13" t="s">
        <v>434</v>
      </c>
      <c r="C1293" s="13" t="s">
        <v>61</v>
      </c>
      <c r="D1293" s="11">
        <v>173</v>
      </c>
      <c r="E1293" s="12">
        <f>TRUNC(일위대가목록!E68,0)</f>
        <v>0</v>
      </c>
      <c r="F1293" s="12">
        <f>TRUNC(E1293*D1293, 0)</f>
        <v>0</v>
      </c>
      <c r="G1293" s="12">
        <f>TRUNC(일위대가목록!F68,0)</f>
        <v>0</v>
      </c>
      <c r="H1293" s="12">
        <f>TRUNC(G1293*D1293, 0)</f>
        <v>0</v>
      </c>
      <c r="I1293" s="12">
        <f>TRUNC(일위대가목록!G68,0)</f>
        <v>0</v>
      </c>
      <c r="J1293" s="12">
        <f>TRUNC(I1293*D1293, 0)</f>
        <v>0</v>
      </c>
      <c r="K1293" s="12">
        <f>TRUNC(E1293+G1293+I1293, 0)</f>
        <v>0</v>
      </c>
      <c r="L1293" s="12">
        <f>TRUNC(F1293+H1293+J1293, 0)</f>
        <v>0</v>
      </c>
      <c r="M1293" s="13" t="s">
        <v>435</v>
      </c>
      <c r="N1293" s="1" t="s">
        <v>436</v>
      </c>
      <c r="O1293" s="1" t="s">
        <v>52</v>
      </c>
      <c r="P1293" s="1" t="s">
        <v>52</v>
      </c>
      <c r="Q1293" s="1" t="s">
        <v>932</v>
      </c>
      <c r="R1293" s="1" t="s">
        <v>64</v>
      </c>
      <c r="S1293" s="1" t="s">
        <v>65</v>
      </c>
      <c r="T1293" s="1" t="s">
        <v>65</v>
      </c>
      <c r="AR1293" s="1" t="s">
        <v>52</v>
      </c>
      <c r="AS1293" s="1" t="s">
        <v>52</v>
      </c>
      <c r="AU1293" s="1" t="s">
        <v>933</v>
      </c>
      <c r="AV1293">
        <v>326</v>
      </c>
    </row>
    <row r="1294" spans="1:48" ht="30" customHeight="1" x14ac:dyDescent="0.3">
      <c r="A1294" s="13" t="s">
        <v>632</v>
      </c>
      <c r="B1294" s="13" t="s">
        <v>633</v>
      </c>
      <c r="C1294" s="13" t="s">
        <v>316</v>
      </c>
      <c r="D1294" s="11">
        <v>54</v>
      </c>
      <c r="E1294" s="12">
        <f>TRUNC(일위대가목록!E101,0)</f>
        <v>0</v>
      </c>
      <c r="F1294" s="12">
        <f>TRUNC(E1294*D1294, 0)</f>
        <v>0</v>
      </c>
      <c r="G1294" s="12">
        <f>TRUNC(일위대가목록!F101,0)</f>
        <v>0</v>
      </c>
      <c r="H1294" s="12">
        <f>TRUNC(G1294*D1294, 0)</f>
        <v>0</v>
      </c>
      <c r="I1294" s="12">
        <f>TRUNC(일위대가목록!G101,0)</f>
        <v>0</v>
      </c>
      <c r="J1294" s="12">
        <f>TRUNC(I1294*D1294, 0)</f>
        <v>0</v>
      </c>
      <c r="K1294" s="12">
        <f>TRUNC(E1294+G1294+I1294, 0)</f>
        <v>0</v>
      </c>
      <c r="L1294" s="12">
        <f>TRUNC(F1294+H1294+J1294, 0)</f>
        <v>0</v>
      </c>
      <c r="M1294" s="13" t="s">
        <v>634</v>
      </c>
      <c r="N1294" s="1" t="s">
        <v>635</v>
      </c>
      <c r="O1294" s="1" t="s">
        <v>52</v>
      </c>
      <c r="P1294" s="1" t="s">
        <v>52</v>
      </c>
      <c r="Q1294" s="1" t="s">
        <v>932</v>
      </c>
      <c r="R1294" s="1" t="s">
        <v>64</v>
      </c>
      <c r="S1294" s="1" t="s">
        <v>65</v>
      </c>
      <c r="T1294" s="1" t="s">
        <v>65</v>
      </c>
      <c r="AR1294" s="1" t="s">
        <v>52</v>
      </c>
      <c r="AS1294" s="1" t="s">
        <v>52</v>
      </c>
      <c r="AU1294" s="1" t="s">
        <v>934</v>
      </c>
      <c r="AV1294">
        <v>327</v>
      </c>
    </row>
    <row r="1295" spans="1:48" ht="30" customHeight="1" x14ac:dyDescent="0.3">
      <c r="A1295" s="11"/>
      <c r="B1295" s="11"/>
      <c r="C1295" s="11"/>
      <c r="D1295" s="11"/>
      <c r="E1295" s="12"/>
      <c r="F1295" s="12"/>
      <c r="G1295" s="12"/>
      <c r="H1295" s="12"/>
      <c r="I1295" s="12"/>
      <c r="J1295" s="12"/>
      <c r="K1295" s="12"/>
      <c r="L1295" s="12"/>
      <c r="M1295" s="11"/>
      <c r="Q1295" s="1" t="s">
        <v>932</v>
      </c>
    </row>
    <row r="1296" spans="1:48" ht="30" customHeight="1" x14ac:dyDescent="0.3">
      <c r="A1296" s="11"/>
      <c r="B1296" s="11"/>
      <c r="C1296" s="11"/>
      <c r="D1296" s="11"/>
      <c r="E1296" s="12"/>
      <c r="F1296" s="12"/>
      <c r="G1296" s="12"/>
      <c r="H1296" s="12"/>
      <c r="I1296" s="12"/>
      <c r="J1296" s="12"/>
      <c r="K1296" s="12"/>
      <c r="L1296" s="12"/>
      <c r="M1296" s="11"/>
      <c r="Q1296" s="1" t="s">
        <v>932</v>
      </c>
    </row>
    <row r="1297" spans="1:17" ht="30" customHeight="1" x14ac:dyDescent="0.3">
      <c r="A1297" s="11"/>
      <c r="B1297" s="11"/>
      <c r="C1297" s="11"/>
      <c r="D1297" s="11"/>
      <c r="E1297" s="12"/>
      <c r="F1297" s="12"/>
      <c r="G1297" s="12"/>
      <c r="H1297" s="12"/>
      <c r="I1297" s="12"/>
      <c r="J1297" s="12"/>
      <c r="K1297" s="12"/>
      <c r="L1297" s="12"/>
      <c r="M1297" s="11"/>
      <c r="Q1297" s="1" t="s">
        <v>932</v>
      </c>
    </row>
    <row r="1298" spans="1:17" ht="30" customHeight="1" x14ac:dyDescent="0.3">
      <c r="A1298" s="11"/>
      <c r="B1298" s="11"/>
      <c r="C1298" s="11"/>
      <c r="D1298" s="11"/>
      <c r="E1298" s="12"/>
      <c r="F1298" s="12"/>
      <c r="G1298" s="12"/>
      <c r="H1298" s="12"/>
      <c r="I1298" s="12"/>
      <c r="J1298" s="12"/>
      <c r="K1298" s="12"/>
      <c r="L1298" s="12"/>
      <c r="M1298" s="11"/>
      <c r="Q1298" s="1" t="s">
        <v>932</v>
      </c>
    </row>
    <row r="1299" spans="1:17" ht="30" customHeight="1" x14ac:dyDescent="0.3">
      <c r="A1299" s="11"/>
      <c r="B1299" s="11"/>
      <c r="C1299" s="11"/>
      <c r="D1299" s="11"/>
      <c r="E1299" s="12"/>
      <c r="F1299" s="12"/>
      <c r="G1299" s="12"/>
      <c r="H1299" s="12"/>
      <c r="I1299" s="12"/>
      <c r="J1299" s="12"/>
      <c r="K1299" s="12"/>
      <c r="L1299" s="12"/>
      <c r="M1299" s="11"/>
      <c r="Q1299" s="1" t="s">
        <v>932</v>
      </c>
    </row>
    <row r="1300" spans="1:17" ht="30" customHeight="1" x14ac:dyDescent="0.3">
      <c r="A1300" s="11"/>
      <c r="B1300" s="11"/>
      <c r="C1300" s="11"/>
      <c r="D1300" s="11"/>
      <c r="E1300" s="12"/>
      <c r="F1300" s="12"/>
      <c r="G1300" s="12"/>
      <c r="H1300" s="12"/>
      <c r="I1300" s="12"/>
      <c r="J1300" s="12"/>
      <c r="K1300" s="12"/>
      <c r="L1300" s="12"/>
      <c r="M1300" s="11"/>
      <c r="Q1300" s="1" t="s">
        <v>932</v>
      </c>
    </row>
    <row r="1301" spans="1:17" ht="30" customHeight="1" x14ac:dyDescent="0.3">
      <c r="A1301" s="11"/>
      <c r="B1301" s="11"/>
      <c r="C1301" s="11"/>
      <c r="D1301" s="11"/>
      <c r="E1301" s="12"/>
      <c r="F1301" s="12"/>
      <c r="G1301" s="12"/>
      <c r="H1301" s="12"/>
      <c r="I1301" s="12"/>
      <c r="J1301" s="12"/>
      <c r="K1301" s="12"/>
      <c r="L1301" s="12"/>
      <c r="M1301" s="11"/>
      <c r="Q1301" s="1" t="s">
        <v>932</v>
      </c>
    </row>
    <row r="1302" spans="1:17" ht="30" customHeight="1" x14ac:dyDescent="0.3">
      <c r="A1302" s="11"/>
      <c r="B1302" s="11"/>
      <c r="C1302" s="11"/>
      <c r="D1302" s="11"/>
      <c r="E1302" s="12"/>
      <c r="F1302" s="12"/>
      <c r="G1302" s="12"/>
      <c r="H1302" s="12"/>
      <c r="I1302" s="12"/>
      <c r="J1302" s="12"/>
      <c r="K1302" s="12"/>
      <c r="L1302" s="12"/>
      <c r="M1302" s="11"/>
      <c r="Q1302" s="1" t="s">
        <v>932</v>
      </c>
    </row>
    <row r="1303" spans="1:17" ht="30" customHeight="1" x14ac:dyDescent="0.3">
      <c r="A1303" s="11"/>
      <c r="B1303" s="11"/>
      <c r="C1303" s="11"/>
      <c r="D1303" s="11"/>
      <c r="E1303" s="12"/>
      <c r="F1303" s="12"/>
      <c r="G1303" s="12"/>
      <c r="H1303" s="12"/>
      <c r="I1303" s="12"/>
      <c r="J1303" s="12"/>
      <c r="K1303" s="12"/>
      <c r="L1303" s="12"/>
      <c r="M1303" s="11"/>
      <c r="Q1303" s="1" t="s">
        <v>932</v>
      </c>
    </row>
    <row r="1304" spans="1:17" ht="30" customHeight="1" x14ac:dyDescent="0.3">
      <c r="A1304" s="11"/>
      <c r="B1304" s="11"/>
      <c r="C1304" s="11"/>
      <c r="D1304" s="11"/>
      <c r="E1304" s="12"/>
      <c r="F1304" s="12"/>
      <c r="G1304" s="12"/>
      <c r="H1304" s="12"/>
      <c r="I1304" s="12"/>
      <c r="J1304" s="12"/>
      <c r="K1304" s="12"/>
      <c r="L1304" s="12"/>
      <c r="M1304" s="11"/>
      <c r="Q1304" s="1" t="s">
        <v>932</v>
      </c>
    </row>
    <row r="1305" spans="1:17" ht="30" customHeight="1" x14ac:dyDescent="0.3">
      <c r="A1305" s="11"/>
      <c r="B1305" s="11"/>
      <c r="C1305" s="11"/>
      <c r="D1305" s="11"/>
      <c r="E1305" s="12"/>
      <c r="F1305" s="12"/>
      <c r="G1305" s="12"/>
      <c r="H1305" s="12"/>
      <c r="I1305" s="12"/>
      <c r="J1305" s="12"/>
      <c r="K1305" s="12"/>
      <c r="L1305" s="12"/>
      <c r="M1305" s="11"/>
      <c r="Q1305" s="1" t="s">
        <v>932</v>
      </c>
    </row>
    <row r="1306" spans="1:17" ht="30" customHeight="1" x14ac:dyDescent="0.3">
      <c r="A1306" s="11"/>
      <c r="B1306" s="11"/>
      <c r="C1306" s="11"/>
      <c r="D1306" s="11"/>
      <c r="E1306" s="12"/>
      <c r="F1306" s="12"/>
      <c r="G1306" s="12"/>
      <c r="H1306" s="12"/>
      <c r="I1306" s="12"/>
      <c r="J1306" s="12"/>
      <c r="K1306" s="12"/>
      <c r="L1306" s="12"/>
      <c r="M1306" s="11"/>
      <c r="Q1306" s="1" t="s">
        <v>932</v>
      </c>
    </row>
    <row r="1307" spans="1:17" ht="30" customHeight="1" x14ac:dyDescent="0.3">
      <c r="A1307" s="11"/>
      <c r="B1307" s="11"/>
      <c r="C1307" s="11"/>
      <c r="D1307" s="11"/>
      <c r="E1307" s="12"/>
      <c r="F1307" s="12"/>
      <c r="G1307" s="12"/>
      <c r="H1307" s="12"/>
      <c r="I1307" s="12"/>
      <c r="J1307" s="12"/>
      <c r="K1307" s="12"/>
      <c r="L1307" s="12"/>
      <c r="M1307" s="11"/>
      <c r="Q1307" s="1" t="s">
        <v>932</v>
      </c>
    </row>
    <row r="1308" spans="1:17" ht="30" customHeight="1" x14ac:dyDescent="0.3">
      <c r="A1308" s="11"/>
      <c r="B1308" s="11"/>
      <c r="C1308" s="11"/>
      <c r="D1308" s="11"/>
      <c r="E1308" s="12"/>
      <c r="F1308" s="12"/>
      <c r="G1308" s="12"/>
      <c r="H1308" s="12"/>
      <c r="I1308" s="12"/>
      <c r="J1308" s="12"/>
      <c r="K1308" s="12"/>
      <c r="L1308" s="12"/>
      <c r="M1308" s="11"/>
      <c r="Q1308" s="1" t="s">
        <v>932</v>
      </c>
    </row>
    <row r="1309" spans="1:17" ht="30" customHeight="1" x14ac:dyDescent="0.3">
      <c r="A1309" s="11"/>
      <c r="B1309" s="11"/>
      <c r="C1309" s="11"/>
      <c r="D1309" s="11"/>
      <c r="E1309" s="12"/>
      <c r="F1309" s="12"/>
      <c r="G1309" s="12"/>
      <c r="H1309" s="12"/>
      <c r="I1309" s="12"/>
      <c r="J1309" s="12"/>
      <c r="K1309" s="12"/>
      <c r="L1309" s="12"/>
      <c r="M1309" s="11"/>
      <c r="Q1309" s="1" t="s">
        <v>932</v>
      </c>
    </row>
    <row r="1310" spans="1:17" ht="30" customHeight="1" x14ac:dyDescent="0.3">
      <c r="A1310" s="11"/>
      <c r="B1310" s="11"/>
      <c r="C1310" s="11"/>
      <c r="D1310" s="11"/>
      <c r="E1310" s="12"/>
      <c r="F1310" s="12"/>
      <c r="G1310" s="12"/>
      <c r="H1310" s="12"/>
      <c r="I1310" s="12"/>
      <c r="J1310" s="12"/>
      <c r="K1310" s="12"/>
      <c r="L1310" s="12"/>
      <c r="M1310" s="11"/>
      <c r="Q1310" s="1" t="s">
        <v>932</v>
      </c>
    </row>
    <row r="1311" spans="1:17" ht="30" customHeight="1" x14ac:dyDescent="0.3">
      <c r="A1311" s="11"/>
      <c r="B1311" s="11"/>
      <c r="C1311" s="11"/>
      <c r="D1311" s="11"/>
      <c r="E1311" s="12"/>
      <c r="F1311" s="12"/>
      <c r="G1311" s="12"/>
      <c r="H1311" s="12"/>
      <c r="I1311" s="12"/>
      <c r="J1311" s="12"/>
      <c r="K1311" s="12"/>
      <c r="L1311" s="12"/>
      <c r="M1311" s="11"/>
      <c r="Q1311" s="1" t="s">
        <v>932</v>
      </c>
    </row>
    <row r="1312" spans="1:17" ht="30" customHeight="1" x14ac:dyDescent="0.3">
      <c r="A1312" s="11"/>
      <c r="B1312" s="11"/>
      <c r="C1312" s="11"/>
      <c r="D1312" s="11"/>
      <c r="E1312" s="12"/>
      <c r="F1312" s="12"/>
      <c r="G1312" s="12"/>
      <c r="H1312" s="12"/>
      <c r="I1312" s="12"/>
      <c r="J1312" s="12"/>
      <c r="K1312" s="12"/>
      <c r="L1312" s="12"/>
      <c r="M1312" s="11"/>
      <c r="Q1312" s="1" t="s">
        <v>932</v>
      </c>
    </row>
    <row r="1313" spans="1:48" ht="30" customHeight="1" x14ac:dyDescent="0.3">
      <c r="A1313" s="11"/>
      <c r="B1313" s="11"/>
      <c r="C1313" s="11"/>
      <c r="D1313" s="11"/>
      <c r="E1313" s="12"/>
      <c r="F1313" s="12"/>
      <c r="G1313" s="12"/>
      <c r="H1313" s="12"/>
      <c r="I1313" s="12"/>
      <c r="J1313" s="12"/>
      <c r="K1313" s="12"/>
      <c r="L1313" s="12"/>
      <c r="M1313" s="11"/>
      <c r="Q1313" s="1" t="s">
        <v>932</v>
      </c>
    </row>
    <row r="1314" spans="1:48" ht="30" customHeight="1" x14ac:dyDescent="0.3">
      <c r="A1314" s="13" t="s">
        <v>93</v>
      </c>
      <c r="B1314" s="11"/>
      <c r="C1314" s="11"/>
      <c r="D1314" s="11"/>
      <c r="E1314" s="12"/>
      <c r="F1314" s="12">
        <f>SUMIF(Q1293:Q1313,"010607",F1293:F1313)</f>
        <v>0</v>
      </c>
      <c r="G1314" s="12"/>
      <c r="H1314" s="12">
        <f>SUMIF(Q1293:Q1313,"010607",H1293:H1313)</f>
        <v>0</v>
      </c>
      <c r="I1314" s="12"/>
      <c r="J1314" s="12">
        <f>SUMIF(Q1293:Q1313,"010607",J1293:J1313)</f>
        <v>0</v>
      </c>
      <c r="K1314" s="12"/>
      <c r="L1314" s="12">
        <f>SUMIF(Q1293:Q1313,"010607",L1293:L1313)</f>
        <v>0</v>
      </c>
      <c r="M1314" s="11"/>
      <c r="N1314" t="s">
        <v>94</v>
      </c>
    </row>
    <row r="1315" spans="1:48" ht="30" customHeight="1" x14ac:dyDescent="0.3">
      <c r="A1315" s="13" t="s">
        <v>937</v>
      </c>
      <c r="B1315" s="13" t="s">
        <v>939</v>
      </c>
      <c r="C1315" s="11"/>
      <c r="D1315" s="11"/>
      <c r="E1315" s="12"/>
      <c r="F1315" s="12"/>
      <c r="G1315" s="12"/>
      <c r="H1315" s="12"/>
      <c r="I1315" s="12"/>
      <c r="J1315" s="12"/>
      <c r="K1315" s="12"/>
      <c r="L1315" s="12"/>
      <c r="M1315" s="11"/>
      <c r="Q1315" s="1" t="s">
        <v>938</v>
      </c>
    </row>
    <row r="1316" spans="1:48" ht="30" customHeight="1" x14ac:dyDescent="0.3">
      <c r="A1316" s="13" t="s">
        <v>73</v>
      </c>
      <c r="B1316" s="13" t="s">
        <v>74</v>
      </c>
      <c r="C1316" s="13" t="s">
        <v>61</v>
      </c>
      <c r="D1316" s="11">
        <v>66</v>
      </c>
      <c r="E1316" s="12">
        <f>TRUNC(일위대가목록!E6,0)</f>
        <v>0</v>
      </c>
      <c r="F1316" s="12">
        <f>TRUNC(E1316*D1316, 0)</f>
        <v>0</v>
      </c>
      <c r="G1316" s="12">
        <f>TRUNC(일위대가목록!F6,0)</f>
        <v>0</v>
      </c>
      <c r="H1316" s="12">
        <f>TRUNC(G1316*D1316, 0)</f>
        <v>0</v>
      </c>
      <c r="I1316" s="12">
        <f>TRUNC(일위대가목록!G6,0)</f>
        <v>0</v>
      </c>
      <c r="J1316" s="12">
        <f>TRUNC(I1316*D1316, 0)</f>
        <v>0</v>
      </c>
      <c r="K1316" s="12">
        <f t="shared" ref="K1316:L1318" si="95">TRUNC(E1316+G1316+I1316, 0)</f>
        <v>0</v>
      </c>
      <c r="L1316" s="12">
        <f t="shared" si="95"/>
        <v>0</v>
      </c>
      <c r="M1316" s="13" t="s">
        <v>75</v>
      </c>
      <c r="N1316" s="1" t="s">
        <v>76</v>
      </c>
      <c r="O1316" s="1" t="s">
        <v>52</v>
      </c>
      <c r="P1316" s="1" t="s">
        <v>52</v>
      </c>
      <c r="Q1316" s="1" t="s">
        <v>938</v>
      </c>
      <c r="R1316" s="1" t="s">
        <v>64</v>
      </c>
      <c r="S1316" s="1" t="s">
        <v>65</v>
      </c>
      <c r="T1316" s="1" t="s">
        <v>65</v>
      </c>
      <c r="AR1316" s="1" t="s">
        <v>52</v>
      </c>
      <c r="AS1316" s="1" t="s">
        <v>52</v>
      </c>
      <c r="AU1316" s="1" t="s">
        <v>940</v>
      </c>
      <c r="AV1316">
        <v>330</v>
      </c>
    </row>
    <row r="1317" spans="1:48" ht="30" customHeight="1" x14ac:dyDescent="0.3">
      <c r="A1317" s="13" t="s">
        <v>83</v>
      </c>
      <c r="B1317" s="13" t="s">
        <v>52</v>
      </c>
      <c r="C1317" s="13" t="s">
        <v>61</v>
      </c>
      <c r="D1317" s="11">
        <v>66</v>
      </c>
      <c r="E1317" s="12">
        <f>TRUNC(일위대가목록!E8,0)</f>
        <v>0</v>
      </c>
      <c r="F1317" s="12">
        <f>TRUNC(E1317*D1317, 0)</f>
        <v>0</v>
      </c>
      <c r="G1317" s="12">
        <f>TRUNC(일위대가목록!F8,0)</f>
        <v>0</v>
      </c>
      <c r="H1317" s="12">
        <f>TRUNC(G1317*D1317, 0)</f>
        <v>0</v>
      </c>
      <c r="I1317" s="12">
        <f>TRUNC(일위대가목록!G8,0)</f>
        <v>0</v>
      </c>
      <c r="J1317" s="12">
        <f>TRUNC(I1317*D1317, 0)</f>
        <v>0</v>
      </c>
      <c r="K1317" s="12">
        <f t="shared" si="95"/>
        <v>0</v>
      </c>
      <c r="L1317" s="12">
        <f t="shared" si="95"/>
        <v>0</v>
      </c>
      <c r="M1317" s="13" t="s">
        <v>84</v>
      </c>
      <c r="N1317" s="1" t="s">
        <v>85</v>
      </c>
      <c r="O1317" s="1" t="s">
        <v>52</v>
      </c>
      <c r="P1317" s="1" t="s">
        <v>52</v>
      </c>
      <c r="Q1317" s="1" t="s">
        <v>938</v>
      </c>
      <c r="R1317" s="1" t="s">
        <v>64</v>
      </c>
      <c r="S1317" s="1" t="s">
        <v>65</v>
      </c>
      <c r="T1317" s="1" t="s">
        <v>65</v>
      </c>
      <c r="AR1317" s="1" t="s">
        <v>52</v>
      </c>
      <c r="AS1317" s="1" t="s">
        <v>52</v>
      </c>
      <c r="AU1317" s="1" t="s">
        <v>941</v>
      </c>
      <c r="AV1317">
        <v>331</v>
      </c>
    </row>
    <row r="1318" spans="1:48" ht="30" customHeight="1" x14ac:dyDescent="0.3">
      <c r="A1318" s="13" t="s">
        <v>87</v>
      </c>
      <c r="B1318" s="13" t="s">
        <v>88</v>
      </c>
      <c r="C1318" s="13" t="s">
        <v>89</v>
      </c>
      <c r="D1318" s="11">
        <v>1</v>
      </c>
      <c r="E1318" s="12">
        <f>TRUNC(일위대가목록!E9,0)</f>
        <v>0</v>
      </c>
      <c r="F1318" s="12">
        <f>TRUNC(E1318*D1318, 0)</f>
        <v>0</v>
      </c>
      <c r="G1318" s="12">
        <f>TRUNC(일위대가목록!F9,0)</f>
        <v>0</v>
      </c>
      <c r="H1318" s="12">
        <f>TRUNC(G1318*D1318, 0)</f>
        <v>0</v>
      </c>
      <c r="I1318" s="12">
        <f>TRUNC(일위대가목록!G9,0)</f>
        <v>0</v>
      </c>
      <c r="J1318" s="12">
        <f>TRUNC(I1318*D1318, 0)</f>
        <v>0</v>
      </c>
      <c r="K1318" s="12">
        <f t="shared" si="95"/>
        <v>0</v>
      </c>
      <c r="L1318" s="12">
        <f t="shared" si="95"/>
        <v>0</v>
      </c>
      <c r="M1318" s="13" t="s">
        <v>90</v>
      </c>
      <c r="N1318" s="1" t="s">
        <v>91</v>
      </c>
      <c r="O1318" s="1" t="s">
        <v>52</v>
      </c>
      <c r="P1318" s="1" t="s">
        <v>52</v>
      </c>
      <c r="Q1318" s="1" t="s">
        <v>938</v>
      </c>
      <c r="R1318" s="1" t="s">
        <v>64</v>
      </c>
      <c r="S1318" s="1" t="s">
        <v>65</v>
      </c>
      <c r="T1318" s="1" t="s">
        <v>65</v>
      </c>
      <c r="AR1318" s="1" t="s">
        <v>52</v>
      </c>
      <c r="AS1318" s="1" t="s">
        <v>52</v>
      </c>
      <c r="AU1318" s="1" t="s">
        <v>942</v>
      </c>
      <c r="AV1318">
        <v>332</v>
      </c>
    </row>
    <row r="1319" spans="1:48" ht="30" customHeight="1" x14ac:dyDescent="0.3">
      <c r="A1319" s="11"/>
      <c r="B1319" s="11"/>
      <c r="C1319" s="11"/>
      <c r="D1319" s="11"/>
      <c r="E1319" s="12"/>
      <c r="F1319" s="12"/>
      <c r="G1319" s="12"/>
      <c r="H1319" s="12"/>
      <c r="I1319" s="12"/>
      <c r="J1319" s="12"/>
      <c r="K1319" s="12"/>
      <c r="L1319" s="12"/>
      <c r="M1319" s="11"/>
      <c r="Q1319" s="1" t="s">
        <v>938</v>
      </c>
    </row>
    <row r="1320" spans="1:48" ht="30" customHeight="1" x14ac:dyDescent="0.3">
      <c r="A1320" s="11"/>
      <c r="B1320" s="11"/>
      <c r="C1320" s="11"/>
      <c r="D1320" s="11"/>
      <c r="E1320" s="12"/>
      <c r="F1320" s="12"/>
      <c r="G1320" s="12"/>
      <c r="H1320" s="12"/>
      <c r="I1320" s="12"/>
      <c r="J1320" s="12"/>
      <c r="K1320" s="12"/>
      <c r="L1320" s="12"/>
      <c r="M1320" s="11"/>
      <c r="Q1320" s="1" t="s">
        <v>938</v>
      </c>
    </row>
    <row r="1321" spans="1:48" ht="30" customHeight="1" x14ac:dyDescent="0.3">
      <c r="A1321" s="11"/>
      <c r="B1321" s="11"/>
      <c r="C1321" s="11"/>
      <c r="D1321" s="11"/>
      <c r="E1321" s="12"/>
      <c r="F1321" s="12"/>
      <c r="G1321" s="12"/>
      <c r="H1321" s="12"/>
      <c r="I1321" s="12"/>
      <c r="J1321" s="12"/>
      <c r="K1321" s="12"/>
      <c r="L1321" s="12"/>
      <c r="M1321" s="11"/>
      <c r="Q1321" s="1" t="s">
        <v>938</v>
      </c>
    </row>
    <row r="1322" spans="1:48" ht="30" customHeight="1" x14ac:dyDescent="0.3">
      <c r="A1322" s="11"/>
      <c r="B1322" s="11"/>
      <c r="C1322" s="11"/>
      <c r="D1322" s="11"/>
      <c r="E1322" s="12"/>
      <c r="F1322" s="12"/>
      <c r="G1322" s="12"/>
      <c r="H1322" s="12"/>
      <c r="I1322" s="12"/>
      <c r="J1322" s="12"/>
      <c r="K1322" s="12"/>
      <c r="L1322" s="12"/>
      <c r="M1322" s="11"/>
      <c r="Q1322" s="1" t="s">
        <v>938</v>
      </c>
    </row>
    <row r="1323" spans="1:48" ht="30" customHeight="1" x14ac:dyDescent="0.3">
      <c r="A1323" s="11"/>
      <c r="B1323" s="11"/>
      <c r="C1323" s="11"/>
      <c r="D1323" s="11"/>
      <c r="E1323" s="12"/>
      <c r="F1323" s="12"/>
      <c r="G1323" s="12"/>
      <c r="H1323" s="12"/>
      <c r="I1323" s="12"/>
      <c r="J1323" s="12"/>
      <c r="K1323" s="12"/>
      <c r="L1323" s="12"/>
      <c r="M1323" s="11"/>
      <c r="Q1323" s="1" t="s">
        <v>938</v>
      </c>
    </row>
    <row r="1324" spans="1:48" ht="30" customHeight="1" x14ac:dyDescent="0.3">
      <c r="A1324" s="11"/>
      <c r="B1324" s="11"/>
      <c r="C1324" s="11"/>
      <c r="D1324" s="11"/>
      <c r="E1324" s="12"/>
      <c r="F1324" s="12"/>
      <c r="G1324" s="12"/>
      <c r="H1324" s="12"/>
      <c r="I1324" s="12"/>
      <c r="J1324" s="12"/>
      <c r="K1324" s="12"/>
      <c r="L1324" s="12"/>
      <c r="M1324" s="11"/>
      <c r="Q1324" s="1" t="s">
        <v>938</v>
      </c>
    </row>
    <row r="1325" spans="1:48" ht="30" customHeight="1" x14ac:dyDescent="0.3">
      <c r="A1325" s="11"/>
      <c r="B1325" s="11"/>
      <c r="C1325" s="11"/>
      <c r="D1325" s="11"/>
      <c r="E1325" s="12"/>
      <c r="F1325" s="12"/>
      <c r="G1325" s="12"/>
      <c r="H1325" s="12"/>
      <c r="I1325" s="12"/>
      <c r="J1325" s="12"/>
      <c r="K1325" s="12"/>
      <c r="L1325" s="12"/>
      <c r="M1325" s="11"/>
      <c r="Q1325" s="1" t="s">
        <v>938</v>
      </c>
    </row>
    <row r="1326" spans="1:48" ht="30" customHeight="1" x14ac:dyDescent="0.3">
      <c r="A1326" s="11"/>
      <c r="B1326" s="11"/>
      <c r="C1326" s="11"/>
      <c r="D1326" s="11"/>
      <c r="E1326" s="12"/>
      <c r="F1326" s="12"/>
      <c r="G1326" s="12"/>
      <c r="H1326" s="12"/>
      <c r="I1326" s="12"/>
      <c r="J1326" s="12"/>
      <c r="K1326" s="12"/>
      <c r="L1326" s="12"/>
      <c r="M1326" s="11"/>
      <c r="Q1326" s="1" t="s">
        <v>938</v>
      </c>
    </row>
    <row r="1327" spans="1:48" ht="30" customHeight="1" x14ac:dyDescent="0.3">
      <c r="A1327" s="11"/>
      <c r="B1327" s="11"/>
      <c r="C1327" s="11"/>
      <c r="D1327" s="11"/>
      <c r="E1327" s="12"/>
      <c r="F1327" s="12"/>
      <c r="G1327" s="12"/>
      <c r="H1327" s="12"/>
      <c r="I1327" s="12"/>
      <c r="J1327" s="12"/>
      <c r="K1327" s="12"/>
      <c r="L1327" s="12"/>
      <c r="M1327" s="11"/>
      <c r="Q1327" s="1" t="s">
        <v>938</v>
      </c>
    </row>
    <row r="1328" spans="1:48" ht="30" customHeight="1" x14ac:dyDescent="0.3">
      <c r="A1328" s="11"/>
      <c r="B1328" s="11"/>
      <c r="C1328" s="11"/>
      <c r="D1328" s="11"/>
      <c r="E1328" s="12"/>
      <c r="F1328" s="12"/>
      <c r="G1328" s="12"/>
      <c r="H1328" s="12"/>
      <c r="I1328" s="12"/>
      <c r="J1328" s="12"/>
      <c r="K1328" s="12"/>
      <c r="L1328" s="12"/>
      <c r="M1328" s="11"/>
      <c r="Q1328" s="1" t="s">
        <v>938</v>
      </c>
    </row>
    <row r="1329" spans="1:48" ht="30" customHeight="1" x14ac:dyDescent="0.3">
      <c r="A1329" s="11"/>
      <c r="B1329" s="11"/>
      <c r="C1329" s="11"/>
      <c r="D1329" s="11"/>
      <c r="E1329" s="12"/>
      <c r="F1329" s="12"/>
      <c r="G1329" s="12"/>
      <c r="H1329" s="12"/>
      <c r="I1329" s="12"/>
      <c r="J1329" s="12"/>
      <c r="K1329" s="12"/>
      <c r="L1329" s="12"/>
      <c r="M1329" s="11"/>
      <c r="Q1329" s="1" t="s">
        <v>938</v>
      </c>
    </row>
    <row r="1330" spans="1:48" ht="30" customHeight="1" x14ac:dyDescent="0.3">
      <c r="A1330" s="11"/>
      <c r="B1330" s="11"/>
      <c r="C1330" s="11"/>
      <c r="D1330" s="11"/>
      <c r="E1330" s="12"/>
      <c r="F1330" s="12"/>
      <c r="G1330" s="12"/>
      <c r="H1330" s="12"/>
      <c r="I1330" s="12"/>
      <c r="J1330" s="12"/>
      <c r="K1330" s="12"/>
      <c r="L1330" s="12"/>
      <c r="M1330" s="11"/>
      <c r="Q1330" s="1" t="s">
        <v>938</v>
      </c>
    </row>
    <row r="1331" spans="1:48" ht="30" customHeight="1" x14ac:dyDescent="0.3">
      <c r="A1331" s="11"/>
      <c r="B1331" s="11"/>
      <c r="C1331" s="11"/>
      <c r="D1331" s="11"/>
      <c r="E1331" s="12"/>
      <c r="F1331" s="12"/>
      <c r="G1331" s="12"/>
      <c r="H1331" s="12"/>
      <c r="I1331" s="12"/>
      <c r="J1331" s="12"/>
      <c r="K1331" s="12"/>
      <c r="L1331" s="12"/>
      <c r="M1331" s="11"/>
      <c r="Q1331" s="1" t="s">
        <v>938</v>
      </c>
    </row>
    <row r="1332" spans="1:48" ht="30" customHeight="1" x14ac:dyDescent="0.3">
      <c r="A1332" s="11"/>
      <c r="B1332" s="11"/>
      <c r="C1332" s="11"/>
      <c r="D1332" s="11"/>
      <c r="E1332" s="12"/>
      <c r="F1332" s="12"/>
      <c r="G1332" s="12"/>
      <c r="H1332" s="12"/>
      <c r="I1332" s="12"/>
      <c r="J1332" s="12"/>
      <c r="K1332" s="12"/>
      <c r="L1332" s="12"/>
      <c r="M1332" s="11"/>
      <c r="Q1332" s="1" t="s">
        <v>938</v>
      </c>
    </row>
    <row r="1333" spans="1:48" ht="30" customHeight="1" x14ac:dyDescent="0.3">
      <c r="A1333" s="11"/>
      <c r="B1333" s="11"/>
      <c r="C1333" s="11"/>
      <c r="D1333" s="11"/>
      <c r="E1333" s="12"/>
      <c r="F1333" s="12"/>
      <c r="G1333" s="12"/>
      <c r="H1333" s="12"/>
      <c r="I1333" s="12"/>
      <c r="J1333" s="12"/>
      <c r="K1333" s="12"/>
      <c r="L1333" s="12"/>
      <c r="M1333" s="11"/>
      <c r="Q1333" s="1" t="s">
        <v>938</v>
      </c>
    </row>
    <row r="1334" spans="1:48" ht="30" customHeight="1" x14ac:dyDescent="0.3">
      <c r="A1334" s="11"/>
      <c r="B1334" s="11"/>
      <c r="C1334" s="11"/>
      <c r="D1334" s="11"/>
      <c r="E1334" s="12"/>
      <c r="F1334" s="12"/>
      <c r="G1334" s="12"/>
      <c r="H1334" s="12"/>
      <c r="I1334" s="12"/>
      <c r="J1334" s="12"/>
      <c r="K1334" s="12"/>
      <c r="L1334" s="12"/>
      <c r="M1334" s="11"/>
      <c r="Q1334" s="1" t="s">
        <v>938</v>
      </c>
    </row>
    <row r="1335" spans="1:48" ht="30" customHeight="1" x14ac:dyDescent="0.3">
      <c r="A1335" s="11"/>
      <c r="B1335" s="11"/>
      <c r="C1335" s="11"/>
      <c r="D1335" s="11"/>
      <c r="E1335" s="12"/>
      <c r="F1335" s="12"/>
      <c r="G1335" s="12"/>
      <c r="H1335" s="12"/>
      <c r="I1335" s="12"/>
      <c r="J1335" s="12"/>
      <c r="K1335" s="12"/>
      <c r="L1335" s="12"/>
      <c r="M1335" s="11"/>
      <c r="Q1335" s="1" t="s">
        <v>938</v>
      </c>
    </row>
    <row r="1336" spans="1:48" ht="30" customHeight="1" x14ac:dyDescent="0.3">
      <c r="A1336" s="11"/>
      <c r="B1336" s="11"/>
      <c r="C1336" s="11"/>
      <c r="D1336" s="11"/>
      <c r="E1336" s="12"/>
      <c r="F1336" s="12"/>
      <c r="G1336" s="12"/>
      <c r="H1336" s="12"/>
      <c r="I1336" s="12"/>
      <c r="J1336" s="12"/>
      <c r="K1336" s="12"/>
      <c r="L1336" s="12"/>
      <c r="M1336" s="11"/>
      <c r="Q1336" s="1" t="s">
        <v>938</v>
      </c>
    </row>
    <row r="1337" spans="1:48" ht="30" customHeight="1" x14ac:dyDescent="0.3">
      <c r="A1337" s="13" t="s">
        <v>93</v>
      </c>
      <c r="B1337" s="11"/>
      <c r="C1337" s="11"/>
      <c r="D1337" s="11"/>
      <c r="E1337" s="12"/>
      <c r="F1337" s="12">
        <f>SUMIF(Q1316:Q1336,"010701",F1316:F1336)</f>
        <v>0</v>
      </c>
      <c r="G1337" s="12"/>
      <c r="H1337" s="12">
        <f>SUMIF(Q1316:Q1336,"010701",H1316:H1336)</f>
        <v>0</v>
      </c>
      <c r="I1337" s="12"/>
      <c r="J1337" s="12">
        <f>SUMIF(Q1316:Q1336,"010701",J1316:J1336)</f>
        <v>0</v>
      </c>
      <c r="K1337" s="12"/>
      <c r="L1337" s="12">
        <f>SUMIF(Q1316:Q1336,"010701",L1316:L1336)</f>
        <v>0</v>
      </c>
      <c r="M1337" s="11"/>
      <c r="N1337" t="s">
        <v>94</v>
      </c>
    </row>
    <row r="1338" spans="1:48" ht="30" customHeight="1" x14ac:dyDescent="0.3">
      <c r="A1338" s="13" t="s">
        <v>943</v>
      </c>
      <c r="B1338" s="13" t="s">
        <v>939</v>
      </c>
      <c r="C1338" s="11"/>
      <c r="D1338" s="11"/>
      <c r="E1338" s="12"/>
      <c r="F1338" s="12"/>
      <c r="G1338" s="12"/>
      <c r="H1338" s="12"/>
      <c r="I1338" s="12"/>
      <c r="J1338" s="12"/>
      <c r="K1338" s="12"/>
      <c r="L1338" s="12"/>
      <c r="M1338" s="11"/>
      <c r="Q1338" s="1" t="s">
        <v>944</v>
      </c>
    </row>
    <row r="1339" spans="1:48" ht="30" customHeight="1" x14ac:dyDescent="0.3">
      <c r="A1339" s="13" t="s">
        <v>945</v>
      </c>
      <c r="B1339" s="13" t="s">
        <v>946</v>
      </c>
      <c r="C1339" s="13" t="s">
        <v>61</v>
      </c>
      <c r="D1339" s="11">
        <v>3</v>
      </c>
      <c r="E1339" s="12">
        <f>TRUNC(일위대가목록!E125,0)</f>
        <v>0</v>
      </c>
      <c r="F1339" s="12">
        <f>TRUNC(E1339*D1339, 0)</f>
        <v>0</v>
      </c>
      <c r="G1339" s="12">
        <f>TRUNC(일위대가목록!F125,0)</f>
        <v>0</v>
      </c>
      <c r="H1339" s="12">
        <f>TRUNC(G1339*D1339, 0)</f>
        <v>0</v>
      </c>
      <c r="I1339" s="12">
        <f>TRUNC(일위대가목록!G125,0)</f>
        <v>0</v>
      </c>
      <c r="J1339" s="12">
        <f>TRUNC(I1339*D1339, 0)</f>
        <v>0</v>
      </c>
      <c r="K1339" s="12">
        <f>TRUNC(E1339+G1339+I1339, 0)</f>
        <v>0</v>
      </c>
      <c r="L1339" s="12">
        <f>TRUNC(F1339+H1339+J1339, 0)</f>
        <v>0</v>
      </c>
      <c r="M1339" s="13" t="s">
        <v>947</v>
      </c>
      <c r="N1339" s="1" t="s">
        <v>948</v>
      </c>
      <c r="O1339" s="1" t="s">
        <v>52</v>
      </c>
      <c r="P1339" s="1" t="s">
        <v>52</v>
      </c>
      <c r="Q1339" s="1" t="s">
        <v>944</v>
      </c>
      <c r="R1339" s="1" t="s">
        <v>64</v>
      </c>
      <c r="S1339" s="1" t="s">
        <v>65</v>
      </c>
      <c r="T1339" s="1" t="s">
        <v>65</v>
      </c>
      <c r="AR1339" s="1" t="s">
        <v>52</v>
      </c>
      <c r="AS1339" s="1" t="s">
        <v>52</v>
      </c>
      <c r="AU1339" s="1" t="s">
        <v>949</v>
      </c>
      <c r="AV1339">
        <v>334</v>
      </c>
    </row>
    <row r="1340" spans="1:48" ht="30" customHeight="1" x14ac:dyDescent="0.3">
      <c r="A1340" s="11"/>
      <c r="B1340" s="11"/>
      <c r="C1340" s="11"/>
      <c r="D1340" s="11"/>
      <c r="E1340" s="12"/>
      <c r="F1340" s="12"/>
      <c r="G1340" s="12"/>
      <c r="H1340" s="12"/>
      <c r="I1340" s="12"/>
      <c r="J1340" s="12"/>
      <c r="K1340" s="12"/>
      <c r="L1340" s="12"/>
      <c r="M1340" s="11"/>
      <c r="Q1340" s="1" t="s">
        <v>944</v>
      </c>
    </row>
    <row r="1341" spans="1:48" ht="30" customHeight="1" x14ac:dyDescent="0.3">
      <c r="A1341" s="11"/>
      <c r="B1341" s="11"/>
      <c r="C1341" s="11"/>
      <c r="D1341" s="11"/>
      <c r="E1341" s="12"/>
      <c r="F1341" s="12"/>
      <c r="G1341" s="12"/>
      <c r="H1341" s="12"/>
      <c r="I1341" s="12"/>
      <c r="J1341" s="12"/>
      <c r="K1341" s="12"/>
      <c r="L1341" s="12"/>
      <c r="M1341" s="11"/>
      <c r="Q1341" s="1" t="s">
        <v>944</v>
      </c>
    </row>
    <row r="1342" spans="1:48" ht="30" customHeight="1" x14ac:dyDescent="0.3">
      <c r="A1342" s="11"/>
      <c r="B1342" s="11"/>
      <c r="C1342" s="11"/>
      <c r="D1342" s="11"/>
      <c r="E1342" s="12"/>
      <c r="F1342" s="12"/>
      <c r="G1342" s="12"/>
      <c r="H1342" s="12"/>
      <c r="I1342" s="12"/>
      <c r="J1342" s="12"/>
      <c r="K1342" s="12"/>
      <c r="L1342" s="12"/>
      <c r="M1342" s="11"/>
      <c r="Q1342" s="1" t="s">
        <v>944</v>
      </c>
    </row>
    <row r="1343" spans="1:48" ht="30" customHeight="1" x14ac:dyDescent="0.3">
      <c r="A1343" s="11"/>
      <c r="B1343" s="11"/>
      <c r="C1343" s="11"/>
      <c r="D1343" s="11"/>
      <c r="E1343" s="12"/>
      <c r="F1343" s="12"/>
      <c r="G1343" s="12"/>
      <c r="H1343" s="12"/>
      <c r="I1343" s="12"/>
      <c r="J1343" s="12"/>
      <c r="K1343" s="12"/>
      <c r="L1343" s="12"/>
      <c r="M1343" s="11"/>
      <c r="Q1343" s="1" t="s">
        <v>944</v>
      </c>
    </row>
    <row r="1344" spans="1:48" ht="30" customHeight="1" x14ac:dyDescent="0.3">
      <c r="A1344" s="11"/>
      <c r="B1344" s="11"/>
      <c r="C1344" s="11"/>
      <c r="D1344" s="11"/>
      <c r="E1344" s="12"/>
      <c r="F1344" s="12"/>
      <c r="G1344" s="12"/>
      <c r="H1344" s="12"/>
      <c r="I1344" s="12"/>
      <c r="J1344" s="12"/>
      <c r="K1344" s="12"/>
      <c r="L1344" s="12"/>
      <c r="M1344" s="11"/>
      <c r="Q1344" s="1" t="s">
        <v>944</v>
      </c>
    </row>
    <row r="1345" spans="1:17" ht="30" customHeight="1" x14ac:dyDescent="0.3">
      <c r="A1345" s="11"/>
      <c r="B1345" s="11"/>
      <c r="C1345" s="11"/>
      <c r="D1345" s="11"/>
      <c r="E1345" s="12"/>
      <c r="F1345" s="12"/>
      <c r="G1345" s="12"/>
      <c r="H1345" s="12"/>
      <c r="I1345" s="12"/>
      <c r="J1345" s="12"/>
      <c r="K1345" s="12"/>
      <c r="L1345" s="12"/>
      <c r="M1345" s="11"/>
      <c r="Q1345" s="1" t="s">
        <v>944</v>
      </c>
    </row>
    <row r="1346" spans="1:17" ht="30" customHeight="1" x14ac:dyDescent="0.3">
      <c r="A1346" s="11"/>
      <c r="B1346" s="11"/>
      <c r="C1346" s="11"/>
      <c r="D1346" s="11"/>
      <c r="E1346" s="12"/>
      <c r="F1346" s="12"/>
      <c r="G1346" s="12"/>
      <c r="H1346" s="12"/>
      <c r="I1346" s="12"/>
      <c r="J1346" s="12"/>
      <c r="K1346" s="12"/>
      <c r="L1346" s="12"/>
      <c r="M1346" s="11"/>
      <c r="Q1346" s="1" t="s">
        <v>944</v>
      </c>
    </row>
    <row r="1347" spans="1:17" ht="30" customHeight="1" x14ac:dyDescent="0.3">
      <c r="A1347" s="11"/>
      <c r="B1347" s="11"/>
      <c r="C1347" s="11"/>
      <c r="D1347" s="11"/>
      <c r="E1347" s="12"/>
      <c r="F1347" s="12"/>
      <c r="G1347" s="12"/>
      <c r="H1347" s="12"/>
      <c r="I1347" s="12"/>
      <c r="J1347" s="12"/>
      <c r="K1347" s="12"/>
      <c r="L1347" s="12"/>
      <c r="M1347" s="11"/>
      <c r="Q1347" s="1" t="s">
        <v>944</v>
      </c>
    </row>
    <row r="1348" spans="1:17" ht="30" customHeight="1" x14ac:dyDescent="0.3">
      <c r="A1348" s="11"/>
      <c r="B1348" s="11"/>
      <c r="C1348" s="11"/>
      <c r="D1348" s="11"/>
      <c r="E1348" s="12"/>
      <c r="F1348" s="12"/>
      <c r="G1348" s="12"/>
      <c r="H1348" s="12"/>
      <c r="I1348" s="12"/>
      <c r="J1348" s="12"/>
      <c r="K1348" s="12"/>
      <c r="L1348" s="12"/>
      <c r="M1348" s="11"/>
      <c r="Q1348" s="1" t="s">
        <v>944</v>
      </c>
    </row>
    <row r="1349" spans="1:17" ht="30" customHeight="1" x14ac:dyDescent="0.3">
      <c r="A1349" s="11"/>
      <c r="B1349" s="11"/>
      <c r="C1349" s="11"/>
      <c r="D1349" s="11"/>
      <c r="E1349" s="12"/>
      <c r="F1349" s="12"/>
      <c r="G1349" s="12"/>
      <c r="H1349" s="12"/>
      <c r="I1349" s="12"/>
      <c r="J1349" s="12"/>
      <c r="K1349" s="12"/>
      <c r="L1349" s="12"/>
      <c r="M1349" s="11"/>
      <c r="Q1349" s="1" t="s">
        <v>944</v>
      </c>
    </row>
    <row r="1350" spans="1:17" ht="30" customHeight="1" x14ac:dyDescent="0.3">
      <c r="A1350" s="11"/>
      <c r="B1350" s="11"/>
      <c r="C1350" s="11"/>
      <c r="D1350" s="11"/>
      <c r="E1350" s="12"/>
      <c r="F1350" s="12"/>
      <c r="G1350" s="12"/>
      <c r="H1350" s="12"/>
      <c r="I1350" s="12"/>
      <c r="J1350" s="12"/>
      <c r="K1350" s="12"/>
      <c r="L1350" s="12"/>
      <c r="M1350" s="11"/>
      <c r="Q1350" s="1" t="s">
        <v>944</v>
      </c>
    </row>
    <row r="1351" spans="1:17" ht="30" customHeight="1" x14ac:dyDescent="0.3">
      <c r="A1351" s="11"/>
      <c r="B1351" s="11"/>
      <c r="C1351" s="11"/>
      <c r="D1351" s="11"/>
      <c r="E1351" s="12"/>
      <c r="F1351" s="12"/>
      <c r="G1351" s="12"/>
      <c r="H1351" s="12"/>
      <c r="I1351" s="12"/>
      <c r="J1351" s="12"/>
      <c r="K1351" s="12"/>
      <c r="L1351" s="12"/>
      <c r="M1351" s="11"/>
      <c r="Q1351" s="1" t="s">
        <v>944</v>
      </c>
    </row>
    <row r="1352" spans="1:17" ht="30" customHeight="1" x14ac:dyDescent="0.3">
      <c r="A1352" s="11"/>
      <c r="B1352" s="11"/>
      <c r="C1352" s="11"/>
      <c r="D1352" s="11"/>
      <c r="E1352" s="12"/>
      <c r="F1352" s="12"/>
      <c r="G1352" s="12"/>
      <c r="H1352" s="12"/>
      <c r="I1352" s="12"/>
      <c r="J1352" s="12"/>
      <c r="K1352" s="12"/>
      <c r="L1352" s="12"/>
      <c r="M1352" s="11"/>
      <c r="Q1352" s="1" t="s">
        <v>944</v>
      </c>
    </row>
    <row r="1353" spans="1:17" ht="30" customHeight="1" x14ac:dyDescent="0.3">
      <c r="A1353" s="11"/>
      <c r="B1353" s="11"/>
      <c r="C1353" s="11"/>
      <c r="D1353" s="11"/>
      <c r="E1353" s="12"/>
      <c r="F1353" s="12"/>
      <c r="G1353" s="12"/>
      <c r="H1353" s="12"/>
      <c r="I1353" s="12"/>
      <c r="J1353" s="12"/>
      <c r="K1353" s="12"/>
      <c r="L1353" s="12"/>
      <c r="M1353" s="11"/>
      <c r="Q1353" s="1" t="s">
        <v>944</v>
      </c>
    </row>
    <row r="1354" spans="1:17" ht="30" customHeight="1" x14ac:dyDescent="0.3">
      <c r="A1354" s="11"/>
      <c r="B1354" s="11"/>
      <c r="C1354" s="11"/>
      <c r="D1354" s="11"/>
      <c r="E1354" s="12"/>
      <c r="F1354" s="12"/>
      <c r="G1354" s="12"/>
      <c r="H1354" s="12"/>
      <c r="I1354" s="12"/>
      <c r="J1354" s="12"/>
      <c r="K1354" s="12"/>
      <c r="L1354" s="12"/>
      <c r="M1354" s="11"/>
      <c r="Q1354" s="1" t="s">
        <v>944</v>
      </c>
    </row>
    <row r="1355" spans="1:17" ht="30" customHeight="1" x14ac:dyDescent="0.3">
      <c r="A1355" s="11"/>
      <c r="B1355" s="11"/>
      <c r="C1355" s="11"/>
      <c r="D1355" s="11"/>
      <c r="E1355" s="12"/>
      <c r="F1355" s="12"/>
      <c r="G1355" s="12"/>
      <c r="H1355" s="12"/>
      <c r="I1355" s="12"/>
      <c r="J1355" s="12"/>
      <c r="K1355" s="12"/>
      <c r="L1355" s="12"/>
      <c r="M1355" s="11"/>
      <c r="Q1355" s="1" t="s">
        <v>944</v>
      </c>
    </row>
    <row r="1356" spans="1:17" ht="30" customHeight="1" x14ac:dyDescent="0.3">
      <c r="A1356" s="11"/>
      <c r="B1356" s="11"/>
      <c r="C1356" s="11"/>
      <c r="D1356" s="11"/>
      <c r="E1356" s="12"/>
      <c r="F1356" s="12"/>
      <c r="G1356" s="12"/>
      <c r="H1356" s="12"/>
      <c r="I1356" s="12"/>
      <c r="J1356" s="12"/>
      <c r="K1356" s="12"/>
      <c r="L1356" s="12"/>
      <c r="M1356" s="11"/>
      <c r="Q1356" s="1" t="s">
        <v>944</v>
      </c>
    </row>
    <row r="1357" spans="1:17" ht="30" customHeight="1" x14ac:dyDescent="0.3">
      <c r="A1357" s="11"/>
      <c r="B1357" s="11"/>
      <c r="C1357" s="11"/>
      <c r="D1357" s="11"/>
      <c r="E1357" s="12"/>
      <c r="F1357" s="12"/>
      <c r="G1357" s="12"/>
      <c r="H1357" s="12"/>
      <c r="I1357" s="12"/>
      <c r="J1357" s="12"/>
      <c r="K1357" s="12"/>
      <c r="L1357" s="12"/>
      <c r="M1357" s="11"/>
      <c r="Q1357" s="1" t="s">
        <v>944</v>
      </c>
    </row>
    <row r="1358" spans="1:17" ht="30" customHeight="1" x14ac:dyDescent="0.3">
      <c r="A1358" s="11"/>
      <c r="B1358" s="11"/>
      <c r="C1358" s="11"/>
      <c r="D1358" s="11"/>
      <c r="E1358" s="12"/>
      <c r="F1358" s="12"/>
      <c r="G1358" s="12"/>
      <c r="H1358" s="12"/>
      <c r="I1358" s="12"/>
      <c r="J1358" s="12"/>
      <c r="K1358" s="12"/>
      <c r="L1358" s="12"/>
      <c r="M1358" s="11"/>
      <c r="Q1358" s="1" t="s">
        <v>944</v>
      </c>
    </row>
    <row r="1359" spans="1:17" ht="30" customHeight="1" x14ac:dyDescent="0.3">
      <c r="A1359" s="11"/>
      <c r="B1359" s="11"/>
      <c r="C1359" s="11"/>
      <c r="D1359" s="11"/>
      <c r="E1359" s="12"/>
      <c r="F1359" s="12"/>
      <c r="G1359" s="12"/>
      <c r="H1359" s="12"/>
      <c r="I1359" s="12"/>
      <c r="J1359" s="12"/>
      <c r="K1359" s="12"/>
      <c r="L1359" s="12"/>
      <c r="M1359" s="11"/>
      <c r="Q1359" s="1" t="s">
        <v>944</v>
      </c>
    </row>
    <row r="1360" spans="1:17" ht="30" customHeight="1" x14ac:dyDescent="0.3">
      <c r="A1360" s="13" t="s">
        <v>93</v>
      </c>
      <c r="B1360" s="11"/>
      <c r="C1360" s="11"/>
      <c r="D1360" s="11"/>
      <c r="E1360" s="12"/>
      <c r="F1360" s="12">
        <f>SUMIF(Q1339:Q1359,"010702",F1339:F1359)</f>
        <v>0</v>
      </c>
      <c r="G1360" s="12"/>
      <c r="H1360" s="12">
        <f>SUMIF(Q1339:Q1359,"010702",H1339:H1359)</f>
        <v>0</v>
      </c>
      <c r="I1360" s="12"/>
      <c r="J1360" s="12">
        <f>SUMIF(Q1339:Q1359,"010702",J1339:J1359)</f>
        <v>0</v>
      </c>
      <c r="K1360" s="12"/>
      <c r="L1360" s="12">
        <f>SUMIF(Q1339:Q1359,"010702",L1339:L1359)</f>
        <v>0</v>
      </c>
      <c r="M1360" s="11"/>
      <c r="N1360" t="s">
        <v>94</v>
      </c>
    </row>
    <row r="1361" spans="1:48" ht="30" customHeight="1" x14ac:dyDescent="0.3">
      <c r="A1361" s="13" t="s">
        <v>950</v>
      </c>
      <c r="B1361" s="13" t="s">
        <v>939</v>
      </c>
      <c r="C1361" s="11"/>
      <c r="D1361" s="11"/>
      <c r="E1361" s="12"/>
      <c r="F1361" s="12"/>
      <c r="G1361" s="12"/>
      <c r="H1361" s="12"/>
      <c r="I1361" s="12"/>
      <c r="J1361" s="12"/>
      <c r="K1361" s="12"/>
      <c r="L1361" s="12"/>
      <c r="M1361" s="11"/>
      <c r="Q1361" s="1" t="s">
        <v>951</v>
      </c>
    </row>
    <row r="1362" spans="1:48" ht="30" customHeight="1" x14ac:dyDescent="0.3">
      <c r="A1362" s="13" t="s">
        <v>952</v>
      </c>
      <c r="B1362" s="13" t="s">
        <v>953</v>
      </c>
      <c r="C1362" s="13" t="s">
        <v>61</v>
      </c>
      <c r="D1362" s="11">
        <v>11</v>
      </c>
      <c r="E1362" s="12">
        <f>TRUNC(일위대가목록!E126,0)</f>
        <v>0</v>
      </c>
      <c r="F1362" s="12">
        <f t="shared" ref="F1362:F1367" si="96">TRUNC(E1362*D1362, 0)</f>
        <v>0</v>
      </c>
      <c r="G1362" s="12">
        <f>TRUNC(일위대가목록!F126,0)</f>
        <v>0</v>
      </c>
      <c r="H1362" s="12">
        <f t="shared" ref="H1362:H1367" si="97">TRUNC(G1362*D1362, 0)</f>
        <v>0</v>
      </c>
      <c r="I1362" s="12">
        <f>TRUNC(일위대가목록!G126,0)</f>
        <v>0</v>
      </c>
      <c r="J1362" s="12">
        <f t="shared" ref="J1362:J1367" si="98">TRUNC(I1362*D1362, 0)</f>
        <v>0</v>
      </c>
      <c r="K1362" s="12">
        <f t="shared" ref="K1362:L1367" si="99">TRUNC(E1362+G1362+I1362, 0)</f>
        <v>0</v>
      </c>
      <c r="L1362" s="12">
        <f t="shared" si="99"/>
        <v>0</v>
      </c>
      <c r="M1362" s="13" t="s">
        <v>954</v>
      </c>
      <c r="N1362" s="1" t="s">
        <v>955</v>
      </c>
      <c r="O1362" s="1" t="s">
        <v>52</v>
      </c>
      <c r="P1362" s="1" t="s">
        <v>52</v>
      </c>
      <c r="Q1362" s="1" t="s">
        <v>951</v>
      </c>
      <c r="R1362" s="1" t="s">
        <v>64</v>
      </c>
      <c r="S1362" s="1" t="s">
        <v>65</v>
      </c>
      <c r="T1362" s="1" t="s">
        <v>65</v>
      </c>
      <c r="AR1362" s="1" t="s">
        <v>52</v>
      </c>
      <c r="AS1362" s="1" t="s">
        <v>52</v>
      </c>
      <c r="AU1362" s="1" t="s">
        <v>956</v>
      </c>
      <c r="AV1362">
        <v>336</v>
      </c>
    </row>
    <row r="1363" spans="1:48" ht="30" customHeight="1" x14ac:dyDescent="0.3">
      <c r="A1363" s="13" t="s">
        <v>957</v>
      </c>
      <c r="B1363" s="13" t="s">
        <v>125</v>
      </c>
      <c r="C1363" s="13" t="s">
        <v>61</v>
      </c>
      <c r="D1363" s="11">
        <v>11</v>
      </c>
      <c r="E1363" s="12">
        <f>TRUNC(일위대가목록!E127,0)</f>
        <v>0</v>
      </c>
      <c r="F1363" s="12">
        <f t="shared" si="96"/>
        <v>0</v>
      </c>
      <c r="G1363" s="12">
        <f>TRUNC(일위대가목록!F127,0)</f>
        <v>0</v>
      </c>
      <c r="H1363" s="12">
        <f t="shared" si="97"/>
        <v>0</v>
      </c>
      <c r="I1363" s="12">
        <f>TRUNC(일위대가목록!G127,0)</f>
        <v>0</v>
      </c>
      <c r="J1363" s="12">
        <f t="shared" si="98"/>
        <v>0</v>
      </c>
      <c r="K1363" s="12">
        <f t="shared" si="99"/>
        <v>0</v>
      </c>
      <c r="L1363" s="12">
        <f t="shared" si="99"/>
        <v>0</v>
      </c>
      <c r="M1363" s="13" t="s">
        <v>958</v>
      </c>
      <c r="N1363" s="1" t="s">
        <v>959</v>
      </c>
      <c r="O1363" s="1" t="s">
        <v>52</v>
      </c>
      <c r="P1363" s="1" t="s">
        <v>52</v>
      </c>
      <c r="Q1363" s="1" t="s">
        <v>951</v>
      </c>
      <c r="R1363" s="1" t="s">
        <v>64</v>
      </c>
      <c r="S1363" s="1" t="s">
        <v>65</v>
      </c>
      <c r="T1363" s="1" t="s">
        <v>65</v>
      </c>
      <c r="AR1363" s="1" t="s">
        <v>52</v>
      </c>
      <c r="AS1363" s="1" t="s">
        <v>52</v>
      </c>
      <c r="AU1363" s="1" t="s">
        <v>960</v>
      </c>
      <c r="AV1363">
        <v>337</v>
      </c>
    </row>
    <row r="1364" spans="1:48" ht="30" customHeight="1" x14ac:dyDescent="0.3">
      <c r="A1364" s="13" t="s">
        <v>129</v>
      </c>
      <c r="B1364" s="13" t="s">
        <v>478</v>
      </c>
      <c r="C1364" s="13" t="s">
        <v>61</v>
      </c>
      <c r="D1364" s="11">
        <v>85</v>
      </c>
      <c r="E1364" s="12">
        <f>TRUNC(일위대가목록!E75,0)</f>
        <v>0</v>
      </c>
      <c r="F1364" s="12">
        <f t="shared" si="96"/>
        <v>0</v>
      </c>
      <c r="G1364" s="12">
        <f>TRUNC(일위대가목록!F75,0)</f>
        <v>0</v>
      </c>
      <c r="H1364" s="12">
        <f t="shared" si="97"/>
        <v>0</v>
      </c>
      <c r="I1364" s="12">
        <f>TRUNC(일위대가목록!G75,0)</f>
        <v>0</v>
      </c>
      <c r="J1364" s="12">
        <f t="shared" si="98"/>
        <v>0</v>
      </c>
      <c r="K1364" s="12">
        <f t="shared" si="99"/>
        <v>0</v>
      </c>
      <c r="L1364" s="12">
        <f t="shared" si="99"/>
        <v>0</v>
      </c>
      <c r="M1364" s="13" t="s">
        <v>479</v>
      </c>
      <c r="N1364" s="1" t="s">
        <v>480</v>
      </c>
      <c r="O1364" s="1" t="s">
        <v>52</v>
      </c>
      <c r="P1364" s="1" t="s">
        <v>52</v>
      </c>
      <c r="Q1364" s="1" t="s">
        <v>951</v>
      </c>
      <c r="R1364" s="1" t="s">
        <v>64</v>
      </c>
      <c r="S1364" s="1" t="s">
        <v>65</v>
      </c>
      <c r="T1364" s="1" t="s">
        <v>65</v>
      </c>
      <c r="AR1364" s="1" t="s">
        <v>52</v>
      </c>
      <c r="AS1364" s="1" t="s">
        <v>52</v>
      </c>
      <c r="AU1364" s="1" t="s">
        <v>961</v>
      </c>
      <c r="AV1364">
        <v>338</v>
      </c>
    </row>
    <row r="1365" spans="1:48" ht="30" customHeight="1" x14ac:dyDescent="0.3">
      <c r="A1365" s="13" t="s">
        <v>962</v>
      </c>
      <c r="B1365" s="13" t="s">
        <v>963</v>
      </c>
      <c r="C1365" s="13" t="s">
        <v>61</v>
      </c>
      <c r="D1365" s="11">
        <v>5</v>
      </c>
      <c r="E1365" s="12">
        <f>TRUNC(일위대가목록!E128,0)</f>
        <v>0</v>
      </c>
      <c r="F1365" s="12">
        <f t="shared" si="96"/>
        <v>0</v>
      </c>
      <c r="G1365" s="12">
        <f>TRUNC(일위대가목록!F128,0)</f>
        <v>0</v>
      </c>
      <c r="H1365" s="12">
        <f t="shared" si="97"/>
        <v>0</v>
      </c>
      <c r="I1365" s="12">
        <f>TRUNC(일위대가목록!G128,0)</f>
        <v>0</v>
      </c>
      <c r="J1365" s="12">
        <f t="shared" si="98"/>
        <v>0</v>
      </c>
      <c r="K1365" s="12">
        <f t="shared" si="99"/>
        <v>0</v>
      </c>
      <c r="L1365" s="12">
        <f t="shared" si="99"/>
        <v>0</v>
      </c>
      <c r="M1365" s="13" t="s">
        <v>964</v>
      </c>
      <c r="N1365" s="1" t="s">
        <v>965</v>
      </c>
      <c r="O1365" s="1" t="s">
        <v>52</v>
      </c>
      <c r="P1365" s="1" t="s">
        <v>52</v>
      </c>
      <c r="Q1365" s="1" t="s">
        <v>951</v>
      </c>
      <c r="R1365" s="1" t="s">
        <v>64</v>
      </c>
      <c r="S1365" s="1" t="s">
        <v>65</v>
      </c>
      <c r="T1365" s="1" t="s">
        <v>65</v>
      </c>
      <c r="AR1365" s="1" t="s">
        <v>52</v>
      </c>
      <c r="AS1365" s="1" t="s">
        <v>52</v>
      </c>
      <c r="AU1365" s="1" t="s">
        <v>966</v>
      </c>
      <c r="AV1365">
        <v>339</v>
      </c>
    </row>
    <row r="1366" spans="1:48" ht="30" customHeight="1" x14ac:dyDescent="0.3">
      <c r="A1366" s="13" t="s">
        <v>158</v>
      </c>
      <c r="B1366" s="13" t="s">
        <v>495</v>
      </c>
      <c r="C1366" s="13" t="s">
        <v>154</v>
      </c>
      <c r="D1366" s="11">
        <v>30</v>
      </c>
      <c r="E1366" s="12">
        <f>TRUNC(일위대가목록!E79,0)</f>
        <v>0</v>
      </c>
      <c r="F1366" s="12">
        <f t="shared" si="96"/>
        <v>0</v>
      </c>
      <c r="G1366" s="12">
        <f>TRUNC(일위대가목록!F79,0)</f>
        <v>0</v>
      </c>
      <c r="H1366" s="12">
        <f t="shared" si="97"/>
        <v>0</v>
      </c>
      <c r="I1366" s="12">
        <f>TRUNC(일위대가목록!G79,0)</f>
        <v>0</v>
      </c>
      <c r="J1366" s="12">
        <f t="shared" si="98"/>
        <v>0</v>
      </c>
      <c r="K1366" s="12">
        <f t="shared" si="99"/>
        <v>0</v>
      </c>
      <c r="L1366" s="12">
        <f t="shared" si="99"/>
        <v>0</v>
      </c>
      <c r="M1366" s="13" t="s">
        <v>496</v>
      </c>
      <c r="N1366" s="1" t="s">
        <v>497</v>
      </c>
      <c r="O1366" s="1" t="s">
        <v>52</v>
      </c>
      <c r="P1366" s="1" t="s">
        <v>52</v>
      </c>
      <c r="Q1366" s="1" t="s">
        <v>951</v>
      </c>
      <c r="R1366" s="1" t="s">
        <v>64</v>
      </c>
      <c r="S1366" s="1" t="s">
        <v>65</v>
      </c>
      <c r="T1366" s="1" t="s">
        <v>65</v>
      </c>
      <c r="AR1366" s="1" t="s">
        <v>52</v>
      </c>
      <c r="AS1366" s="1" t="s">
        <v>52</v>
      </c>
      <c r="AU1366" s="1" t="s">
        <v>967</v>
      </c>
      <c r="AV1366">
        <v>340</v>
      </c>
    </row>
    <row r="1367" spans="1:48" ht="30" customHeight="1" x14ac:dyDescent="0.3">
      <c r="A1367" s="13" t="s">
        <v>163</v>
      </c>
      <c r="B1367" s="13" t="s">
        <v>164</v>
      </c>
      <c r="C1367" s="13" t="s">
        <v>61</v>
      </c>
      <c r="D1367" s="11">
        <v>3</v>
      </c>
      <c r="E1367" s="12">
        <f>TRUNC(일위대가목록!E22,0)</f>
        <v>0</v>
      </c>
      <c r="F1367" s="12">
        <f t="shared" si="96"/>
        <v>0</v>
      </c>
      <c r="G1367" s="12">
        <f>TRUNC(일위대가목록!F22,0)</f>
        <v>0</v>
      </c>
      <c r="H1367" s="12">
        <f t="shared" si="97"/>
        <v>0</v>
      </c>
      <c r="I1367" s="12">
        <f>TRUNC(일위대가목록!G22,0)</f>
        <v>0</v>
      </c>
      <c r="J1367" s="12">
        <f t="shared" si="98"/>
        <v>0</v>
      </c>
      <c r="K1367" s="12">
        <f t="shared" si="99"/>
        <v>0</v>
      </c>
      <c r="L1367" s="12">
        <f t="shared" si="99"/>
        <v>0</v>
      </c>
      <c r="M1367" s="13" t="s">
        <v>165</v>
      </c>
      <c r="N1367" s="1" t="s">
        <v>166</v>
      </c>
      <c r="O1367" s="1" t="s">
        <v>52</v>
      </c>
      <c r="P1367" s="1" t="s">
        <v>52</v>
      </c>
      <c r="Q1367" s="1" t="s">
        <v>951</v>
      </c>
      <c r="R1367" s="1" t="s">
        <v>64</v>
      </c>
      <c r="S1367" s="1" t="s">
        <v>65</v>
      </c>
      <c r="T1367" s="1" t="s">
        <v>65</v>
      </c>
      <c r="AR1367" s="1" t="s">
        <v>52</v>
      </c>
      <c r="AS1367" s="1" t="s">
        <v>52</v>
      </c>
      <c r="AU1367" s="1" t="s">
        <v>968</v>
      </c>
      <c r="AV1367">
        <v>341</v>
      </c>
    </row>
    <row r="1368" spans="1:48" ht="30" customHeight="1" x14ac:dyDescent="0.3">
      <c r="A1368" s="11"/>
      <c r="B1368" s="11"/>
      <c r="C1368" s="11"/>
      <c r="D1368" s="11"/>
      <c r="E1368" s="12"/>
      <c r="F1368" s="12"/>
      <c r="G1368" s="12"/>
      <c r="H1368" s="12"/>
      <c r="I1368" s="12"/>
      <c r="J1368" s="12"/>
      <c r="K1368" s="12"/>
      <c r="L1368" s="12"/>
      <c r="M1368" s="11"/>
      <c r="Q1368" s="1" t="s">
        <v>951</v>
      </c>
    </row>
    <row r="1369" spans="1:48" ht="30" customHeight="1" x14ac:dyDescent="0.3">
      <c r="A1369" s="11"/>
      <c r="B1369" s="11"/>
      <c r="C1369" s="11"/>
      <c r="D1369" s="11"/>
      <c r="E1369" s="12"/>
      <c r="F1369" s="12"/>
      <c r="G1369" s="12"/>
      <c r="H1369" s="12"/>
      <c r="I1369" s="12"/>
      <c r="J1369" s="12"/>
      <c r="K1369" s="12"/>
      <c r="L1369" s="12"/>
      <c r="M1369" s="11"/>
      <c r="Q1369" s="1" t="s">
        <v>951</v>
      </c>
    </row>
    <row r="1370" spans="1:48" ht="30" customHeight="1" x14ac:dyDescent="0.3">
      <c r="A1370" s="11"/>
      <c r="B1370" s="11"/>
      <c r="C1370" s="11"/>
      <c r="D1370" s="11"/>
      <c r="E1370" s="12"/>
      <c r="F1370" s="12"/>
      <c r="G1370" s="12"/>
      <c r="H1370" s="12"/>
      <c r="I1370" s="12"/>
      <c r="J1370" s="12"/>
      <c r="K1370" s="12"/>
      <c r="L1370" s="12"/>
      <c r="M1370" s="11"/>
      <c r="Q1370" s="1" t="s">
        <v>951</v>
      </c>
    </row>
    <row r="1371" spans="1:48" ht="30" customHeight="1" x14ac:dyDescent="0.3">
      <c r="A1371" s="11"/>
      <c r="B1371" s="11"/>
      <c r="C1371" s="11"/>
      <c r="D1371" s="11"/>
      <c r="E1371" s="12"/>
      <c r="F1371" s="12"/>
      <c r="G1371" s="12"/>
      <c r="H1371" s="12"/>
      <c r="I1371" s="12"/>
      <c r="J1371" s="12"/>
      <c r="K1371" s="12"/>
      <c r="L1371" s="12"/>
      <c r="M1371" s="11"/>
      <c r="Q1371" s="1" t="s">
        <v>951</v>
      </c>
    </row>
    <row r="1372" spans="1:48" ht="30" customHeight="1" x14ac:dyDescent="0.3">
      <c r="A1372" s="11"/>
      <c r="B1372" s="11"/>
      <c r="C1372" s="11"/>
      <c r="D1372" s="11"/>
      <c r="E1372" s="12"/>
      <c r="F1372" s="12"/>
      <c r="G1372" s="12"/>
      <c r="H1372" s="12"/>
      <c r="I1372" s="12"/>
      <c r="J1372" s="12"/>
      <c r="K1372" s="12"/>
      <c r="L1372" s="12"/>
      <c r="M1372" s="11"/>
      <c r="Q1372" s="1" t="s">
        <v>951</v>
      </c>
    </row>
    <row r="1373" spans="1:48" ht="30" customHeight="1" x14ac:dyDescent="0.3">
      <c r="A1373" s="11"/>
      <c r="B1373" s="11"/>
      <c r="C1373" s="11"/>
      <c r="D1373" s="11"/>
      <c r="E1373" s="12"/>
      <c r="F1373" s="12"/>
      <c r="G1373" s="12"/>
      <c r="H1373" s="12"/>
      <c r="I1373" s="12"/>
      <c r="J1373" s="12"/>
      <c r="K1373" s="12"/>
      <c r="L1373" s="12"/>
      <c r="M1373" s="11"/>
      <c r="Q1373" s="1" t="s">
        <v>951</v>
      </c>
    </row>
    <row r="1374" spans="1:48" ht="30" customHeight="1" x14ac:dyDescent="0.3">
      <c r="A1374" s="11"/>
      <c r="B1374" s="11"/>
      <c r="C1374" s="11"/>
      <c r="D1374" s="11"/>
      <c r="E1374" s="12"/>
      <c r="F1374" s="12"/>
      <c r="G1374" s="12"/>
      <c r="H1374" s="12"/>
      <c r="I1374" s="12"/>
      <c r="J1374" s="12"/>
      <c r="K1374" s="12"/>
      <c r="L1374" s="12"/>
      <c r="M1374" s="11"/>
      <c r="Q1374" s="1" t="s">
        <v>951</v>
      </c>
    </row>
    <row r="1375" spans="1:48" ht="30" customHeight="1" x14ac:dyDescent="0.3">
      <c r="A1375" s="11"/>
      <c r="B1375" s="11"/>
      <c r="C1375" s="11"/>
      <c r="D1375" s="11"/>
      <c r="E1375" s="12"/>
      <c r="F1375" s="12"/>
      <c r="G1375" s="12"/>
      <c r="H1375" s="12"/>
      <c r="I1375" s="12"/>
      <c r="J1375" s="12"/>
      <c r="K1375" s="12"/>
      <c r="L1375" s="12"/>
      <c r="M1375" s="11"/>
      <c r="Q1375" s="1" t="s">
        <v>951</v>
      </c>
    </row>
    <row r="1376" spans="1:48" ht="30" customHeight="1" x14ac:dyDescent="0.3">
      <c r="A1376" s="11"/>
      <c r="B1376" s="11"/>
      <c r="C1376" s="11"/>
      <c r="D1376" s="11"/>
      <c r="E1376" s="12"/>
      <c r="F1376" s="12"/>
      <c r="G1376" s="12"/>
      <c r="H1376" s="12"/>
      <c r="I1376" s="12"/>
      <c r="J1376" s="12"/>
      <c r="K1376" s="12"/>
      <c r="L1376" s="12"/>
      <c r="M1376" s="11"/>
      <c r="Q1376" s="1" t="s">
        <v>951</v>
      </c>
    </row>
    <row r="1377" spans="1:48" ht="30" customHeight="1" x14ac:dyDescent="0.3">
      <c r="A1377" s="11"/>
      <c r="B1377" s="11"/>
      <c r="C1377" s="11"/>
      <c r="D1377" s="11"/>
      <c r="E1377" s="12"/>
      <c r="F1377" s="12"/>
      <c r="G1377" s="12"/>
      <c r="H1377" s="12"/>
      <c r="I1377" s="12"/>
      <c r="J1377" s="12"/>
      <c r="K1377" s="12"/>
      <c r="L1377" s="12"/>
      <c r="M1377" s="11"/>
      <c r="Q1377" s="1" t="s">
        <v>951</v>
      </c>
    </row>
    <row r="1378" spans="1:48" ht="30" customHeight="1" x14ac:dyDescent="0.3">
      <c r="A1378" s="11"/>
      <c r="B1378" s="11"/>
      <c r="C1378" s="11"/>
      <c r="D1378" s="11"/>
      <c r="E1378" s="12"/>
      <c r="F1378" s="12"/>
      <c r="G1378" s="12"/>
      <c r="H1378" s="12"/>
      <c r="I1378" s="12"/>
      <c r="J1378" s="12"/>
      <c r="K1378" s="12"/>
      <c r="L1378" s="12"/>
      <c r="M1378" s="11"/>
      <c r="Q1378" s="1" t="s">
        <v>951</v>
      </c>
    </row>
    <row r="1379" spans="1:48" ht="30" customHeight="1" x14ac:dyDescent="0.3">
      <c r="A1379" s="11"/>
      <c r="B1379" s="11"/>
      <c r="C1379" s="11"/>
      <c r="D1379" s="11"/>
      <c r="E1379" s="12"/>
      <c r="F1379" s="12"/>
      <c r="G1379" s="12"/>
      <c r="H1379" s="12"/>
      <c r="I1379" s="12"/>
      <c r="J1379" s="12"/>
      <c r="K1379" s="12"/>
      <c r="L1379" s="12"/>
      <c r="M1379" s="11"/>
      <c r="Q1379" s="1" t="s">
        <v>951</v>
      </c>
    </row>
    <row r="1380" spans="1:48" ht="30" customHeight="1" x14ac:dyDescent="0.3">
      <c r="A1380" s="11"/>
      <c r="B1380" s="11"/>
      <c r="C1380" s="11"/>
      <c r="D1380" s="11"/>
      <c r="E1380" s="12"/>
      <c r="F1380" s="12"/>
      <c r="G1380" s="12"/>
      <c r="H1380" s="12"/>
      <c r="I1380" s="12"/>
      <c r="J1380" s="12"/>
      <c r="K1380" s="12"/>
      <c r="L1380" s="12"/>
      <c r="M1380" s="11"/>
      <c r="Q1380" s="1" t="s">
        <v>951</v>
      </c>
    </row>
    <row r="1381" spans="1:48" ht="30" customHeight="1" x14ac:dyDescent="0.3">
      <c r="A1381" s="11"/>
      <c r="B1381" s="11"/>
      <c r="C1381" s="11"/>
      <c r="D1381" s="11"/>
      <c r="E1381" s="12"/>
      <c r="F1381" s="12"/>
      <c r="G1381" s="12"/>
      <c r="H1381" s="12"/>
      <c r="I1381" s="12"/>
      <c r="J1381" s="12"/>
      <c r="K1381" s="12"/>
      <c r="L1381" s="12"/>
      <c r="M1381" s="11"/>
      <c r="Q1381" s="1" t="s">
        <v>951</v>
      </c>
    </row>
    <row r="1382" spans="1:48" ht="30" customHeight="1" x14ac:dyDescent="0.3">
      <c r="A1382" s="11"/>
      <c r="B1382" s="11"/>
      <c r="C1382" s="11"/>
      <c r="D1382" s="11"/>
      <c r="E1382" s="12"/>
      <c r="F1382" s="12"/>
      <c r="G1382" s="12"/>
      <c r="H1382" s="12"/>
      <c r="I1382" s="12"/>
      <c r="J1382" s="12"/>
      <c r="K1382" s="12"/>
      <c r="L1382" s="12"/>
      <c r="M1382" s="11"/>
      <c r="Q1382" s="1" t="s">
        <v>951</v>
      </c>
    </row>
    <row r="1383" spans="1:48" ht="30" customHeight="1" x14ac:dyDescent="0.3">
      <c r="A1383" s="13" t="s">
        <v>93</v>
      </c>
      <c r="B1383" s="11"/>
      <c r="C1383" s="11"/>
      <c r="D1383" s="11"/>
      <c r="E1383" s="12"/>
      <c r="F1383" s="12">
        <f>SUMIF(Q1362:Q1382,"010703",F1362:F1382)</f>
        <v>0</v>
      </c>
      <c r="G1383" s="12"/>
      <c r="H1383" s="12">
        <f>SUMIF(Q1362:Q1382,"010703",H1362:H1382)</f>
        <v>0</v>
      </c>
      <c r="I1383" s="12"/>
      <c r="J1383" s="12">
        <f>SUMIF(Q1362:Q1382,"010703",J1362:J1382)</f>
        <v>0</v>
      </c>
      <c r="K1383" s="12"/>
      <c r="L1383" s="12">
        <f>SUMIF(Q1362:Q1382,"010703",L1362:L1382)</f>
        <v>0</v>
      </c>
      <c r="M1383" s="11"/>
      <c r="N1383" t="s">
        <v>94</v>
      </c>
    </row>
    <row r="1384" spans="1:48" ht="30" customHeight="1" x14ac:dyDescent="0.3">
      <c r="A1384" s="13" t="s">
        <v>969</v>
      </c>
      <c r="B1384" s="13" t="s">
        <v>939</v>
      </c>
      <c r="C1384" s="11"/>
      <c r="D1384" s="11"/>
      <c r="E1384" s="12"/>
      <c r="F1384" s="12"/>
      <c r="G1384" s="12"/>
      <c r="H1384" s="12"/>
      <c r="I1384" s="12"/>
      <c r="J1384" s="12"/>
      <c r="K1384" s="12"/>
      <c r="L1384" s="12"/>
      <c r="M1384" s="11"/>
      <c r="Q1384" s="1" t="s">
        <v>970</v>
      </c>
    </row>
    <row r="1385" spans="1:48" ht="30" customHeight="1" x14ac:dyDescent="0.3">
      <c r="A1385" s="13" t="s">
        <v>516</v>
      </c>
      <c r="B1385" s="13" t="s">
        <v>210</v>
      </c>
      <c r="C1385" s="13" t="s">
        <v>61</v>
      </c>
      <c r="D1385" s="11">
        <v>66</v>
      </c>
      <c r="E1385" s="12">
        <f>TRUNC(일위대가목록!E82,0)</f>
        <v>0</v>
      </c>
      <c r="F1385" s="12">
        <f t="shared" ref="F1385:F1393" si="100">TRUNC(E1385*D1385, 0)</f>
        <v>0</v>
      </c>
      <c r="G1385" s="12">
        <f>TRUNC(일위대가목록!F82,0)</f>
        <v>0</v>
      </c>
      <c r="H1385" s="12">
        <f t="shared" ref="H1385:H1393" si="101">TRUNC(G1385*D1385, 0)</f>
        <v>0</v>
      </c>
      <c r="I1385" s="12">
        <f>TRUNC(일위대가목록!G82,0)</f>
        <v>0</v>
      </c>
      <c r="J1385" s="12">
        <f t="shared" ref="J1385:J1393" si="102">TRUNC(I1385*D1385, 0)</f>
        <v>0</v>
      </c>
      <c r="K1385" s="12">
        <f t="shared" ref="K1385:K1393" si="103">TRUNC(E1385+G1385+I1385, 0)</f>
        <v>0</v>
      </c>
      <c r="L1385" s="12">
        <f t="shared" ref="L1385:L1393" si="104">TRUNC(F1385+H1385+J1385, 0)</f>
        <v>0</v>
      </c>
      <c r="M1385" s="13" t="s">
        <v>517</v>
      </c>
      <c r="N1385" s="1" t="s">
        <v>518</v>
      </c>
      <c r="O1385" s="1" t="s">
        <v>52</v>
      </c>
      <c r="P1385" s="1" t="s">
        <v>52</v>
      </c>
      <c r="Q1385" s="1" t="s">
        <v>970</v>
      </c>
      <c r="R1385" s="1" t="s">
        <v>64</v>
      </c>
      <c r="S1385" s="1" t="s">
        <v>65</v>
      </c>
      <c r="T1385" s="1" t="s">
        <v>65</v>
      </c>
      <c r="AR1385" s="1" t="s">
        <v>52</v>
      </c>
      <c r="AS1385" s="1" t="s">
        <v>52</v>
      </c>
      <c r="AU1385" s="1" t="s">
        <v>971</v>
      </c>
      <c r="AV1385">
        <v>343</v>
      </c>
    </row>
    <row r="1386" spans="1:48" ht="30" customHeight="1" x14ac:dyDescent="0.3">
      <c r="A1386" s="13" t="s">
        <v>199</v>
      </c>
      <c r="B1386" s="13" t="s">
        <v>200</v>
      </c>
      <c r="C1386" s="13" t="s">
        <v>61</v>
      </c>
      <c r="D1386" s="11">
        <v>56</v>
      </c>
      <c r="E1386" s="12">
        <f>TRUNC(일위대가목록!E28,0)</f>
        <v>0</v>
      </c>
      <c r="F1386" s="12">
        <f t="shared" si="100"/>
        <v>0</v>
      </c>
      <c r="G1386" s="12">
        <f>TRUNC(일위대가목록!F28,0)</f>
        <v>0</v>
      </c>
      <c r="H1386" s="12">
        <f t="shared" si="101"/>
        <v>0</v>
      </c>
      <c r="I1386" s="12">
        <f>TRUNC(일위대가목록!G28,0)</f>
        <v>0</v>
      </c>
      <c r="J1386" s="12">
        <f t="shared" si="102"/>
        <v>0</v>
      </c>
      <c r="K1386" s="12">
        <f t="shared" si="103"/>
        <v>0</v>
      </c>
      <c r="L1386" s="12">
        <f t="shared" si="104"/>
        <v>0</v>
      </c>
      <c r="M1386" s="13" t="s">
        <v>201</v>
      </c>
      <c r="N1386" s="1" t="s">
        <v>202</v>
      </c>
      <c r="O1386" s="1" t="s">
        <v>52</v>
      </c>
      <c r="P1386" s="1" t="s">
        <v>52</v>
      </c>
      <c r="Q1386" s="1" t="s">
        <v>970</v>
      </c>
      <c r="R1386" s="1" t="s">
        <v>64</v>
      </c>
      <c r="S1386" s="1" t="s">
        <v>65</v>
      </c>
      <c r="T1386" s="1" t="s">
        <v>65</v>
      </c>
      <c r="AR1386" s="1" t="s">
        <v>52</v>
      </c>
      <c r="AS1386" s="1" t="s">
        <v>52</v>
      </c>
      <c r="AU1386" s="1" t="s">
        <v>972</v>
      </c>
      <c r="AV1386">
        <v>344</v>
      </c>
    </row>
    <row r="1387" spans="1:48" ht="30" customHeight="1" x14ac:dyDescent="0.3">
      <c r="A1387" s="13" t="s">
        <v>509</v>
      </c>
      <c r="B1387" s="13" t="s">
        <v>510</v>
      </c>
      <c r="C1387" s="13" t="s">
        <v>61</v>
      </c>
      <c r="D1387" s="11">
        <v>15</v>
      </c>
      <c r="E1387" s="12">
        <f>TRUNC(일위대가목록!E81,0)</f>
        <v>0</v>
      </c>
      <c r="F1387" s="12">
        <f t="shared" si="100"/>
        <v>0</v>
      </c>
      <c r="G1387" s="12">
        <f>TRUNC(일위대가목록!F81,0)</f>
        <v>0</v>
      </c>
      <c r="H1387" s="12">
        <f t="shared" si="101"/>
        <v>0</v>
      </c>
      <c r="I1387" s="12">
        <f>TRUNC(일위대가목록!G81,0)</f>
        <v>0</v>
      </c>
      <c r="J1387" s="12">
        <f t="shared" si="102"/>
        <v>0</v>
      </c>
      <c r="K1387" s="12">
        <f t="shared" si="103"/>
        <v>0</v>
      </c>
      <c r="L1387" s="12">
        <f t="shared" si="104"/>
        <v>0</v>
      </c>
      <c r="M1387" s="13" t="s">
        <v>511</v>
      </c>
      <c r="N1387" s="1" t="s">
        <v>512</v>
      </c>
      <c r="O1387" s="1" t="s">
        <v>52</v>
      </c>
      <c r="P1387" s="1" t="s">
        <v>52</v>
      </c>
      <c r="Q1387" s="1" t="s">
        <v>970</v>
      </c>
      <c r="R1387" s="1" t="s">
        <v>64</v>
      </c>
      <c r="S1387" s="1" t="s">
        <v>65</v>
      </c>
      <c r="T1387" s="1" t="s">
        <v>65</v>
      </c>
      <c r="AR1387" s="1" t="s">
        <v>52</v>
      </c>
      <c r="AS1387" s="1" t="s">
        <v>52</v>
      </c>
      <c r="AU1387" s="1" t="s">
        <v>973</v>
      </c>
      <c r="AV1387">
        <v>345</v>
      </c>
    </row>
    <row r="1388" spans="1:48" ht="30" customHeight="1" x14ac:dyDescent="0.3">
      <c r="A1388" s="13" t="s">
        <v>204</v>
      </c>
      <c r="B1388" s="13" t="s">
        <v>205</v>
      </c>
      <c r="C1388" s="13" t="s">
        <v>61</v>
      </c>
      <c r="D1388" s="11">
        <v>61</v>
      </c>
      <c r="E1388" s="12">
        <f>TRUNC(일위대가목록!E29,0)</f>
        <v>0</v>
      </c>
      <c r="F1388" s="12">
        <f t="shared" si="100"/>
        <v>0</v>
      </c>
      <c r="G1388" s="12">
        <f>TRUNC(일위대가목록!F29,0)</f>
        <v>0</v>
      </c>
      <c r="H1388" s="12">
        <f t="shared" si="101"/>
        <v>0</v>
      </c>
      <c r="I1388" s="12">
        <f>TRUNC(일위대가목록!G29,0)</f>
        <v>0</v>
      </c>
      <c r="J1388" s="12">
        <f t="shared" si="102"/>
        <v>0</v>
      </c>
      <c r="K1388" s="12">
        <f t="shared" si="103"/>
        <v>0</v>
      </c>
      <c r="L1388" s="12">
        <f t="shared" si="104"/>
        <v>0</v>
      </c>
      <c r="M1388" s="13" t="s">
        <v>206</v>
      </c>
      <c r="N1388" s="1" t="s">
        <v>207</v>
      </c>
      <c r="O1388" s="1" t="s">
        <v>52</v>
      </c>
      <c r="P1388" s="1" t="s">
        <v>52</v>
      </c>
      <c r="Q1388" s="1" t="s">
        <v>970</v>
      </c>
      <c r="R1388" s="1" t="s">
        <v>64</v>
      </c>
      <c r="S1388" s="1" t="s">
        <v>65</v>
      </c>
      <c r="T1388" s="1" t="s">
        <v>65</v>
      </c>
      <c r="AR1388" s="1" t="s">
        <v>52</v>
      </c>
      <c r="AS1388" s="1" t="s">
        <v>52</v>
      </c>
      <c r="AU1388" s="1" t="s">
        <v>974</v>
      </c>
      <c r="AV1388">
        <v>346</v>
      </c>
    </row>
    <row r="1389" spans="1:48" ht="30" customHeight="1" x14ac:dyDescent="0.3">
      <c r="A1389" s="13" t="s">
        <v>975</v>
      </c>
      <c r="B1389" s="13" t="s">
        <v>976</v>
      </c>
      <c r="C1389" s="13" t="s">
        <v>61</v>
      </c>
      <c r="D1389" s="11">
        <v>33</v>
      </c>
      <c r="E1389" s="12">
        <f>TRUNC(일위대가목록!E129,0)</f>
        <v>0</v>
      </c>
      <c r="F1389" s="12">
        <f t="shared" si="100"/>
        <v>0</v>
      </c>
      <c r="G1389" s="12">
        <f>TRUNC(일위대가목록!F129,0)</f>
        <v>0</v>
      </c>
      <c r="H1389" s="12">
        <f t="shared" si="101"/>
        <v>0</v>
      </c>
      <c r="I1389" s="12">
        <f>TRUNC(일위대가목록!G129,0)</f>
        <v>0</v>
      </c>
      <c r="J1389" s="12">
        <f t="shared" si="102"/>
        <v>0</v>
      </c>
      <c r="K1389" s="12">
        <f t="shared" si="103"/>
        <v>0</v>
      </c>
      <c r="L1389" s="12">
        <f t="shared" si="104"/>
        <v>0</v>
      </c>
      <c r="M1389" s="13" t="s">
        <v>977</v>
      </c>
      <c r="N1389" s="1" t="s">
        <v>978</v>
      </c>
      <c r="O1389" s="1" t="s">
        <v>52</v>
      </c>
      <c r="P1389" s="1" t="s">
        <v>52</v>
      </c>
      <c r="Q1389" s="1" t="s">
        <v>970</v>
      </c>
      <c r="R1389" s="1" t="s">
        <v>64</v>
      </c>
      <c r="S1389" s="1" t="s">
        <v>65</v>
      </c>
      <c r="T1389" s="1" t="s">
        <v>65</v>
      </c>
      <c r="AR1389" s="1" t="s">
        <v>52</v>
      </c>
      <c r="AS1389" s="1" t="s">
        <v>52</v>
      </c>
      <c r="AU1389" s="1" t="s">
        <v>979</v>
      </c>
      <c r="AV1389">
        <v>347</v>
      </c>
    </row>
    <row r="1390" spans="1:48" ht="30" customHeight="1" x14ac:dyDescent="0.3">
      <c r="A1390" s="13" t="s">
        <v>980</v>
      </c>
      <c r="B1390" s="13" t="s">
        <v>981</v>
      </c>
      <c r="C1390" s="13" t="s">
        <v>61</v>
      </c>
      <c r="D1390" s="11">
        <v>11</v>
      </c>
      <c r="E1390" s="12">
        <f>TRUNC(일위대가목록!E130,0)</f>
        <v>0</v>
      </c>
      <c r="F1390" s="12">
        <f t="shared" si="100"/>
        <v>0</v>
      </c>
      <c r="G1390" s="12">
        <f>TRUNC(일위대가목록!F130,0)</f>
        <v>0</v>
      </c>
      <c r="H1390" s="12">
        <f t="shared" si="101"/>
        <v>0</v>
      </c>
      <c r="I1390" s="12">
        <f>TRUNC(일위대가목록!G130,0)</f>
        <v>0</v>
      </c>
      <c r="J1390" s="12">
        <f t="shared" si="102"/>
        <v>0</v>
      </c>
      <c r="K1390" s="12">
        <f t="shared" si="103"/>
        <v>0</v>
      </c>
      <c r="L1390" s="12">
        <f t="shared" si="104"/>
        <v>0</v>
      </c>
      <c r="M1390" s="13" t="s">
        <v>982</v>
      </c>
      <c r="N1390" s="1" t="s">
        <v>983</v>
      </c>
      <c r="O1390" s="1" t="s">
        <v>52</v>
      </c>
      <c r="P1390" s="1" t="s">
        <v>52</v>
      </c>
      <c r="Q1390" s="1" t="s">
        <v>970</v>
      </c>
      <c r="R1390" s="1" t="s">
        <v>64</v>
      </c>
      <c r="S1390" s="1" t="s">
        <v>65</v>
      </c>
      <c r="T1390" s="1" t="s">
        <v>65</v>
      </c>
      <c r="AR1390" s="1" t="s">
        <v>52</v>
      </c>
      <c r="AS1390" s="1" t="s">
        <v>52</v>
      </c>
      <c r="AU1390" s="1" t="s">
        <v>984</v>
      </c>
      <c r="AV1390">
        <v>348</v>
      </c>
    </row>
    <row r="1391" spans="1:48" ht="30" customHeight="1" x14ac:dyDescent="0.3">
      <c r="A1391" s="13" t="s">
        <v>534</v>
      </c>
      <c r="B1391" s="13" t="s">
        <v>535</v>
      </c>
      <c r="C1391" s="13" t="s">
        <v>61</v>
      </c>
      <c r="D1391" s="11">
        <v>73</v>
      </c>
      <c r="E1391" s="12">
        <f>TRUNC(일위대가목록!E86,0)</f>
        <v>0</v>
      </c>
      <c r="F1391" s="12">
        <f t="shared" si="100"/>
        <v>0</v>
      </c>
      <c r="G1391" s="12">
        <f>TRUNC(일위대가목록!F86,0)</f>
        <v>0</v>
      </c>
      <c r="H1391" s="12">
        <f t="shared" si="101"/>
        <v>0</v>
      </c>
      <c r="I1391" s="12">
        <f>TRUNC(일위대가목록!G86,0)</f>
        <v>0</v>
      </c>
      <c r="J1391" s="12">
        <f t="shared" si="102"/>
        <v>0</v>
      </c>
      <c r="K1391" s="12">
        <f t="shared" si="103"/>
        <v>0</v>
      </c>
      <c r="L1391" s="12">
        <f t="shared" si="104"/>
        <v>0</v>
      </c>
      <c r="M1391" s="13" t="s">
        <v>536</v>
      </c>
      <c r="N1391" s="1" t="s">
        <v>537</v>
      </c>
      <c r="O1391" s="1" t="s">
        <v>52</v>
      </c>
      <c r="P1391" s="1" t="s">
        <v>52</v>
      </c>
      <c r="Q1391" s="1" t="s">
        <v>970</v>
      </c>
      <c r="R1391" s="1" t="s">
        <v>64</v>
      </c>
      <c r="S1391" s="1" t="s">
        <v>65</v>
      </c>
      <c r="T1391" s="1" t="s">
        <v>65</v>
      </c>
      <c r="AR1391" s="1" t="s">
        <v>52</v>
      </c>
      <c r="AS1391" s="1" t="s">
        <v>52</v>
      </c>
      <c r="AU1391" s="1" t="s">
        <v>985</v>
      </c>
      <c r="AV1391">
        <v>349</v>
      </c>
    </row>
    <row r="1392" spans="1:48" ht="30" customHeight="1" x14ac:dyDescent="0.3">
      <c r="A1392" s="13" t="s">
        <v>539</v>
      </c>
      <c r="B1392" s="13" t="s">
        <v>540</v>
      </c>
      <c r="C1392" s="13" t="s">
        <v>154</v>
      </c>
      <c r="D1392" s="11">
        <v>82</v>
      </c>
      <c r="E1392" s="12">
        <f>TRUNC(일위대가목록!E87,0)</f>
        <v>0</v>
      </c>
      <c r="F1392" s="12">
        <f t="shared" si="100"/>
        <v>0</v>
      </c>
      <c r="G1392" s="12">
        <f>TRUNC(일위대가목록!F87,0)</f>
        <v>0</v>
      </c>
      <c r="H1392" s="12">
        <f t="shared" si="101"/>
        <v>0</v>
      </c>
      <c r="I1392" s="12">
        <f>TRUNC(일위대가목록!G87,0)</f>
        <v>0</v>
      </c>
      <c r="J1392" s="12">
        <f t="shared" si="102"/>
        <v>0</v>
      </c>
      <c r="K1392" s="12">
        <f t="shared" si="103"/>
        <v>0</v>
      </c>
      <c r="L1392" s="12">
        <f t="shared" si="104"/>
        <v>0</v>
      </c>
      <c r="M1392" s="13" t="s">
        <v>541</v>
      </c>
      <c r="N1392" s="1" t="s">
        <v>542</v>
      </c>
      <c r="O1392" s="1" t="s">
        <v>52</v>
      </c>
      <c r="P1392" s="1" t="s">
        <v>52</v>
      </c>
      <c r="Q1392" s="1" t="s">
        <v>970</v>
      </c>
      <c r="R1392" s="1" t="s">
        <v>64</v>
      </c>
      <c r="S1392" s="1" t="s">
        <v>65</v>
      </c>
      <c r="T1392" s="1" t="s">
        <v>65</v>
      </c>
      <c r="AR1392" s="1" t="s">
        <v>52</v>
      </c>
      <c r="AS1392" s="1" t="s">
        <v>52</v>
      </c>
      <c r="AU1392" s="1" t="s">
        <v>986</v>
      </c>
      <c r="AV1392">
        <v>350</v>
      </c>
    </row>
    <row r="1393" spans="1:48" ht="30" customHeight="1" x14ac:dyDescent="0.3">
      <c r="A1393" s="13" t="s">
        <v>987</v>
      </c>
      <c r="B1393" s="13" t="s">
        <v>988</v>
      </c>
      <c r="C1393" s="13" t="s">
        <v>316</v>
      </c>
      <c r="D1393" s="11">
        <v>1</v>
      </c>
      <c r="E1393" s="12">
        <f>TRUNC(일위대가목록!E131,0)</f>
        <v>0</v>
      </c>
      <c r="F1393" s="12">
        <f t="shared" si="100"/>
        <v>0</v>
      </c>
      <c r="G1393" s="12">
        <f>TRUNC(일위대가목록!F131,0)</f>
        <v>0</v>
      </c>
      <c r="H1393" s="12">
        <f t="shared" si="101"/>
        <v>0</v>
      </c>
      <c r="I1393" s="12">
        <f>TRUNC(일위대가목록!G131,0)</f>
        <v>0</v>
      </c>
      <c r="J1393" s="12">
        <f t="shared" si="102"/>
        <v>0</v>
      </c>
      <c r="K1393" s="12">
        <f t="shared" si="103"/>
        <v>0</v>
      </c>
      <c r="L1393" s="12">
        <f t="shared" si="104"/>
        <v>0</v>
      </c>
      <c r="M1393" s="13" t="s">
        <v>989</v>
      </c>
      <c r="N1393" s="1" t="s">
        <v>990</v>
      </c>
      <c r="O1393" s="1" t="s">
        <v>52</v>
      </c>
      <c r="P1393" s="1" t="s">
        <v>52</v>
      </c>
      <c r="Q1393" s="1" t="s">
        <v>970</v>
      </c>
      <c r="R1393" s="1" t="s">
        <v>64</v>
      </c>
      <c r="S1393" s="1" t="s">
        <v>65</v>
      </c>
      <c r="T1393" s="1" t="s">
        <v>65</v>
      </c>
      <c r="AR1393" s="1" t="s">
        <v>52</v>
      </c>
      <c r="AS1393" s="1" t="s">
        <v>52</v>
      </c>
      <c r="AU1393" s="1" t="s">
        <v>991</v>
      </c>
      <c r="AV1393">
        <v>351</v>
      </c>
    </row>
    <row r="1394" spans="1:48" ht="30" customHeight="1" x14ac:dyDescent="0.3">
      <c r="A1394" s="11"/>
      <c r="B1394" s="11"/>
      <c r="C1394" s="11"/>
      <c r="D1394" s="11"/>
      <c r="E1394" s="12"/>
      <c r="F1394" s="12"/>
      <c r="G1394" s="12"/>
      <c r="H1394" s="12"/>
      <c r="I1394" s="12"/>
      <c r="J1394" s="12"/>
      <c r="K1394" s="12"/>
      <c r="L1394" s="12"/>
      <c r="M1394" s="11"/>
      <c r="Q1394" s="1" t="s">
        <v>970</v>
      </c>
    </row>
    <row r="1395" spans="1:48" ht="30" customHeight="1" x14ac:dyDescent="0.3">
      <c r="A1395" s="11"/>
      <c r="B1395" s="11"/>
      <c r="C1395" s="11"/>
      <c r="D1395" s="11"/>
      <c r="E1395" s="12"/>
      <c r="F1395" s="12"/>
      <c r="G1395" s="12"/>
      <c r="H1395" s="12"/>
      <c r="I1395" s="12"/>
      <c r="J1395" s="12"/>
      <c r="K1395" s="12"/>
      <c r="L1395" s="12"/>
      <c r="M1395" s="11"/>
      <c r="Q1395" s="1" t="s">
        <v>970</v>
      </c>
    </row>
    <row r="1396" spans="1:48" ht="30" customHeight="1" x14ac:dyDescent="0.3">
      <c r="A1396" s="11"/>
      <c r="B1396" s="11"/>
      <c r="C1396" s="11"/>
      <c r="D1396" s="11"/>
      <c r="E1396" s="12"/>
      <c r="F1396" s="12"/>
      <c r="G1396" s="12"/>
      <c r="H1396" s="12"/>
      <c r="I1396" s="12"/>
      <c r="J1396" s="12"/>
      <c r="K1396" s="12"/>
      <c r="L1396" s="12"/>
      <c r="M1396" s="11"/>
      <c r="Q1396" s="1" t="s">
        <v>970</v>
      </c>
    </row>
    <row r="1397" spans="1:48" ht="30" customHeight="1" x14ac:dyDescent="0.3">
      <c r="A1397" s="11"/>
      <c r="B1397" s="11"/>
      <c r="C1397" s="11"/>
      <c r="D1397" s="11"/>
      <c r="E1397" s="12"/>
      <c r="F1397" s="12"/>
      <c r="G1397" s="12"/>
      <c r="H1397" s="12"/>
      <c r="I1397" s="12"/>
      <c r="J1397" s="12"/>
      <c r="K1397" s="12"/>
      <c r="L1397" s="12"/>
      <c r="M1397" s="11"/>
      <c r="Q1397" s="1" t="s">
        <v>970</v>
      </c>
    </row>
    <row r="1398" spans="1:48" ht="30" customHeight="1" x14ac:dyDescent="0.3">
      <c r="A1398" s="11"/>
      <c r="B1398" s="11"/>
      <c r="C1398" s="11"/>
      <c r="D1398" s="11"/>
      <c r="E1398" s="12"/>
      <c r="F1398" s="12"/>
      <c r="G1398" s="12"/>
      <c r="H1398" s="12"/>
      <c r="I1398" s="12"/>
      <c r="J1398" s="12"/>
      <c r="K1398" s="12"/>
      <c r="L1398" s="12"/>
      <c r="M1398" s="11"/>
      <c r="Q1398" s="1" t="s">
        <v>970</v>
      </c>
    </row>
    <row r="1399" spans="1:48" ht="30" customHeight="1" x14ac:dyDescent="0.3">
      <c r="A1399" s="11"/>
      <c r="B1399" s="11"/>
      <c r="C1399" s="11"/>
      <c r="D1399" s="11"/>
      <c r="E1399" s="12"/>
      <c r="F1399" s="12"/>
      <c r="G1399" s="12"/>
      <c r="H1399" s="12"/>
      <c r="I1399" s="12"/>
      <c r="J1399" s="12"/>
      <c r="K1399" s="12"/>
      <c r="L1399" s="12"/>
      <c r="M1399" s="11"/>
      <c r="Q1399" s="1" t="s">
        <v>970</v>
      </c>
    </row>
    <row r="1400" spans="1:48" ht="30" customHeight="1" x14ac:dyDescent="0.3">
      <c r="A1400" s="11"/>
      <c r="B1400" s="11"/>
      <c r="C1400" s="11"/>
      <c r="D1400" s="11"/>
      <c r="E1400" s="12"/>
      <c r="F1400" s="12"/>
      <c r="G1400" s="12"/>
      <c r="H1400" s="12"/>
      <c r="I1400" s="12"/>
      <c r="J1400" s="12"/>
      <c r="K1400" s="12"/>
      <c r="L1400" s="12"/>
      <c r="M1400" s="11"/>
      <c r="Q1400" s="1" t="s">
        <v>970</v>
      </c>
    </row>
    <row r="1401" spans="1:48" ht="30" customHeight="1" x14ac:dyDescent="0.3">
      <c r="A1401" s="11"/>
      <c r="B1401" s="11"/>
      <c r="C1401" s="11"/>
      <c r="D1401" s="11"/>
      <c r="E1401" s="12"/>
      <c r="F1401" s="12"/>
      <c r="G1401" s="12"/>
      <c r="H1401" s="12"/>
      <c r="I1401" s="12"/>
      <c r="J1401" s="12"/>
      <c r="K1401" s="12"/>
      <c r="L1401" s="12"/>
      <c r="M1401" s="11"/>
      <c r="Q1401" s="1" t="s">
        <v>970</v>
      </c>
    </row>
    <row r="1402" spans="1:48" ht="30" customHeight="1" x14ac:dyDescent="0.3">
      <c r="A1402" s="11"/>
      <c r="B1402" s="11"/>
      <c r="C1402" s="11"/>
      <c r="D1402" s="11"/>
      <c r="E1402" s="12"/>
      <c r="F1402" s="12"/>
      <c r="G1402" s="12"/>
      <c r="H1402" s="12"/>
      <c r="I1402" s="12"/>
      <c r="J1402" s="12"/>
      <c r="K1402" s="12"/>
      <c r="L1402" s="12"/>
      <c r="M1402" s="11"/>
      <c r="Q1402" s="1" t="s">
        <v>970</v>
      </c>
    </row>
    <row r="1403" spans="1:48" ht="30" customHeight="1" x14ac:dyDescent="0.3">
      <c r="A1403" s="11"/>
      <c r="B1403" s="11"/>
      <c r="C1403" s="11"/>
      <c r="D1403" s="11"/>
      <c r="E1403" s="12"/>
      <c r="F1403" s="12"/>
      <c r="G1403" s="12"/>
      <c r="H1403" s="12"/>
      <c r="I1403" s="12"/>
      <c r="J1403" s="12"/>
      <c r="K1403" s="12"/>
      <c r="L1403" s="12"/>
      <c r="M1403" s="11"/>
      <c r="Q1403" s="1" t="s">
        <v>970</v>
      </c>
    </row>
    <row r="1404" spans="1:48" ht="30" customHeight="1" x14ac:dyDescent="0.3">
      <c r="A1404" s="11"/>
      <c r="B1404" s="11"/>
      <c r="C1404" s="11"/>
      <c r="D1404" s="11"/>
      <c r="E1404" s="12"/>
      <c r="F1404" s="12"/>
      <c r="G1404" s="12"/>
      <c r="H1404" s="12"/>
      <c r="I1404" s="12"/>
      <c r="J1404" s="12"/>
      <c r="K1404" s="12"/>
      <c r="L1404" s="12"/>
      <c r="M1404" s="11"/>
      <c r="Q1404" s="1" t="s">
        <v>970</v>
      </c>
    </row>
    <row r="1405" spans="1:48" ht="30" customHeight="1" x14ac:dyDescent="0.3">
      <c r="A1405" s="11"/>
      <c r="B1405" s="11"/>
      <c r="C1405" s="11"/>
      <c r="D1405" s="11"/>
      <c r="E1405" s="12"/>
      <c r="F1405" s="12"/>
      <c r="G1405" s="12"/>
      <c r="H1405" s="12"/>
      <c r="I1405" s="12"/>
      <c r="J1405" s="12"/>
      <c r="K1405" s="12"/>
      <c r="L1405" s="12"/>
      <c r="M1405" s="11"/>
      <c r="Q1405" s="1" t="s">
        <v>970</v>
      </c>
    </row>
    <row r="1406" spans="1:48" ht="30" customHeight="1" x14ac:dyDescent="0.3">
      <c r="A1406" s="13" t="s">
        <v>93</v>
      </c>
      <c r="B1406" s="11"/>
      <c r="C1406" s="11"/>
      <c r="D1406" s="11"/>
      <c r="E1406" s="12"/>
      <c r="F1406" s="12">
        <f>SUMIF(Q1385:Q1405,"010704",F1385:F1405)</f>
        <v>0</v>
      </c>
      <c r="G1406" s="12"/>
      <c r="H1406" s="12">
        <f>SUMIF(Q1385:Q1405,"010704",H1385:H1405)</f>
        <v>0</v>
      </c>
      <c r="I1406" s="12"/>
      <c r="J1406" s="12">
        <f>SUMIF(Q1385:Q1405,"010704",J1385:J1405)</f>
        <v>0</v>
      </c>
      <c r="K1406" s="12"/>
      <c r="L1406" s="12">
        <f>SUMIF(Q1385:Q1405,"010704",L1385:L1405)</f>
        <v>0</v>
      </c>
      <c r="M1406" s="11"/>
      <c r="N1406" t="s">
        <v>94</v>
      </c>
    </row>
    <row r="1407" spans="1:48" ht="30" customHeight="1" x14ac:dyDescent="0.3">
      <c r="A1407" s="13" t="s">
        <v>992</v>
      </c>
      <c r="B1407" s="13" t="s">
        <v>939</v>
      </c>
      <c r="C1407" s="11"/>
      <c r="D1407" s="11"/>
      <c r="E1407" s="12"/>
      <c r="F1407" s="12"/>
      <c r="G1407" s="12"/>
      <c r="H1407" s="12"/>
      <c r="I1407" s="12"/>
      <c r="J1407" s="12"/>
      <c r="K1407" s="12"/>
      <c r="L1407" s="12"/>
      <c r="M1407" s="11"/>
      <c r="Q1407" s="1" t="s">
        <v>993</v>
      </c>
    </row>
    <row r="1408" spans="1:48" ht="30" customHeight="1" x14ac:dyDescent="0.3">
      <c r="A1408" s="13" t="s">
        <v>555</v>
      </c>
      <c r="B1408" s="13" t="s">
        <v>556</v>
      </c>
      <c r="C1408" s="13" t="s">
        <v>154</v>
      </c>
      <c r="D1408" s="11">
        <v>17</v>
      </c>
      <c r="E1408" s="12">
        <f>TRUNC(일위대가목록!E90,0)</f>
        <v>0</v>
      </c>
      <c r="F1408" s="12">
        <f>TRUNC(E1408*D1408, 0)</f>
        <v>0</v>
      </c>
      <c r="G1408" s="12">
        <f>TRUNC(일위대가목록!F90,0)</f>
        <v>0</v>
      </c>
      <c r="H1408" s="12">
        <f>TRUNC(G1408*D1408, 0)</f>
        <v>0</v>
      </c>
      <c r="I1408" s="12">
        <f>TRUNC(일위대가목록!G90,0)</f>
        <v>0</v>
      </c>
      <c r="J1408" s="12">
        <f>TRUNC(I1408*D1408, 0)</f>
        <v>0</v>
      </c>
      <c r="K1408" s="12">
        <f>TRUNC(E1408+G1408+I1408, 0)</f>
        <v>0</v>
      </c>
      <c r="L1408" s="12">
        <f>TRUNC(F1408+H1408+J1408, 0)</f>
        <v>0</v>
      </c>
      <c r="M1408" s="13" t="s">
        <v>557</v>
      </c>
      <c r="N1408" s="1" t="s">
        <v>558</v>
      </c>
      <c r="O1408" s="1" t="s">
        <v>52</v>
      </c>
      <c r="P1408" s="1" t="s">
        <v>52</v>
      </c>
      <c r="Q1408" s="1" t="s">
        <v>993</v>
      </c>
      <c r="R1408" s="1" t="s">
        <v>64</v>
      </c>
      <c r="S1408" s="1" t="s">
        <v>65</v>
      </c>
      <c r="T1408" s="1" t="s">
        <v>65</v>
      </c>
      <c r="AR1408" s="1" t="s">
        <v>52</v>
      </c>
      <c r="AS1408" s="1" t="s">
        <v>52</v>
      </c>
      <c r="AU1408" s="1" t="s">
        <v>994</v>
      </c>
      <c r="AV1408">
        <v>353</v>
      </c>
    </row>
    <row r="1409" spans="1:17" ht="30" customHeight="1" x14ac:dyDescent="0.3">
      <c r="A1409" s="11"/>
      <c r="B1409" s="11"/>
      <c r="C1409" s="11"/>
      <c r="D1409" s="11"/>
      <c r="E1409" s="12"/>
      <c r="F1409" s="12"/>
      <c r="G1409" s="12"/>
      <c r="H1409" s="12"/>
      <c r="I1409" s="12"/>
      <c r="J1409" s="12"/>
      <c r="K1409" s="12"/>
      <c r="L1409" s="12"/>
      <c r="M1409" s="11"/>
      <c r="Q1409" s="1" t="s">
        <v>993</v>
      </c>
    </row>
    <row r="1410" spans="1:17" ht="30" customHeight="1" x14ac:dyDescent="0.3">
      <c r="A1410" s="11"/>
      <c r="B1410" s="11"/>
      <c r="C1410" s="11"/>
      <c r="D1410" s="11"/>
      <c r="E1410" s="12"/>
      <c r="F1410" s="12"/>
      <c r="G1410" s="12"/>
      <c r="H1410" s="12"/>
      <c r="I1410" s="12"/>
      <c r="J1410" s="12"/>
      <c r="K1410" s="12"/>
      <c r="L1410" s="12"/>
      <c r="M1410" s="11"/>
      <c r="Q1410" s="1" t="s">
        <v>993</v>
      </c>
    </row>
    <row r="1411" spans="1:17" ht="30" customHeight="1" x14ac:dyDescent="0.3">
      <c r="A1411" s="11"/>
      <c r="B1411" s="11"/>
      <c r="C1411" s="11"/>
      <c r="D1411" s="11"/>
      <c r="E1411" s="12"/>
      <c r="F1411" s="12"/>
      <c r="G1411" s="12"/>
      <c r="H1411" s="12"/>
      <c r="I1411" s="12"/>
      <c r="J1411" s="12"/>
      <c r="K1411" s="12"/>
      <c r="L1411" s="12"/>
      <c r="M1411" s="11"/>
      <c r="Q1411" s="1" t="s">
        <v>993</v>
      </c>
    </row>
    <row r="1412" spans="1:17" ht="30" customHeight="1" x14ac:dyDescent="0.3">
      <c r="A1412" s="11"/>
      <c r="B1412" s="11"/>
      <c r="C1412" s="11"/>
      <c r="D1412" s="11"/>
      <c r="E1412" s="12"/>
      <c r="F1412" s="12"/>
      <c r="G1412" s="12"/>
      <c r="H1412" s="12"/>
      <c r="I1412" s="12"/>
      <c r="J1412" s="12"/>
      <c r="K1412" s="12"/>
      <c r="L1412" s="12"/>
      <c r="M1412" s="11"/>
      <c r="Q1412" s="1" t="s">
        <v>993</v>
      </c>
    </row>
    <row r="1413" spans="1:17" ht="30" customHeight="1" x14ac:dyDescent="0.3">
      <c r="A1413" s="11"/>
      <c r="B1413" s="11"/>
      <c r="C1413" s="11"/>
      <c r="D1413" s="11"/>
      <c r="E1413" s="12"/>
      <c r="F1413" s="12"/>
      <c r="G1413" s="12"/>
      <c r="H1413" s="12"/>
      <c r="I1413" s="12"/>
      <c r="J1413" s="12"/>
      <c r="K1413" s="12"/>
      <c r="L1413" s="12"/>
      <c r="M1413" s="11"/>
      <c r="Q1413" s="1" t="s">
        <v>993</v>
      </c>
    </row>
    <row r="1414" spans="1:17" ht="30" customHeight="1" x14ac:dyDescent="0.3">
      <c r="A1414" s="11"/>
      <c r="B1414" s="11"/>
      <c r="C1414" s="11"/>
      <c r="D1414" s="11"/>
      <c r="E1414" s="12"/>
      <c r="F1414" s="12"/>
      <c r="G1414" s="12"/>
      <c r="H1414" s="12"/>
      <c r="I1414" s="12"/>
      <c r="J1414" s="12"/>
      <c r="K1414" s="12"/>
      <c r="L1414" s="12"/>
      <c r="M1414" s="11"/>
      <c r="Q1414" s="1" t="s">
        <v>993</v>
      </c>
    </row>
    <row r="1415" spans="1:17" ht="30" customHeight="1" x14ac:dyDescent="0.3">
      <c r="A1415" s="11"/>
      <c r="B1415" s="11"/>
      <c r="C1415" s="11"/>
      <c r="D1415" s="11"/>
      <c r="E1415" s="12"/>
      <c r="F1415" s="12"/>
      <c r="G1415" s="12"/>
      <c r="H1415" s="12"/>
      <c r="I1415" s="12"/>
      <c r="J1415" s="12"/>
      <c r="K1415" s="12"/>
      <c r="L1415" s="12"/>
      <c r="M1415" s="11"/>
      <c r="Q1415" s="1" t="s">
        <v>993</v>
      </c>
    </row>
    <row r="1416" spans="1:17" ht="30" customHeight="1" x14ac:dyDescent="0.3">
      <c r="A1416" s="11"/>
      <c r="B1416" s="11"/>
      <c r="C1416" s="11"/>
      <c r="D1416" s="11"/>
      <c r="E1416" s="12"/>
      <c r="F1416" s="12"/>
      <c r="G1416" s="12"/>
      <c r="H1416" s="12"/>
      <c r="I1416" s="12"/>
      <c r="J1416" s="12"/>
      <c r="K1416" s="12"/>
      <c r="L1416" s="12"/>
      <c r="M1416" s="11"/>
      <c r="Q1416" s="1" t="s">
        <v>993</v>
      </c>
    </row>
    <row r="1417" spans="1:17" ht="30" customHeight="1" x14ac:dyDescent="0.3">
      <c r="A1417" s="11"/>
      <c r="B1417" s="11"/>
      <c r="C1417" s="11"/>
      <c r="D1417" s="11"/>
      <c r="E1417" s="12"/>
      <c r="F1417" s="12"/>
      <c r="G1417" s="12"/>
      <c r="H1417" s="12"/>
      <c r="I1417" s="12"/>
      <c r="J1417" s="12"/>
      <c r="K1417" s="12"/>
      <c r="L1417" s="12"/>
      <c r="M1417" s="11"/>
      <c r="Q1417" s="1" t="s">
        <v>993</v>
      </c>
    </row>
    <row r="1418" spans="1:17" ht="30" customHeight="1" x14ac:dyDescent="0.3">
      <c r="A1418" s="11"/>
      <c r="B1418" s="11"/>
      <c r="C1418" s="11"/>
      <c r="D1418" s="11"/>
      <c r="E1418" s="12"/>
      <c r="F1418" s="12"/>
      <c r="G1418" s="12"/>
      <c r="H1418" s="12"/>
      <c r="I1418" s="12"/>
      <c r="J1418" s="12"/>
      <c r="K1418" s="12"/>
      <c r="L1418" s="12"/>
      <c r="M1418" s="11"/>
      <c r="Q1418" s="1" t="s">
        <v>993</v>
      </c>
    </row>
    <row r="1419" spans="1:17" ht="30" customHeight="1" x14ac:dyDescent="0.3">
      <c r="A1419" s="11"/>
      <c r="B1419" s="11"/>
      <c r="C1419" s="11"/>
      <c r="D1419" s="11"/>
      <c r="E1419" s="12"/>
      <c r="F1419" s="12"/>
      <c r="G1419" s="12"/>
      <c r="H1419" s="12"/>
      <c r="I1419" s="12"/>
      <c r="J1419" s="12"/>
      <c r="K1419" s="12"/>
      <c r="L1419" s="12"/>
      <c r="M1419" s="11"/>
      <c r="Q1419" s="1" t="s">
        <v>993</v>
      </c>
    </row>
    <row r="1420" spans="1:17" ht="30" customHeight="1" x14ac:dyDescent="0.3">
      <c r="A1420" s="11"/>
      <c r="B1420" s="11"/>
      <c r="C1420" s="11"/>
      <c r="D1420" s="11"/>
      <c r="E1420" s="12"/>
      <c r="F1420" s="12"/>
      <c r="G1420" s="12"/>
      <c r="H1420" s="12"/>
      <c r="I1420" s="12"/>
      <c r="J1420" s="12"/>
      <c r="K1420" s="12"/>
      <c r="L1420" s="12"/>
      <c r="M1420" s="11"/>
      <c r="Q1420" s="1" t="s">
        <v>993</v>
      </c>
    </row>
    <row r="1421" spans="1:17" ht="30" customHeight="1" x14ac:dyDescent="0.3">
      <c r="A1421" s="11"/>
      <c r="B1421" s="11"/>
      <c r="C1421" s="11"/>
      <c r="D1421" s="11"/>
      <c r="E1421" s="12"/>
      <c r="F1421" s="12"/>
      <c r="G1421" s="12"/>
      <c r="H1421" s="12"/>
      <c r="I1421" s="12"/>
      <c r="J1421" s="12"/>
      <c r="K1421" s="12"/>
      <c r="L1421" s="12"/>
      <c r="M1421" s="11"/>
      <c r="Q1421" s="1" t="s">
        <v>993</v>
      </c>
    </row>
    <row r="1422" spans="1:17" ht="30" customHeight="1" x14ac:dyDescent="0.3">
      <c r="A1422" s="11"/>
      <c r="B1422" s="11"/>
      <c r="C1422" s="11"/>
      <c r="D1422" s="11"/>
      <c r="E1422" s="12"/>
      <c r="F1422" s="12"/>
      <c r="G1422" s="12"/>
      <c r="H1422" s="12"/>
      <c r="I1422" s="12"/>
      <c r="J1422" s="12"/>
      <c r="K1422" s="12"/>
      <c r="L1422" s="12"/>
      <c r="M1422" s="11"/>
      <c r="Q1422" s="1" t="s">
        <v>993</v>
      </c>
    </row>
    <row r="1423" spans="1:17" ht="30" customHeight="1" x14ac:dyDescent="0.3">
      <c r="A1423" s="11"/>
      <c r="B1423" s="11"/>
      <c r="C1423" s="11"/>
      <c r="D1423" s="11"/>
      <c r="E1423" s="12"/>
      <c r="F1423" s="12"/>
      <c r="G1423" s="12"/>
      <c r="H1423" s="12"/>
      <c r="I1423" s="12"/>
      <c r="J1423" s="12"/>
      <c r="K1423" s="12"/>
      <c r="L1423" s="12"/>
      <c r="M1423" s="11"/>
      <c r="Q1423" s="1" t="s">
        <v>993</v>
      </c>
    </row>
    <row r="1424" spans="1:17" ht="30" customHeight="1" x14ac:dyDescent="0.3">
      <c r="A1424" s="11"/>
      <c r="B1424" s="11"/>
      <c r="C1424" s="11"/>
      <c r="D1424" s="11"/>
      <c r="E1424" s="12"/>
      <c r="F1424" s="12"/>
      <c r="G1424" s="12"/>
      <c r="H1424" s="12"/>
      <c r="I1424" s="12"/>
      <c r="J1424" s="12"/>
      <c r="K1424" s="12"/>
      <c r="L1424" s="12"/>
      <c r="M1424" s="11"/>
      <c r="Q1424" s="1" t="s">
        <v>993</v>
      </c>
    </row>
    <row r="1425" spans="1:48" ht="30" customHeight="1" x14ac:dyDescent="0.3">
      <c r="A1425" s="11"/>
      <c r="B1425" s="11"/>
      <c r="C1425" s="11"/>
      <c r="D1425" s="11"/>
      <c r="E1425" s="12"/>
      <c r="F1425" s="12"/>
      <c r="G1425" s="12"/>
      <c r="H1425" s="12"/>
      <c r="I1425" s="12"/>
      <c r="J1425" s="12"/>
      <c r="K1425" s="12"/>
      <c r="L1425" s="12"/>
      <c r="M1425" s="11"/>
      <c r="Q1425" s="1" t="s">
        <v>993</v>
      </c>
    </row>
    <row r="1426" spans="1:48" ht="30" customHeight="1" x14ac:dyDescent="0.3">
      <c r="A1426" s="11"/>
      <c r="B1426" s="11"/>
      <c r="C1426" s="11"/>
      <c r="D1426" s="11"/>
      <c r="E1426" s="12"/>
      <c r="F1426" s="12"/>
      <c r="G1426" s="12"/>
      <c r="H1426" s="12"/>
      <c r="I1426" s="12"/>
      <c r="J1426" s="12"/>
      <c r="K1426" s="12"/>
      <c r="L1426" s="12"/>
      <c r="M1426" s="11"/>
      <c r="Q1426" s="1" t="s">
        <v>993</v>
      </c>
    </row>
    <row r="1427" spans="1:48" ht="30" customHeight="1" x14ac:dyDescent="0.3">
      <c r="A1427" s="11"/>
      <c r="B1427" s="11"/>
      <c r="C1427" s="11"/>
      <c r="D1427" s="11"/>
      <c r="E1427" s="12"/>
      <c r="F1427" s="12"/>
      <c r="G1427" s="12"/>
      <c r="H1427" s="12"/>
      <c r="I1427" s="12"/>
      <c r="J1427" s="12"/>
      <c r="K1427" s="12"/>
      <c r="L1427" s="12"/>
      <c r="M1427" s="11"/>
      <c r="Q1427" s="1" t="s">
        <v>993</v>
      </c>
    </row>
    <row r="1428" spans="1:48" ht="30" customHeight="1" x14ac:dyDescent="0.3">
      <c r="A1428" s="11"/>
      <c r="B1428" s="11"/>
      <c r="C1428" s="11"/>
      <c r="D1428" s="11"/>
      <c r="E1428" s="12"/>
      <c r="F1428" s="12"/>
      <c r="G1428" s="12"/>
      <c r="H1428" s="12"/>
      <c r="I1428" s="12"/>
      <c r="J1428" s="12"/>
      <c r="K1428" s="12"/>
      <c r="L1428" s="12"/>
      <c r="M1428" s="11"/>
      <c r="Q1428" s="1" t="s">
        <v>993</v>
      </c>
    </row>
    <row r="1429" spans="1:48" ht="30" customHeight="1" x14ac:dyDescent="0.3">
      <c r="A1429" s="13" t="s">
        <v>93</v>
      </c>
      <c r="B1429" s="11"/>
      <c r="C1429" s="11"/>
      <c r="D1429" s="11"/>
      <c r="E1429" s="12"/>
      <c r="F1429" s="12">
        <f>SUMIF(Q1408:Q1428,"010705",F1408:F1428)</f>
        <v>0</v>
      </c>
      <c r="G1429" s="12"/>
      <c r="H1429" s="12">
        <f>SUMIF(Q1408:Q1428,"010705",H1408:H1428)</f>
        <v>0</v>
      </c>
      <c r="I1429" s="12"/>
      <c r="J1429" s="12">
        <f>SUMIF(Q1408:Q1428,"010705",J1408:J1428)</f>
        <v>0</v>
      </c>
      <c r="K1429" s="12"/>
      <c r="L1429" s="12">
        <f>SUMIF(Q1408:Q1428,"010705",L1408:L1428)</f>
        <v>0</v>
      </c>
      <c r="M1429" s="11"/>
      <c r="N1429" t="s">
        <v>94</v>
      </c>
    </row>
    <row r="1430" spans="1:48" ht="30" customHeight="1" x14ac:dyDescent="0.3">
      <c r="A1430" s="13" t="s">
        <v>995</v>
      </c>
      <c r="B1430" s="13" t="s">
        <v>939</v>
      </c>
      <c r="C1430" s="11"/>
      <c r="D1430" s="11"/>
      <c r="E1430" s="12"/>
      <c r="F1430" s="12"/>
      <c r="G1430" s="12"/>
      <c r="H1430" s="12"/>
      <c r="I1430" s="12"/>
      <c r="J1430" s="12"/>
      <c r="K1430" s="12"/>
      <c r="L1430" s="12"/>
      <c r="M1430" s="11"/>
      <c r="Q1430" s="1" t="s">
        <v>996</v>
      </c>
    </row>
    <row r="1431" spans="1:48" ht="30" customHeight="1" x14ac:dyDescent="0.3">
      <c r="A1431" s="13" t="s">
        <v>997</v>
      </c>
      <c r="B1431" s="13" t="s">
        <v>998</v>
      </c>
      <c r="C1431" s="13" t="s">
        <v>61</v>
      </c>
      <c r="D1431" s="11">
        <v>3</v>
      </c>
      <c r="E1431" s="12">
        <f>TRUNC(일위대가목록!E132,0)</f>
        <v>0</v>
      </c>
      <c r="F1431" s="12">
        <f>TRUNC(E1431*D1431, 0)</f>
        <v>0</v>
      </c>
      <c r="G1431" s="12">
        <f>TRUNC(일위대가목록!F132,0)</f>
        <v>0</v>
      </c>
      <c r="H1431" s="12">
        <f>TRUNC(G1431*D1431, 0)</f>
        <v>0</v>
      </c>
      <c r="I1431" s="12">
        <f>TRUNC(일위대가목록!G132,0)</f>
        <v>0</v>
      </c>
      <c r="J1431" s="12">
        <f>TRUNC(I1431*D1431, 0)</f>
        <v>0</v>
      </c>
      <c r="K1431" s="12">
        <f t="shared" ref="K1431:L1434" si="105">TRUNC(E1431+G1431+I1431, 0)</f>
        <v>0</v>
      </c>
      <c r="L1431" s="12">
        <f t="shared" si="105"/>
        <v>0</v>
      </c>
      <c r="M1431" s="13" t="s">
        <v>999</v>
      </c>
      <c r="N1431" s="1" t="s">
        <v>1000</v>
      </c>
      <c r="O1431" s="1" t="s">
        <v>52</v>
      </c>
      <c r="P1431" s="1" t="s">
        <v>52</v>
      </c>
      <c r="Q1431" s="1" t="s">
        <v>996</v>
      </c>
      <c r="R1431" s="1" t="s">
        <v>64</v>
      </c>
      <c r="S1431" s="1" t="s">
        <v>65</v>
      </c>
      <c r="T1431" s="1" t="s">
        <v>65</v>
      </c>
      <c r="AR1431" s="1" t="s">
        <v>52</v>
      </c>
      <c r="AS1431" s="1" t="s">
        <v>52</v>
      </c>
      <c r="AU1431" s="1" t="s">
        <v>1001</v>
      </c>
      <c r="AV1431">
        <v>355</v>
      </c>
    </row>
    <row r="1432" spans="1:48" ht="30" customHeight="1" x14ac:dyDescent="0.3">
      <c r="A1432" s="13" t="s">
        <v>295</v>
      </c>
      <c r="B1432" s="13" t="s">
        <v>296</v>
      </c>
      <c r="C1432" s="13" t="s">
        <v>154</v>
      </c>
      <c r="D1432" s="11">
        <v>5</v>
      </c>
      <c r="E1432" s="12">
        <f>TRUNC(일위대가목록!E47,0)</f>
        <v>0</v>
      </c>
      <c r="F1432" s="12">
        <f>TRUNC(E1432*D1432, 0)</f>
        <v>0</v>
      </c>
      <c r="G1432" s="12">
        <f>TRUNC(일위대가목록!F47,0)</f>
        <v>0</v>
      </c>
      <c r="H1432" s="12">
        <f>TRUNC(G1432*D1432, 0)</f>
        <v>0</v>
      </c>
      <c r="I1432" s="12">
        <f>TRUNC(일위대가목록!G47,0)</f>
        <v>0</v>
      </c>
      <c r="J1432" s="12">
        <f>TRUNC(I1432*D1432, 0)</f>
        <v>0</v>
      </c>
      <c r="K1432" s="12">
        <f t="shared" si="105"/>
        <v>0</v>
      </c>
      <c r="L1432" s="12">
        <f t="shared" si="105"/>
        <v>0</v>
      </c>
      <c r="M1432" s="13" t="s">
        <v>297</v>
      </c>
      <c r="N1432" s="1" t="s">
        <v>298</v>
      </c>
      <c r="O1432" s="1" t="s">
        <v>52</v>
      </c>
      <c r="P1432" s="1" t="s">
        <v>52</v>
      </c>
      <c r="Q1432" s="1" t="s">
        <v>996</v>
      </c>
      <c r="R1432" s="1" t="s">
        <v>64</v>
      </c>
      <c r="S1432" s="1" t="s">
        <v>65</v>
      </c>
      <c r="T1432" s="1" t="s">
        <v>65</v>
      </c>
      <c r="AR1432" s="1" t="s">
        <v>52</v>
      </c>
      <c r="AS1432" s="1" t="s">
        <v>52</v>
      </c>
      <c r="AU1432" s="1" t="s">
        <v>1002</v>
      </c>
      <c r="AV1432">
        <v>356</v>
      </c>
    </row>
    <row r="1433" spans="1:48" ht="30" customHeight="1" x14ac:dyDescent="0.3">
      <c r="A1433" s="13" t="s">
        <v>255</v>
      </c>
      <c r="B1433" s="13" t="s">
        <v>256</v>
      </c>
      <c r="C1433" s="13" t="s">
        <v>69</v>
      </c>
      <c r="D1433" s="11">
        <v>4</v>
      </c>
      <c r="E1433" s="12">
        <f>TRUNC(일위대가목록!E39,0)</f>
        <v>0</v>
      </c>
      <c r="F1433" s="12">
        <f>TRUNC(E1433*D1433, 0)</f>
        <v>0</v>
      </c>
      <c r="G1433" s="12">
        <f>TRUNC(일위대가목록!F39,0)</f>
        <v>0</v>
      </c>
      <c r="H1433" s="12">
        <f>TRUNC(G1433*D1433, 0)</f>
        <v>0</v>
      </c>
      <c r="I1433" s="12">
        <f>TRUNC(일위대가목록!G39,0)</f>
        <v>0</v>
      </c>
      <c r="J1433" s="12">
        <f>TRUNC(I1433*D1433, 0)</f>
        <v>0</v>
      </c>
      <c r="K1433" s="12">
        <f t="shared" si="105"/>
        <v>0</v>
      </c>
      <c r="L1433" s="12">
        <f t="shared" si="105"/>
        <v>0</v>
      </c>
      <c r="M1433" s="13" t="s">
        <v>257</v>
      </c>
      <c r="N1433" s="1" t="s">
        <v>258</v>
      </c>
      <c r="O1433" s="1" t="s">
        <v>52</v>
      </c>
      <c r="P1433" s="1" t="s">
        <v>52</v>
      </c>
      <c r="Q1433" s="1" t="s">
        <v>996</v>
      </c>
      <c r="R1433" s="1" t="s">
        <v>64</v>
      </c>
      <c r="S1433" s="1" t="s">
        <v>65</v>
      </c>
      <c r="T1433" s="1" t="s">
        <v>65</v>
      </c>
      <c r="AR1433" s="1" t="s">
        <v>52</v>
      </c>
      <c r="AS1433" s="1" t="s">
        <v>52</v>
      </c>
      <c r="AU1433" s="1" t="s">
        <v>1003</v>
      </c>
      <c r="AV1433">
        <v>357</v>
      </c>
    </row>
    <row r="1434" spans="1:48" ht="30" customHeight="1" x14ac:dyDescent="0.3">
      <c r="A1434" s="13" t="s">
        <v>290</v>
      </c>
      <c r="B1434" s="13" t="s">
        <v>291</v>
      </c>
      <c r="C1434" s="13" t="s">
        <v>154</v>
      </c>
      <c r="D1434" s="11">
        <v>33</v>
      </c>
      <c r="E1434" s="12">
        <f>TRUNC(일위대가목록!E46,0)</f>
        <v>0</v>
      </c>
      <c r="F1434" s="12">
        <f>TRUNC(E1434*D1434, 0)</f>
        <v>0</v>
      </c>
      <c r="G1434" s="12">
        <f>TRUNC(일위대가목록!F46,0)</f>
        <v>0</v>
      </c>
      <c r="H1434" s="12">
        <f>TRUNC(G1434*D1434, 0)</f>
        <v>0</v>
      </c>
      <c r="I1434" s="12">
        <f>TRUNC(일위대가목록!G46,0)</f>
        <v>0</v>
      </c>
      <c r="J1434" s="12">
        <f>TRUNC(I1434*D1434, 0)</f>
        <v>0</v>
      </c>
      <c r="K1434" s="12">
        <f t="shared" si="105"/>
        <v>0</v>
      </c>
      <c r="L1434" s="12">
        <f t="shared" si="105"/>
        <v>0</v>
      </c>
      <c r="M1434" s="13" t="s">
        <v>292</v>
      </c>
      <c r="N1434" s="1" t="s">
        <v>293</v>
      </c>
      <c r="O1434" s="1" t="s">
        <v>52</v>
      </c>
      <c r="P1434" s="1" t="s">
        <v>52</v>
      </c>
      <c r="Q1434" s="1" t="s">
        <v>996</v>
      </c>
      <c r="R1434" s="1" t="s">
        <v>64</v>
      </c>
      <c r="S1434" s="1" t="s">
        <v>65</v>
      </c>
      <c r="T1434" s="1" t="s">
        <v>65</v>
      </c>
      <c r="AR1434" s="1" t="s">
        <v>52</v>
      </c>
      <c r="AS1434" s="1" t="s">
        <v>52</v>
      </c>
      <c r="AU1434" s="1" t="s">
        <v>1004</v>
      </c>
      <c r="AV1434">
        <v>358</v>
      </c>
    </row>
    <row r="1435" spans="1:48" ht="30" customHeight="1" x14ac:dyDescent="0.3">
      <c r="A1435" s="11"/>
      <c r="B1435" s="11"/>
      <c r="C1435" s="11"/>
      <c r="D1435" s="11"/>
      <c r="E1435" s="12"/>
      <c r="F1435" s="12"/>
      <c r="G1435" s="12"/>
      <c r="H1435" s="12"/>
      <c r="I1435" s="12"/>
      <c r="J1435" s="12"/>
      <c r="K1435" s="12"/>
      <c r="L1435" s="12"/>
      <c r="M1435" s="11"/>
      <c r="Q1435" s="1" t="s">
        <v>996</v>
      </c>
    </row>
    <row r="1436" spans="1:48" ht="30" customHeight="1" x14ac:dyDescent="0.3">
      <c r="A1436" s="11"/>
      <c r="B1436" s="11"/>
      <c r="C1436" s="11"/>
      <c r="D1436" s="11"/>
      <c r="E1436" s="12"/>
      <c r="F1436" s="12"/>
      <c r="G1436" s="12"/>
      <c r="H1436" s="12"/>
      <c r="I1436" s="12"/>
      <c r="J1436" s="12"/>
      <c r="K1436" s="12"/>
      <c r="L1436" s="12"/>
      <c r="M1436" s="11"/>
      <c r="Q1436" s="1" t="s">
        <v>996</v>
      </c>
    </row>
    <row r="1437" spans="1:48" ht="30" customHeight="1" x14ac:dyDescent="0.3">
      <c r="A1437" s="11"/>
      <c r="B1437" s="11"/>
      <c r="C1437" s="11"/>
      <c r="D1437" s="11"/>
      <c r="E1437" s="12"/>
      <c r="F1437" s="12"/>
      <c r="G1437" s="12"/>
      <c r="H1437" s="12"/>
      <c r="I1437" s="12"/>
      <c r="J1437" s="12"/>
      <c r="K1437" s="12"/>
      <c r="L1437" s="12"/>
      <c r="M1437" s="11"/>
      <c r="Q1437" s="1" t="s">
        <v>996</v>
      </c>
    </row>
    <row r="1438" spans="1:48" ht="30" customHeight="1" x14ac:dyDescent="0.3">
      <c r="A1438" s="11"/>
      <c r="B1438" s="11"/>
      <c r="C1438" s="11"/>
      <c r="D1438" s="11"/>
      <c r="E1438" s="12"/>
      <c r="F1438" s="12"/>
      <c r="G1438" s="12"/>
      <c r="H1438" s="12"/>
      <c r="I1438" s="12"/>
      <c r="J1438" s="12"/>
      <c r="K1438" s="12"/>
      <c r="L1438" s="12"/>
      <c r="M1438" s="11"/>
      <c r="Q1438" s="1" t="s">
        <v>996</v>
      </c>
    </row>
    <row r="1439" spans="1:48" ht="30" customHeight="1" x14ac:dyDescent="0.3">
      <c r="A1439" s="11"/>
      <c r="B1439" s="11"/>
      <c r="C1439" s="11"/>
      <c r="D1439" s="11"/>
      <c r="E1439" s="12"/>
      <c r="F1439" s="12"/>
      <c r="G1439" s="12"/>
      <c r="H1439" s="12"/>
      <c r="I1439" s="12"/>
      <c r="J1439" s="12"/>
      <c r="K1439" s="12"/>
      <c r="L1439" s="12"/>
      <c r="M1439" s="11"/>
      <c r="Q1439" s="1" t="s">
        <v>996</v>
      </c>
    </row>
    <row r="1440" spans="1:48" ht="30" customHeight="1" x14ac:dyDescent="0.3">
      <c r="A1440" s="11"/>
      <c r="B1440" s="11"/>
      <c r="C1440" s="11"/>
      <c r="D1440" s="11"/>
      <c r="E1440" s="12"/>
      <c r="F1440" s="12"/>
      <c r="G1440" s="12"/>
      <c r="H1440" s="12"/>
      <c r="I1440" s="12"/>
      <c r="J1440" s="12"/>
      <c r="K1440" s="12"/>
      <c r="L1440" s="12"/>
      <c r="M1440" s="11"/>
      <c r="Q1440" s="1" t="s">
        <v>996</v>
      </c>
    </row>
    <row r="1441" spans="1:48" ht="30" customHeight="1" x14ac:dyDescent="0.3">
      <c r="A1441" s="11"/>
      <c r="B1441" s="11"/>
      <c r="C1441" s="11"/>
      <c r="D1441" s="11"/>
      <c r="E1441" s="12"/>
      <c r="F1441" s="12"/>
      <c r="G1441" s="12"/>
      <c r="H1441" s="12"/>
      <c r="I1441" s="12"/>
      <c r="J1441" s="12"/>
      <c r="K1441" s="12"/>
      <c r="L1441" s="12"/>
      <c r="M1441" s="11"/>
      <c r="Q1441" s="1" t="s">
        <v>996</v>
      </c>
    </row>
    <row r="1442" spans="1:48" ht="30" customHeight="1" x14ac:dyDescent="0.3">
      <c r="A1442" s="11"/>
      <c r="B1442" s="11"/>
      <c r="C1442" s="11"/>
      <c r="D1442" s="11"/>
      <c r="E1442" s="12"/>
      <c r="F1442" s="12"/>
      <c r="G1442" s="12"/>
      <c r="H1442" s="12"/>
      <c r="I1442" s="12"/>
      <c r="J1442" s="12"/>
      <c r="K1442" s="12"/>
      <c r="L1442" s="12"/>
      <c r="M1442" s="11"/>
      <c r="Q1442" s="1" t="s">
        <v>996</v>
      </c>
    </row>
    <row r="1443" spans="1:48" ht="30" customHeight="1" x14ac:dyDescent="0.3">
      <c r="A1443" s="11"/>
      <c r="B1443" s="11"/>
      <c r="C1443" s="11"/>
      <c r="D1443" s="11"/>
      <c r="E1443" s="12"/>
      <c r="F1443" s="12"/>
      <c r="G1443" s="12"/>
      <c r="H1443" s="12"/>
      <c r="I1443" s="12"/>
      <c r="J1443" s="12"/>
      <c r="K1443" s="12"/>
      <c r="L1443" s="12"/>
      <c r="M1443" s="11"/>
      <c r="Q1443" s="1" t="s">
        <v>996</v>
      </c>
    </row>
    <row r="1444" spans="1:48" ht="30" customHeight="1" x14ac:dyDescent="0.3">
      <c r="A1444" s="11"/>
      <c r="B1444" s="11"/>
      <c r="C1444" s="11"/>
      <c r="D1444" s="11"/>
      <c r="E1444" s="12"/>
      <c r="F1444" s="12"/>
      <c r="G1444" s="12"/>
      <c r="H1444" s="12"/>
      <c r="I1444" s="12"/>
      <c r="J1444" s="12"/>
      <c r="K1444" s="12"/>
      <c r="L1444" s="12"/>
      <c r="M1444" s="11"/>
      <c r="Q1444" s="1" t="s">
        <v>996</v>
      </c>
    </row>
    <row r="1445" spans="1:48" ht="30" customHeight="1" x14ac:dyDescent="0.3">
      <c r="A1445" s="11"/>
      <c r="B1445" s="11"/>
      <c r="C1445" s="11"/>
      <c r="D1445" s="11"/>
      <c r="E1445" s="12"/>
      <c r="F1445" s="12"/>
      <c r="G1445" s="12"/>
      <c r="H1445" s="12"/>
      <c r="I1445" s="12"/>
      <c r="J1445" s="12"/>
      <c r="K1445" s="12"/>
      <c r="L1445" s="12"/>
      <c r="M1445" s="11"/>
      <c r="Q1445" s="1" t="s">
        <v>996</v>
      </c>
    </row>
    <row r="1446" spans="1:48" ht="30" customHeight="1" x14ac:dyDescent="0.3">
      <c r="A1446" s="11"/>
      <c r="B1446" s="11"/>
      <c r="C1446" s="11"/>
      <c r="D1446" s="11"/>
      <c r="E1446" s="12"/>
      <c r="F1446" s="12"/>
      <c r="G1446" s="12"/>
      <c r="H1446" s="12"/>
      <c r="I1446" s="12"/>
      <c r="J1446" s="12"/>
      <c r="K1446" s="12"/>
      <c r="L1446" s="12"/>
      <c r="M1446" s="11"/>
      <c r="Q1446" s="1" t="s">
        <v>996</v>
      </c>
    </row>
    <row r="1447" spans="1:48" ht="30" customHeight="1" x14ac:dyDescent="0.3">
      <c r="A1447" s="11"/>
      <c r="B1447" s="11"/>
      <c r="C1447" s="11"/>
      <c r="D1447" s="11"/>
      <c r="E1447" s="12"/>
      <c r="F1447" s="12"/>
      <c r="G1447" s="12"/>
      <c r="H1447" s="12"/>
      <c r="I1447" s="12"/>
      <c r="J1447" s="12"/>
      <c r="K1447" s="12"/>
      <c r="L1447" s="12"/>
      <c r="M1447" s="11"/>
      <c r="Q1447" s="1" t="s">
        <v>996</v>
      </c>
    </row>
    <row r="1448" spans="1:48" ht="30" customHeight="1" x14ac:dyDescent="0.3">
      <c r="A1448" s="11"/>
      <c r="B1448" s="11"/>
      <c r="C1448" s="11"/>
      <c r="D1448" s="11"/>
      <c r="E1448" s="12"/>
      <c r="F1448" s="12"/>
      <c r="G1448" s="12"/>
      <c r="H1448" s="12"/>
      <c r="I1448" s="12"/>
      <c r="J1448" s="12"/>
      <c r="K1448" s="12"/>
      <c r="L1448" s="12"/>
      <c r="M1448" s="11"/>
      <c r="Q1448" s="1" t="s">
        <v>996</v>
      </c>
    </row>
    <row r="1449" spans="1:48" ht="30" customHeight="1" x14ac:dyDescent="0.3">
      <c r="A1449" s="11"/>
      <c r="B1449" s="11"/>
      <c r="C1449" s="11"/>
      <c r="D1449" s="11"/>
      <c r="E1449" s="12"/>
      <c r="F1449" s="12"/>
      <c r="G1449" s="12"/>
      <c r="H1449" s="12"/>
      <c r="I1449" s="12"/>
      <c r="J1449" s="12"/>
      <c r="K1449" s="12"/>
      <c r="L1449" s="12"/>
      <c r="M1449" s="11"/>
      <c r="Q1449" s="1" t="s">
        <v>996</v>
      </c>
    </row>
    <row r="1450" spans="1:48" ht="30" customHeight="1" x14ac:dyDescent="0.3">
      <c r="A1450" s="11"/>
      <c r="B1450" s="11"/>
      <c r="C1450" s="11"/>
      <c r="D1450" s="11"/>
      <c r="E1450" s="12"/>
      <c r="F1450" s="12"/>
      <c r="G1450" s="12"/>
      <c r="H1450" s="12"/>
      <c r="I1450" s="12"/>
      <c r="J1450" s="12"/>
      <c r="K1450" s="12"/>
      <c r="L1450" s="12"/>
      <c r="M1450" s="11"/>
      <c r="Q1450" s="1" t="s">
        <v>996</v>
      </c>
    </row>
    <row r="1451" spans="1:48" ht="30" customHeight="1" x14ac:dyDescent="0.3">
      <c r="A1451" s="11"/>
      <c r="B1451" s="11"/>
      <c r="C1451" s="11"/>
      <c r="D1451" s="11"/>
      <c r="E1451" s="12"/>
      <c r="F1451" s="12"/>
      <c r="G1451" s="12"/>
      <c r="H1451" s="12"/>
      <c r="I1451" s="12"/>
      <c r="J1451" s="12"/>
      <c r="K1451" s="12"/>
      <c r="L1451" s="12"/>
      <c r="M1451" s="11"/>
      <c r="Q1451" s="1" t="s">
        <v>996</v>
      </c>
    </row>
    <row r="1452" spans="1:48" ht="30" customHeight="1" x14ac:dyDescent="0.3">
      <c r="A1452" s="13" t="s">
        <v>93</v>
      </c>
      <c r="B1452" s="11"/>
      <c r="C1452" s="11"/>
      <c r="D1452" s="11"/>
      <c r="E1452" s="12"/>
      <c r="F1452" s="12">
        <f>SUMIF(Q1431:Q1451,"010706",F1431:F1451)</f>
        <v>0</v>
      </c>
      <c r="G1452" s="12"/>
      <c r="H1452" s="12">
        <f>SUMIF(Q1431:Q1451,"010706",H1431:H1451)</f>
        <v>0</v>
      </c>
      <c r="I1452" s="12"/>
      <c r="J1452" s="12">
        <f>SUMIF(Q1431:Q1451,"010706",J1431:J1451)</f>
        <v>0</v>
      </c>
      <c r="K1452" s="12"/>
      <c r="L1452" s="12">
        <f>SUMIF(Q1431:Q1451,"010706",L1431:L1451)</f>
        <v>0</v>
      </c>
      <c r="M1452" s="11"/>
      <c r="N1452" t="s">
        <v>94</v>
      </c>
    </row>
    <row r="1453" spans="1:48" ht="30" customHeight="1" x14ac:dyDescent="0.3">
      <c r="A1453" s="13" t="s">
        <v>1005</v>
      </c>
      <c r="B1453" s="13" t="s">
        <v>939</v>
      </c>
      <c r="C1453" s="11"/>
      <c r="D1453" s="11"/>
      <c r="E1453" s="12"/>
      <c r="F1453" s="12"/>
      <c r="G1453" s="12"/>
      <c r="H1453" s="12"/>
      <c r="I1453" s="12"/>
      <c r="J1453" s="12"/>
      <c r="K1453" s="12"/>
      <c r="L1453" s="12"/>
      <c r="M1453" s="11"/>
      <c r="Q1453" s="1" t="s">
        <v>1006</v>
      </c>
    </row>
    <row r="1454" spans="1:48" ht="30" customHeight="1" x14ac:dyDescent="0.3">
      <c r="A1454" s="13" t="s">
        <v>583</v>
      </c>
      <c r="B1454" s="13" t="s">
        <v>584</v>
      </c>
      <c r="C1454" s="13" t="s">
        <v>61</v>
      </c>
      <c r="D1454" s="11">
        <v>56</v>
      </c>
      <c r="E1454" s="12">
        <f>TRUNC(일위대가목록!E94,0)</f>
        <v>0</v>
      </c>
      <c r="F1454" s="12">
        <f>TRUNC(E1454*D1454, 0)</f>
        <v>0</v>
      </c>
      <c r="G1454" s="12">
        <f>TRUNC(일위대가목록!F94,0)</f>
        <v>0</v>
      </c>
      <c r="H1454" s="12">
        <f>TRUNC(G1454*D1454, 0)</f>
        <v>0</v>
      </c>
      <c r="I1454" s="12">
        <f>TRUNC(일위대가목록!G94,0)</f>
        <v>0</v>
      </c>
      <c r="J1454" s="12">
        <f>TRUNC(I1454*D1454, 0)</f>
        <v>0</v>
      </c>
      <c r="K1454" s="12">
        <f t="shared" ref="K1454:L1456" si="106">TRUNC(E1454+G1454+I1454, 0)</f>
        <v>0</v>
      </c>
      <c r="L1454" s="12">
        <f t="shared" si="106"/>
        <v>0</v>
      </c>
      <c r="M1454" s="13" t="s">
        <v>585</v>
      </c>
      <c r="N1454" s="1" t="s">
        <v>586</v>
      </c>
      <c r="O1454" s="1" t="s">
        <v>52</v>
      </c>
      <c r="P1454" s="1" t="s">
        <v>52</v>
      </c>
      <c r="Q1454" s="1" t="s">
        <v>1006</v>
      </c>
      <c r="R1454" s="1" t="s">
        <v>64</v>
      </c>
      <c r="S1454" s="1" t="s">
        <v>65</v>
      </c>
      <c r="T1454" s="1" t="s">
        <v>65</v>
      </c>
      <c r="AR1454" s="1" t="s">
        <v>52</v>
      </c>
      <c r="AS1454" s="1" t="s">
        <v>52</v>
      </c>
      <c r="AU1454" s="1" t="s">
        <v>1007</v>
      </c>
      <c r="AV1454">
        <v>360</v>
      </c>
    </row>
    <row r="1455" spans="1:48" ht="30" customHeight="1" x14ac:dyDescent="0.3">
      <c r="A1455" s="13" t="s">
        <v>307</v>
      </c>
      <c r="B1455" s="13" t="s">
        <v>308</v>
      </c>
      <c r="C1455" s="13" t="s">
        <v>154</v>
      </c>
      <c r="D1455" s="11">
        <v>31</v>
      </c>
      <c r="E1455" s="12">
        <f>TRUNC(일위대가목록!E49,0)</f>
        <v>0</v>
      </c>
      <c r="F1455" s="12">
        <f>TRUNC(E1455*D1455, 0)</f>
        <v>0</v>
      </c>
      <c r="G1455" s="12">
        <f>TRUNC(일위대가목록!F49,0)</f>
        <v>0</v>
      </c>
      <c r="H1455" s="12">
        <f>TRUNC(G1455*D1455, 0)</f>
        <v>0</v>
      </c>
      <c r="I1455" s="12">
        <f>TRUNC(일위대가목록!G49,0)</f>
        <v>0</v>
      </c>
      <c r="J1455" s="12">
        <f>TRUNC(I1455*D1455, 0)</f>
        <v>0</v>
      </c>
      <c r="K1455" s="12">
        <f t="shared" si="106"/>
        <v>0</v>
      </c>
      <c r="L1455" s="12">
        <f t="shared" si="106"/>
        <v>0</v>
      </c>
      <c r="M1455" s="13" t="s">
        <v>309</v>
      </c>
      <c r="N1455" s="1" t="s">
        <v>310</v>
      </c>
      <c r="O1455" s="1" t="s">
        <v>52</v>
      </c>
      <c r="P1455" s="1" t="s">
        <v>52</v>
      </c>
      <c r="Q1455" s="1" t="s">
        <v>1006</v>
      </c>
      <c r="R1455" s="1" t="s">
        <v>64</v>
      </c>
      <c r="S1455" s="1" t="s">
        <v>65</v>
      </c>
      <c r="T1455" s="1" t="s">
        <v>65</v>
      </c>
      <c r="AR1455" s="1" t="s">
        <v>52</v>
      </c>
      <c r="AS1455" s="1" t="s">
        <v>52</v>
      </c>
      <c r="AU1455" s="1" t="s">
        <v>1008</v>
      </c>
      <c r="AV1455">
        <v>361</v>
      </c>
    </row>
    <row r="1456" spans="1:48" ht="30" customHeight="1" x14ac:dyDescent="0.3">
      <c r="A1456" s="13" t="s">
        <v>589</v>
      </c>
      <c r="B1456" s="13" t="s">
        <v>52</v>
      </c>
      <c r="C1456" s="13" t="s">
        <v>154</v>
      </c>
      <c r="D1456" s="11">
        <v>22</v>
      </c>
      <c r="E1456" s="12">
        <f>TRUNC(일위대가목록!E95,0)</f>
        <v>0</v>
      </c>
      <c r="F1456" s="12">
        <f>TRUNC(E1456*D1456, 0)</f>
        <v>0</v>
      </c>
      <c r="G1456" s="12">
        <f>TRUNC(일위대가목록!F95,0)</f>
        <v>0</v>
      </c>
      <c r="H1456" s="12">
        <f>TRUNC(G1456*D1456, 0)</f>
        <v>0</v>
      </c>
      <c r="I1456" s="12">
        <f>TRUNC(일위대가목록!G95,0)</f>
        <v>0</v>
      </c>
      <c r="J1456" s="12">
        <f>TRUNC(I1456*D1456, 0)</f>
        <v>0</v>
      </c>
      <c r="K1456" s="12">
        <f t="shared" si="106"/>
        <v>0</v>
      </c>
      <c r="L1456" s="12">
        <f t="shared" si="106"/>
        <v>0</v>
      </c>
      <c r="M1456" s="13" t="s">
        <v>590</v>
      </c>
      <c r="N1456" s="1" t="s">
        <v>591</v>
      </c>
      <c r="O1456" s="1" t="s">
        <v>52</v>
      </c>
      <c r="P1456" s="1" t="s">
        <v>52</v>
      </c>
      <c r="Q1456" s="1" t="s">
        <v>1006</v>
      </c>
      <c r="R1456" s="1" t="s">
        <v>64</v>
      </c>
      <c r="S1456" s="1" t="s">
        <v>65</v>
      </c>
      <c r="T1456" s="1" t="s">
        <v>65</v>
      </c>
      <c r="AR1456" s="1" t="s">
        <v>52</v>
      </c>
      <c r="AS1456" s="1" t="s">
        <v>52</v>
      </c>
      <c r="AU1456" s="1" t="s">
        <v>1009</v>
      </c>
      <c r="AV1456">
        <v>362</v>
      </c>
    </row>
    <row r="1457" spans="1:17" ht="30" customHeight="1" x14ac:dyDescent="0.3">
      <c r="A1457" s="11"/>
      <c r="B1457" s="11"/>
      <c r="C1457" s="11"/>
      <c r="D1457" s="11"/>
      <c r="E1457" s="12"/>
      <c r="F1457" s="12"/>
      <c r="G1457" s="12"/>
      <c r="H1457" s="12"/>
      <c r="I1457" s="12"/>
      <c r="J1457" s="12"/>
      <c r="K1457" s="12"/>
      <c r="L1457" s="12"/>
      <c r="M1457" s="11"/>
      <c r="Q1457" s="1" t="s">
        <v>1006</v>
      </c>
    </row>
    <row r="1458" spans="1:17" ht="30" customHeight="1" x14ac:dyDescent="0.3">
      <c r="A1458" s="11"/>
      <c r="B1458" s="11"/>
      <c r="C1458" s="11"/>
      <c r="D1458" s="11"/>
      <c r="E1458" s="12"/>
      <c r="F1458" s="12"/>
      <c r="G1458" s="12"/>
      <c r="H1458" s="12"/>
      <c r="I1458" s="12"/>
      <c r="J1458" s="12"/>
      <c r="K1458" s="12"/>
      <c r="L1458" s="12"/>
      <c r="M1458" s="11"/>
      <c r="Q1458" s="1" t="s">
        <v>1006</v>
      </c>
    </row>
    <row r="1459" spans="1:17" ht="30" customHeight="1" x14ac:dyDescent="0.3">
      <c r="A1459" s="11"/>
      <c r="B1459" s="11"/>
      <c r="C1459" s="11"/>
      <c r="D1459" s="11"/>
      <c r="E1459" s="12"/>
      <c r="F1459" s="12"/>
      <c r="G1459" s="12"/>
      <c r="H1459" s="12"/>
      <c r="I1459" s="12"/>
      <c r="J1459" s="12"/>
      <c r="K1459" s="12"/>
      <c r="L1459" s="12"/>
      <c r="M1459" s="11"/>
      <c r="Q1459" s="1" t="s">
        <v>1006</v>
      </c>
    </row>
    <row r="1460" spans="1:17" ht="30" customHeight="1" x14ac:dyDescent="0.3">
      <c r="A1460" s="11"/>
      <c r="B1460" s="11"/>
      <c r="C1460" s="11"/>
      <c r="D1460" s="11"/>
      <c r="E1460" s="12"/>
      <c r="F1460" s="12"/>
      <c r="G1460" s="12"/>
      <c r="H1460" s="12"/>
      <c r="I1460" s="12"/>
      <c r="J1460" s="12"/>
      <c r="K1460" s="12"/>
      <c r="L1460" s="12"/>
      <c r="M1460" s="11"/>
      <c r="Q1460" s="1" t="s">
        <v>1006</v>
      </c>
    </row>
    <row r="1461" spans="1:17" ht="30" customHeight="1" x14ac:dyDescent="0.3">
      <c r="A1461" s="11"/>
      <c r="B1461" s="11"/>
      <c r="C1461" s="11"/>
      <c r="D1461" s="11"/>
      <c r="E1461" s="12"/>
      <c r="F1461" s="12"/>
      <c r="G1461" s="12"/>
      <c r="H1461" s="12"/>
      <c r="I1461" s="12"/>
      <c r="J1461" s="12"/>
      <c r="K1461" s="12"/>
      <c r="L1461" s="12"/>
      <c r="M1461" s="11"/>
      <c r="Q1461" s="1" t="s">
        <v>1006</v>
      </c>
    </row>
    <row r="1462" spans="1:17" ht="30" customHeight="1" x14ac:dyDescent="0.3">
      <c r="A1462" s="11"/>
      <c r="B1462" s="11"/>
      <c r="C1462" s="11"/>
      <c r="D1462" s="11"/>
      <c r="E1462" s="12"/>
      <c r="F1462" s="12"/>
      <c r="G1462" s="12"/>
      <c r="H1462" s="12"/>
      <c r="I1462" s="12"/>
      <c r="J1462" s="12"/>
      <c r="K1462" s="12"/>
      <c r="L1462" s="12"/>
      <c r="M1462" s="11"/>
      <c r="Q1462" s="1" t="s">
        <v>1006</v>
      </c>
    </row>
    <row r="1463" spans="1:17" ht="30" customHeight="1" x14ac:dyDescent="0.3">
      <c r="A1463" s="11"/>
      <c r="B1463" s="11"/>
      <c r="C1463" s="11"/>
      <c r="D1463" s="11"/>
      <c r="E1463" s="12"/>
      <c r="F1463" s="12"/>
      <c r="G1463" s="12"/>
      <c r="H1463" s="12"/>
      <c r="I1463" s="12"/>
      <c r="J1463" s="12"/>
      <c r="K1463" s="12"/>
      <c r="L1463" s="12"/>
      <c r="M1463" s="11"/>
      <c r="Q1463" s="1" t="s">
        <v>1006</v>
      </c>
    </row>
    <row r="1464" spans="1:17" ht="30" customHeight="1" x14ac:dyDescent="0.3">
      <c r="A1464" s="11"/>
      <c r="B1464" s="11"/>
      <c r="C1464" s="11"/>
      <c r="D1464" s="11"/>
      <c r="E1464" s="12"/>
      <c r="F1464" s="12"/>
      <c r="G1464" s="12"/>
      <c r="H1464" s="12"/>
      <c r="I1464" s="12"/>
      <c r="J1464" s="12"/>
      <c r="K1464" s="12"/>
      <c r="L1464" s="12"/>
      <c r="M1464" s="11"/>
      <c r="Q1464" s="1" t="s">
        <v>1006</v>
      </c>
    </row>
    <row r="1465" spans="1:17" ht="30" customHeight="1" x14ac:dyDescent="0.3">
      <c r="A1465" s="11"/>
      <c r="B1465" s="11"/>
      <c r="C1465" s="11"/>
      <c r="D1465" s="11"/>
      <c r="E1465" s="12"/>
      <c r="F1465" s="12"/>
      <c r="G1465" s="12"/>
      <c r="H1465" s="12"/>
      <c r="I1465" s="12"/>
      <c r="J1465" s="12"/>
      <c r="K1465" s="12"/>
      <c r="L1465" s="12"/>
      <c r="M1465" s="11"/>
      <c r="Q1465" s="1" t="s">
        <v>1006</v>
      </c>
    </row>
    <row r="1466" spans="1:17" ht="30" customHeight="1" x14ac:dyDescent="0.3">
      <c r="A1466" s="11"/>
      <c r="B1466" s="11"/>
      <c r="C1466" s="11"/>
      <c r="D1466" s="11"/>
      <c r="E1466" s="12"/>
      <c r="F1466" s="12"/>
      <c r="G1466" s="12"/>
      <c r="H1466" s="12"/>
      <c r="I1466" s="12"/>
      <c r="J1466" s="12"/>
      <c r="K1466" s="12"/>
      <c r="L1466" s="12"/>
      <c r="M1466" s="11"/>
      <c r="Q1466" s="1" t="s">
        <v>1006</v>
      </c>
    </row>
    <row r="1467" spans="1:17" ht="30" customHeight="1" x14ac:dyDescent="0.3">
      <c r="A1467" s="11"/>
      <c r="B1467" s="11"/>
      <c r="C1467" s="11"/>
      <c r="D1467" s="11"/>
      <c r="E1467" s="12"/>
      <c r="F1467" s="12"/>
      <c r="G1467" s="12"/>
      <c r="H1467" s="12"/>
      <c r="I1467" s="12"/>
      <c r="J1467" s="12"/>
      <c r="K1467" s="12"/>
      <c r="L1467" s="12"/>
      <c r="M1467" s="11"/>
      <c r="Q1467" s="1" t="s">
        <v>1006</v>
      </c>
    </row>
    <row r="1468" spans="1:17" ht="30" customHeight="1" x14ac:dyDescent="0.3">
      <c r="A1468" s="11"/>
      <c r="B1468" s="11"/>
      <c r="C1468" s="11"/>
      <c r="D1468" s="11"/>
      <c r="E1468" s="12"/>
      <c r="F1468" s="12"/>
      <c r="G1468" s="12"/>
      <c r="H1468" s="12"/>
      <c r="I1468" s="12"/>
      <c r="J1468" s="12"/>
      <c r="K1468" s="12"/>
      <c r="L1468" s="12"/>
      <c r="M1468" s="11"/>
      <c r="Q1468" s="1" t="s">
        <v>1006</v>
      </c>
    </row>
    <row r="1469" spans="1:17" ht="30" customHeight="1" x14ac:dyDescent="0.3">
      <c r="A1469" s="11"/>
      <c r="B1469" s="11"/>
      <c r="C1469" s="11"/>
      <c r="D1469" s="11"/>
      <c r="E1469" s="12"/>
      <c r="F1469" s="12"/>
      <c r="G1469" s="12"/>
      <c r="H1469" s="12"/>
      <c r="I1469" s="12"/>
      <c r="J1469" s="12"/>
      <c r="K1469" s="12"/>
      <c r="L1469" s="12"/>
      <c r="M1469" s="11"/>
      <c r="Q1469" s="1" t="s">
        <v>1006</v>
      </c>
    </row>
    <row r="1470" spans="1:17" ht="30" customHeight="1" x14ac:dyDescent="0.3">
      <c r="A1470" s="11"/>
      <c r="B1470" s="11"/>
      <c r="C1470" s="11"/>
      <c r="D1470" s="11"/>
      <c r="E1470" s="12"/>
      <c r="F1470" s="12"/>
      <c r="G1470" s="12"/>
      <c r="H1470" s="12"/>
      <c r="I1470" s="12"/>
      <c r="J1470" s="12"/>
      <c r="K1470" s="12"/>
      <c r="L1470" s="12"/>
      <c r="M1470" s="11"/>
      <c r="Q1470" s="1" t="s">
        <v>1006</v>
      </c>
    </row>
    <row r="1471" spans="1:17" ht="30" customHeight="1" x14ac:dyDescent="0.3">
      <c r="A1471" s="11"/>
      <c r="B1471" s="11"/>
      <c r="C1471" s="11"/>
      <c r="D1471" s="11"/>
      <c r="E1471" s="12"/>
      <c r="F1471" s="12"/>
      <c r="G1471" s="12"/>
      <c r="H1471" s="12"/>
      <c r="I1471" s="12"/>
      <c r="J1471" s="12"/>
      <c r="K1471" s="12"/>
      <c r="L1471" s="12"/>
      <c r="M1471" s="11"/>
      <c r="Q1471" s="1" t="s">
        <v>1006</v>
      </c>
    </row>
    <row r="1472" spans="1:17" ht="30" customHeight="1" x14ac:dyDescent="0.3">
      <c r="A1472" s="11"/>
      <c r="B1472" s="11"/>
      <c r="C1472" s="11"/>
      <c r="D1472" s="11"/>
      <c r="E1472" s="12"/>
      <c r="F1472" s="12"/>
      <c r="G1472" s="12"/>
      <c r="H1472" s="12"/>
      <c r="I1472" s="12"/>
      <c r="J1472" s="12"/>
      <c r="K1472" s="12"/>
      <c r="L1472" s="12"/>
      <c r="M1472" s="11"/>
      <c r="Q1472" s="1" t="s">
        <v>1006</v>
      </c>
    </row>
    <row r="1473" spans="1:48" ht="30" customHeight="1" x14ac:dyDescent="0.3">
      <c r="A1473" s="11"/>
      <c r="B1473" s="11"/>
      <c r="C1473" s="11"/>
      <c r="D1473" s="11"/>
      <c r="E1473" s="12"/>
      <c r="F1473" s="12"/>
      <c r="G1473" s="12"/>
      <c r="H1473" s="12"/>
      <c r="I1473" s="12"/>
      <c r="J1473" s="12"/>
      <c r="K1473" s="12"/>
      <c r="L1473" s="12"/>
      <c r="M1473" s="11"/>
      <c r="Q1473" s="1" t="s">
        <v>1006</v>
      </c>
    </row>
    <row r="1474" spans="1:48" ht="30" customHeight="1" x14ac:dyDescent="0.3">
      <c r="A1474" s="11"/>
      <c r="B1474" s="11"/>
      <c r="C1474" s="11"/>
      <c r="D1474" s="11"/>
      <c r="E1474" s="12"/>
      <c r="F1474" s="12"/>
      <c r="G1474" s="12"/>
      <c r="H1474" s="12"/>
      <c r="I1474" s="12"/>
      <c r="J1474" s="12"/>
      <c r="K1474" s="12"/>
      <c r="L1474" s="12"/>
      <c r="M1474" s="11"/>
      <c r="Q1474" s="1" t="s">
        <v>1006</v>
      </c>
    </row>
    <row r="1475" spans="1:48" ht="30" customHeight="1" x14ac:dyDescent="0.3">
      <c r="A1475" s="13" t="s">
        <v>93</v>
      </c>
      <c r="B1475" s="11"/>
      <c r="C1475" s="11"/>
      <c r="D1475" s="11"/>
      <c r="E1475" s="12"/>
      <c r="F1475" s="12">
        <f>SUMIF(Q1454:Q1474,"010707",F1454:F1474)</f>
        <v>0</v>
      </c>
      <c r="G1475" s="12"/>
      <c r="H1475" s="12">
        <f>SUMIF(Q1454:Q1474,"010707",H1454:H1474)</f>
        <v>0</v>
      </c>
      <c r="I1475" s="12"/>
      <c r="J1475" s="12">
        <f>SUMIF(Q1454:Q1474,"010707",J1454:J1474)</f>
        <v>0</v>
      </c>
      <c r="K1475" s="12"/>
      <c r="L1475" s="12">
        <f>SUMIF(Q1454:Q1474,"010707",L1454:L1474)</f>
        <v>0</v>
      </c>
      <c r="M1475" s="11"/>
      <c r="N1475" t="s">
        <v>94</v>
      </c>
    </row>
    <row r="1476" spans="1:48" ht="30" customHeight="1" x14ac:dyDescent="0.3">
      <c r="A1476" s="13" t="s">
        <v>1010</v>
      </c>
      <c r="B1476" s="13" t="s">
        <v>939</v>
      </c>
      <c r="C1476" s="11"/>
      <c r="D1476" s="11"/>
      <c r="E1476" s="12"/>
      <c r="F1476" s="12"/>
      <c r="G1476" s="12"/>
      <c r="H1476" s="12"/>
      <c r="I1476" s="12"/>
      <c r="J1476" s="12"/>
      <c r="K1476" s="12"/>
      <c r="L1476" s="12"/>
      <c r="M1476" s="11"/>
      <c r="Q1476" s="1" t="s">
        <v>1011</v>
      </c>
    </row>
    <row r="1477" spans="1:48" ht="30" customHeight="1" x14ac:dyDescent="0.3">
      <c r="A1477" s="13" t="s">
        <v>1012</v>
      </c>
      <c r="B1477" s="13" t="s">
        <v>1013</v>
      </c>
      <c r="C1477" s="13" t="s">
        <v>316</v>
      </c>
      <c r="D1477" s="11">
        <v>2</v>
      </c>
      <c r="E1477" s="12">
        <f>TRUNC(일위대가목록!E133,0)</f>
        <v>0</v>
      </c>
      <c r="F1477" s="12">
        <f>TRUNC(E1477*D1477, 0)</f>
        <v>0</v>
      </c>
      <c r="G1477" s="12">
        <f>TRUNC(일위대가목록!F133,0)</f>
        <v>0</v>
      </c>
      <c r="H1477" s="12">
        <f>TRUNC(G1477*D1477, 0)</f>
        <v>0</v>
      </c>
      <c r="I1477" s="12">
        <f>TRUNC(일위대가목록!G133,0)</f>
        <v>0</v>
      </c>
      <c r="J1477" s="12">
        <f>TRUNC(I1477*D1477, 0)</f>
        <v>0</v>
      </c>
      <c r="K1477" s="12">
        <f t="shared" ref="K1477:L1479" si="107">TRUNC(E1477+G1477+I1477, 0)</f>
        <v>0</v>
      </c>
      <c r="L1477" s="12">
        <f t="shared" si="107"/>
        <v>0</v>
      </c>
      <c r="M1477" s="13" t="s">
        <v>1014</v>
      </c>
      <c r="N1477" s="1" t="s">
        <v>1015</v>
      </c>
      <c r="O1477" s="1" t="s">
        <v>52</v>
      </c>
      <c r="P1477" s="1" t="s">
        <v>52</v>
      </c>
      <c r="Q1477" s="1" t="s">
        <v>1011</v>
      </c>
      <c r="R1477" s="1" t="s">
        <v>64</v>
      </c>
      <c r="S1477" s="1" t="s">
        <v>65</v>
      </c>
      <c r="T1477" s="1" t="s">
        <v>65</v>
      </c>
      <c r="AR1477" s="1" t="s">
        <v>52</v>
      </c>
      <c r="AS1477" s="1" t="s">
        <v>52</v>
      </c>
      <c r="AU1477" s="1" t="s">
        <v>1016</v>
      </c>
      <c r="AV1477">
        <v>364</v>
      </c>
    </row>
    <row r="1478" spans="1:48" ht="30" customHeight="1" x14ac:dyDescent="0.3">
      <c r="A1478" s="13" t="s">
        <v>1017</v>
      </c>
      <c r="B1478" s="13" t="s">
        <v>1018</v>
      </c>
      <c r="C1478" s="13" t="s">
        <v>316</v>
      </c>
      <c r="D1478" s="11">
        <v>1</v>
      </c>
      <c r="E1478" s="12">
        <f>TRUNC(일위대가목록!E134,0)</f>
        <v>0</v>
      </c>
      <c r="F1478" s="12">
        <f>TRUNC(E1478*D1478, 0)</f>
        <v>0</v>
      </c>
      <c r="G1478" s="12">
        <f>TRUNC(일위대가목록!F134,0)</f>
        <v>0</v>
      </c>
      <c r="H1478" s="12">
        <f>TRUNC(G1478*D1478, 0)</f>
        <v>0</v>
      </c>
      <c r="I1478" s="12">
        <f>TRUNC(일위대가목록!G134,0)</f>
        <v>0</v>
      </c>
      <c r="J1478" s="12">
        <f>TRUNC(I1478*D1478, 0)</f>
        <v>0</v>
      </c>
      <c r="K1478" s="12">
        <f t="shared" si="107"/>
        <v>0</v>
      </c>
      <c r="L1478" s="12">
        <f t="shared" si="107"/>
        <v>0</v>
      </c>
      <c r="M1478" s="13" t="s">
        <v>1019</v>
      </c>
      <c r="N1478" s="1" t="s">
        <v>1020</v>
      </c>
      <c r="O1478" s="1" t="s">
        <v>52</v>
      </c>
      <c r="P1478" s="1" t="s">
        <v>52</v>
      </c>
      <c r="Q1478" s="1" t="s">
        <v>1011</v>
      </c>
      <c r="R1478" s="1" t="s">
        <v>64</v>
      </c>
      <c r="S1478" s="1" t="s">
        <v>65</v>
      </c>
      <c r="T1478" s="1" t="s">
        <v>65</v>
      </c>
      <c r="AR1478" s="1" t="s">
        <v>52</v>
      </c>
      <c r="AS1478" s="1" t="s">
        <v>52</v>
      </c>
      <c r="AU1478" s="1" t="s">
        <v>1021</v>
      </c>
      <c r="AV1478">
        <v>365</v>
      </c>
    </row>
    <row r="1479" spans="1:48" ht="30" customHeight="1" x14ac:dyDescent="0.3">
      <c r="A1479" s="13" t="s">
        <v>1022</v>
      </c>
      <c r="B1479" s="13" t="s">
        <v>1023</v>
      </c>
      <c r="C1479" s="13" t="s">
        <v>316</v>
      </c>
      <c r="D1479" s="11">
        <v>1</v>
      </c>
      <c r="E1479" s="12">
        <f>TRUNC(일위대가목록!E135,0)</f>
        <v>0</v>
      </c>
      <c r="F1479" s="12">
        <f>TRUNC(E1479*D1479, 0)</f>
        <v>0</v>
      </c>
      <c r="G1479" s="12">
        <f>TRUNC(일위대가목록!F135,0)</f>
        <v>0</v>
      </c>
      <c r="H1479" s="12">
        <f>TRUNC(G1479*D1479, 0)</f>
        <v>0</v>
      </c>
      <c r="I1479" s="12">
        <f>TRUNC(일위대가목록!G135,0)</f>
        <v>0</v>
      </c>
      <c r="J1479" s="12">
        <f>TRUNC(I1479*D1479, 0)</f>
        <v>0</v>
      </c>
      <c r="K1479" s="12">
        <f t="shared" si="107"/>
        <v>0</v>
      </c>
      <c r="L1479" s="12">
        <f t="shared" si="107"/>
        <v>0</v>
      </c>
      <c r="M1479" s="13" t="s">
        <v>1024</v>
      </c>
      <c r="N1479" s="1" t="s">
        <v>1025</v>
      </c>
      <c r="O1479" s="1" t="s">
        <v>52</v>
      </c>
      <c r="P1479" s="1" t="s">
        <v>52</v>
      </c>
      <c r="Q1479" s="1" t="s">
        <v>1011</v>
      </c>
      <c r="R1479" s="1" t="s">
        <v>64</v>
      </c>
      <c r="S1479" s="1" t="s">
        <v>65</v>
      </c>
      <c r="T1479" s="1" t="s">
        <v>65</v>
      </c>
      <c r="AR1479" s="1" t="s">
        <v>52</v>
      </c>
      <c r="AS1479" s="1" t="s">
        <v>52</v>
      </c>
      <c r="AU1479" s="1" t="s">
        <v>1026</v>
      </c>
      <c r="AV1479">
        <v>366</v>
      </c>
    </row>
    <row r="1480" spans="1:48" ht="30" customHeight="1" x14ac:dyDescent="0.3">
      <c r="A1480" s="11"/>
      <c r="B1480" s="11"/>
      <c r="C1480" s="11"/>
      <c r="D1480" s="11"/>
      <c r="E1480" s="12"/>
      <c r="F1480" s="12"/>
      <c r="G1480" s="12"/>
      <c r="H1480" s="12"/>
      <c r="I1480" s="12"/>
      <c r="J1480" s="12"/>
      <c r="K1480" s="12"/>
      <c r="L1480" s="12"/>
      <c r="M1480" s="11"/>
      <c r="Q1480" s="1" t="s">
        <v>1011</v>
      </c>
    </row>
    <row r="1481" spans="1:48" ht="30" customHeight="1" x14ac:dyDescent="0.3">
      <c r="A1481" s="11"/>
      <c r="B1481" s="11"/>
      <c r="C1481" s="11"/>
      <c r="D1481" s="11"/>
      <c r="E1481" s="12"/>
      <c r="F1481" s="12"/>
      <c r="G1481" s="12"/>
      <c r="H1481" s="12"/>
      <c r="I1481" s="12"/>
      <c r="J1481" s="12"/>
      <c r="K1481" s="12"/>
      <c r="L1481" s="12"/>
      <c r="M1481" s="11"/>
      <c r="Q1481" s="1" t="s">
        <v>1011</v>
      </c>
    </row>
    <row r="1482" spans="1:48" ht="30" customHeight="1" x14ac:dyDescent="0.3">
      <c r="A1482" s="11"/>
      <c r="B1482" s="11"/>
      <c r="C1482" s="11"/>
      <c r="D1482" s="11"/>
      <c r="E1482" s="12"/>
      <c r="F1482" s="12"/>
      <c r="G1482" s="12"/>
      <c r="H1482" s="12"/>
      <c r="I1482" s="12"/>
      <c r="J1482" s="12"/>
      <c r="K1482" s="12"/>
      <c r="L1482" s="12"/>
      <c r="M1482" s="11"/>
      <c r="Q1482" s="1" t="s">
        <v>1011</v>
      </c>
    </row>
    <row r="1483" spans="1:48" ht="30" customHeight="1" x14ac:dyDescent="0.3">
      <c r="A1483" s="11"/>
      <c r="B1483" s="11"/>
      <c r="C1483" s="11"/>
      <c r="D1483" s="11"/>
      <c r="E1483" s="12"/>
      <c r="F1483" s="12"/>
      <c r="G1483" s="12"/>
      <c r="H1483" s="12"/>
      <c r="I1483" s="12"/>
      <c r="J1483" s="12"/>
      <c r="K1483" s="12"/>
      <c r="L1483" s="12"/>
      <c r="M1483" s="11"/>
      <c r="Q1483" s="1" t="s">
        <v>1011</v>
      </c>
    </row>
    <row r="1484" spans="1:48" ht="30" customHeight="1" x14ac:dyDescent="0.3">
      <c r="A1484" s="11"/>
      <c r="B1484" s="11"/>
      <c r="C1484" s="11"/>
      <c r="D1484" s="11"/>
      <c r="E1484" s="12"/>
      <c r="F1484" s="12"/>
      <c r="G1484" s="12"/>
      <c r="H1484" s="12"/>
      <c r="I1484" s="12"/>
      <c r="J1484" s="12"/>
      <c r="K1484" s="12"/>
      <c r="L1484" s="12"/>
      <c r="M1484" s="11"/>
      <c r="Q1484" s="1" t="s">
        <v>1011</v>
      </c>
    </row>
    <row r="1485" spans="1:48" ht="30" customHeight="1" x14ac:dyDescent="0.3">
      <c r="A1485" s="11"/>
      <c r="B1485" s="11"/>
      <c r="C1485" s="11"/>
      <c r="D1485" s="11"/>
      <c r="E1485" s="12"/>
      <c r="F1485" s="12"/>
      <c r="G1485" s="12"/>
      <c r="H1485" s="12"/>
      <c r="I1485" s="12"/>
      <c r="J1485" s="12"/>
      <c r="K1485" s="12"/>
      <c r="L1485" s="12"/>
      <c r="M1485" s="11"/>
      <c r="Q1485" s="1" t="s">
        <v>1011</v>
      </c>
    </row>
    <row r="1486" spans="1:48" ht="30" customHeight="1" x14ac:dyDescent="0.3">
      <c r="A1486" s="11"/>
      <c r="B1486" s="11"/>
      <c r="C1486" s="11"/>
      <c r="D1486" s="11"/>
      <c r="E1486" s="12"/>
      <c r="F1486" s="12"/>
      <c r="G1486" s="12"/>
      <c r="H1486" s="12"/>
      <c r="I1486" s="12"/>
      <c r="J1486" s="12"/>
      <c r="K1486" s="12"/>
      <c r="L1486" s="12"/>
      <c r="M1486" s="11"/>
      <c r="Q1486" s="1" t="s">
        <v>1011</v>
      </c>
    </row>
    <row r="1487" spans="1:48" ht="30" customHeight="1" x14ac:dyDescent="0.3">
      <c r="A1487" s="11"/>
      <c r="B1487" s="11"/>
      <c r="C1487" s="11"/>
      <c r="D1487" s="11"/>
      <c r="E1487" s="12"/>
      <c r="F1487" s="12"/>
      <c r="G1487" s="12"/>
      <c r="H1487" s="12"/>
      <c r="I1487" s="12"/>
      <c r="J1487" s="12"/>
      <c r="K1487" s="12"/>
      <c r="L1487" s="12"/>
      <c r="M1487" s="11"/>
      <c r="Q1487" s="1" t="s">
        <v>1011</v>
      </c>
    </row>
    <row r="1488" spans="1:48" ht="30" customHeight="1" x14ac:dyDescent="0.3">
      <c r="A1488" s="11"/>
      <c r="B1488" s="11"/>
      <c r="C1488" s="11"/>
      <c r="D1488" s="11"/>
      <c r="E1488" s="12"/>
      <c r="F1488" s="12"/>
      <c r="G1488" s="12"/>
      <c r="H1488" s="12"/>
      <c r="I1488" s="12"/>
      <c r="J1488" s="12"/>
      <c r="K1488" s="12"/>
      <c r="L1488" s="12"/>
      <c r="M1488" s="11"/>
      <c r="Q1488" s="1" t="s">
        <v>1011</v>
      </c>
    </row>
    <row r="1489" spans="1:48" ht="30" customHeight="1" x14ac:dyDescent="0.3">
      <c r="A1489" s="11"/>
      <c r="B1489" s="11"/>
      <c r="C1489" s="11"/>
      <c r="D1489" s="11"/>
      <c r="E1489" s="12"/>
      <c r="F1489" s="12"/>
      <c r="G1489" s="12"/>
      <c r="H1489" s="12"/>
      <c r="I1489" s="12"/>
      <c r="J1489" s="12"/>
      <c r="K1489" s="12"/>
      <c r="L1489" s="12"/>
      <c r="M1489" s="11"/>
      <c r="Q1489" s="1" t="s">
        <v>1011</v>
      </c>
    </row>
    <row r="1490" spans="1:48" ht="30" customHeight="1" x14ac:dyDescent="0.3">
      <c r="A1490" s="11"/>
      <c r="B1490" s="11"/>
      <c r="C1490" s="11"/>
      <c r="D1490" s="11"/>
      <c r="E1490" s="12"/>
      <c r="F1490" s="12"/>
      <c r="G1490" s="12"/>
      <c r="H1490" s="12"/>
      <c r="I1490" s="12"/>
      <c r="J1490" s="12"/>
      <c r="K1490" s="12"/>
      <c r="L1490" s="12"/>
      <c r="M1490" s="11"/>
      <c r="Q1490" s="1" t="s">
        <v>1011</v>
      </c>
    </row>
    <row r="1491" spans="1:48" ht="30" customHeight="1" x14ac:dyDescent="0.3">
      <c r="A1491" s="11"/>
      <c r="B1491" s="11"/>
      <c r="C1491" s="11"/>
      <c r="D1491" s="11"/>
      <c r="E1491" s="12"/>
      <c r="F1491" s="12"/>
      <c r="G1491" s="12"/>
      <c r="H1491" s="12"/>
      <c r="I1491" s="12"/>
      <c r="J1491" s="12"/>
      <c r="K1491" s="12"/>
      <c r="L1491" s="12"/>
      <c r="M1491" s="11"/>
      <c r="Q1491" s="1" t="s">
        <v>1011</v>
      </c>
    </row>
    <row r="1492" spans="1:48" ht="30" customHeight="1" x14ac:dyDescent="0.3">
      <c r="A1492" s="11"/>
      <c r="B1492" s="11"/>
      <c r="C1492" s="11"/>
      <c r="D1492" s="11"/>
      <c r="E1492" s="12"/>
      <c r="F1492" s="12"/>
      <c r="G1492" s="12"/>
      <c r="H1492" s="12"/>
      <c r="I1492" s="12"/>
      <c r="J1492" s="12"/>
      <c r="K1492" s="12"/>
      <c r="L1492" s="12"/>
      <c r="M1492" s="11"/>
      <c r="Q1492" s="1" t="s">
        <v>1011</v>
      </c>
    </row>
    <row r="1493" spans="1:48" ht="30" customHeight="1" x14ac:dyDescent="0.3">
      <c r="A1493" s="11"/>
      <c r="B1493" s="11"/>
      <c r="C1493" s="11"/>
      <c r="D1493" s="11"/>
      <c r="E1493" s="12"/>
      <c r="F1493" s="12"/>
      <c r="G1493" s="12"/>
      <c r="H1493" s="12"/>
      <c r="I1493" s="12"/>
      <c r="J1493" s="12"/>
      <c r="K1493" s="12"/>
      <c r="L1493" s="12"/>
      <c r="M1493" s="11"/>
      <c r="Q1493" s="1" t="s">
        <v>1011</v>
      </c>
    </row>
    <row r="1494" spans="1:48" ht="30" customHeight="1" x14ac:dyDescent="0.3">
      <c r="A1494" s="11"/>
      <c r="B1494" s="11"/>
      <c r="C1494" s="11"/>
      <c r="D1494" s="11"/>
      <c r="E1494" s="12"/>
      <c r="F1494" s="12"/>
      <c r="G1494" s="12"/>
      <c r="H1494" s="12"/>
      <c r="I1494" s="12"/>
      <c r="J1494" s="12"/>
      <c r="K1494" s="12"/>
      <c r="L1494" s="12"/>
      <c r="M1494" s="11"/>
      <c r="Q1494" s="1" t="s">
        <v>1011</v>
      </c>
    </row>
    <row r="1495" spans="1:48" ht="30" customHeight="1" x14ac:dyDescent="0.3">
      <c r="A1495" s="11"/>
      <c r="B1495" s="11"/>
      <c r="C1495" s="11"/>
      <c r="D1495" s="11"/>
      <c r="E1495" s="12"/>
      <c r="F1495" s="12"/>
      <c r="G1495" s="12"/>
      <c r="H1495" s="12"/>
      <c r="I1495" s="12"/>
      <c r="J1495" s="12"/>
      <c r="K1495" s="12"/>
      <c r="L1495" s="12"/>
      <c r="M1495" s="11"/>
      <c r="Q1495" s="1" t="s">
        <v>1011</v>
      </c>
    </row>
    <row r="1496" spans="1:48" ht="30" customHeight="1" x14ac:dyDescent="0.3">
      <c r="A1496" s="11"/>
      <c r="B1496" s="11"/>
      <c r="C1496" s="11"/>
      <c r="D1496" s="11"/>
      <c r="E1496" s="12"/>
      <c r="F1496" s="12"/>
      <c r="G1496" s="12"/>
      <c r="H1496" s="12"/>
      <c r="I1496" s="12"/>
      <c r="J1496" s="12"/>
      <c r="K1496" s="12"/>
      <c r="L1496" s="12"/>
      <c r="M1496" s="11"/>
      <c r="Q1496" s="1" t="s">
        <v>1011</v>
      </c>
    </row>
    <row r="1497" spans="1:48" ht="30" customHeight="1" x14ac:dyDescent="0.3">
      <c r="A1497" s="11"/>
      <c r="B1497" s="11"/>
      <c r="C1497" s="11"/>
      <c r="D1497" s="11"/>
      <c r="E1497" s="12"/>
      <c r="F1497" s="12"/>
      <c r="G1497" s="12"/>
      <c r="H1497" s="12"/>
      <c r="I1497" s="12"/>
      <c r="J1497" s="12"/>
      <c r="K1497" s="12"/>
      <c r="L1497" s="12"/>
      <c r="M1497" s="11"/>
      <c r="Q1497" s="1" t="s">
        <v>1011</v>
      </c>
    </row>
    <row r="1498" spans="1:48" ht="30" customHeight="1" x14ac:dyDescent="0.3">
      <c r="A1498" s="13" t="s">
        <v>93</v>
      </c>
      <c r="B1498" s="11"/>
      <c r="C1498" s="11"/>
      <c r="D1498" s="11"/>
      <c r="E1498" s="12"/>
      <c r="F1498" s="12">
        <f>SUMIF(Q1477:Q1497,"010708",F1477:F1497)</f>
        <v>0</v>
      </c>
      <c r="G1498" s="12"/>
      <c r="H1498" s="12">
        <f>SUMIF(Q1477:Q1497,"010708",H1477:H1497)</f>
        <v>0</v>
      </c>
      <c r="I1498" s="12"/>
      <c r="J1498" s="12">
        <f>SUMIF(Q1477:Q1497,"010708",J1477:J1497)</f>
        <v>0</v>
      </c>
      <c r="K1498" s="12"/>
      <c r="L1498" s="12">
        <f>SUMIF(Q1477:Q1497,"010708",L1477:L1497)</f>
        <v>0</v>
      </c>
      <c r="M1498" s="11"/>
      <c r="N1498" t="s">
        <v>94</v>
      </c>
    </row>
    <row r="1499" spans="1:48" ht="30" customHeight="1" x14ac:dyDescent="0.3">
      <c r="A1499" s="13" t="s">
        <v>1027</v>
      </c>
      <c r="B1499" s="13" t="s">
        <v>939</v>
      </c>
      <c r="C1499" s="11"/>
      <c r="D1499" s="11"/>
      <c r="E1499" s="12"/>
      <c r="F1499" s="12"/>
      <c r="G1499" s="12"/>
      <c r="H1499" s="12"/>
      <c r="I1499" s="12"/>
      <c r="J1499" s="12"/>
      <c r="K1499" s="12"/>
      <c r="L1499" s="12"/>
      <c r="M1499" s="11"/>
      <c r="Q1499" s="1" t="s">
        <v>1028</v>
      </c>
    </row>
    <row r="1500" spans="1:48" ht="30" customHeight="1" x14ac:dyDescent="0.3">
      <c r="A1500" s="13" t="s">
        <v>322</v>
      </c>
      <c r="B1500" s="13" t="s">
        <v>323</v>
      </c>
      <c r="C1500" s="13" t="s">
        <v>61</v>
      </c>
      <c r="D1500" s="11">
        <v>66</v>
      </c>
      <c r="E1500" s="12">
        <f>TRUNC(일위대가목록!E51,0)</f>
        <v>0</v>
      </c>
      <c r="F1500" s="12">
        <f>TRUNC(E1500*D1500, 0)</f>
        <v>0</v>
      </c>
      <c r="G1500" s="12">
        <f>TRUNC(일위대가목록!F51,0)</f>
        <v>0</v>
      </c>
      <c r="H1500" s="12">
        <f>TRUNC(G1500*D1500, 0)</f>
        <v>0</v>
      </c>
      <c r="I1500" s="12">
        <f>TRUNC(일위대가목록!G51,0)</f>
        <v>0</v>
      </c>
      <c r="J1500" s="12">
        <f>TRUNC(I1500*D1500, 0)</f>
        <v>0</v>
      </c>
      <c r="K1500" s="12">
        <f t="shared" ref="K1500:L1502" si="108">TRUNC(E1500+G1500+I1500, 0)</f>
        <v>0</v>
      </c>
      <c r="L1500" s="12">
        <f t="shared" si="108"/>
        <v>0</v>
      </c>
      <c r="M1500" s="13" t="s">
        <v>324</v>
      </c>
      <c r="N1500" s="1" t="s">
        <v>325</v>
      </c>
      <c r="O1500" s="1" t="s">
        <v>52</v>
      </c>
      <c r="P1500" s="1" t="s">
        <v>52</v>
      </c>
      <c r="Q1500" s="1" t="s">
        <v>1028</v>
      </c>
      <c r="R1500" s="1" t="s">
        <v>64</v>
      </c>
      <c r="S1500" s="1" t="s">
        <v>65</v>
      </c>
      <c r="T1500" s="1" t="s">
        <v>65</v>
      </c>
      <c r="AR1500" s="1" t="s">
        <v>52</v>
      </c>
      <c r="AS1500" s="1" t="s">
        <v>52</v>
      </c>
      <c r="AU1500" s="1" t="s">
        <v>1029</v>
      </c>
      <c r="AV1500">
        <v>368</v>
      </c>
    </row>
    <row r="1501" spans="1:48" ht="30" customHeight="1" x14ac:dyDescent="0.3">
      <c r="A1501" s="13" t="s">
        <v>603</v>
      </c>
      <c r="B1501" s="13" t="s">
        <v>323</v>
      </c>
      <c r="C1501" s="13" t="s">
        <v>61</v>
      </c>
      <c r="D1501" s="11">
        <v>47</v>
      </c>
      <c r="E1501" s="12">
        <f>TRUNC(일위대가목록!E97,0)</f>
        <v>0</v>
      </c>
      <c r="F1501" s="12">
        <f>TRUNC(E1501*D1501, 0)</f>
        <v>0</v>
      </c>
      <c r="G1501" s="12">
        <f>TRUNC(일위대가목록!F97,0)</f>
        <v>0</v>
      </c>
      <c r="H1501" s="12">
        <f>TRUNC(G1501*D1501, 0)</f>
        <v>0</v>
      </c>
      <c r="I1501" s="12">
        <f>TRUNC(일위대가목록!G97,0)</f>
        <v>0</v>
      </c>
      <c r="J1501" s="12">
        <f>TRUNC(I1501*D1501, 0)</f>
        <v>0</v>
      </c>
      <c r="K1501" s="12">
        <f t="shared" si="108"/>
        <v>0</v>
      </c>
      <c r="L1501" s="12">
        <f t="shared" si="108"/>
        <v>0</v>
      </c>
      <c r="M1501" s="13" t="s">
        <v>604</v>
      </c>
      <c r="N1501" s="1" t="s">
        <v>605</v>
      </c>
      <c r="O1501" s="1" t="s">
        <v>52</v>
      </c>
      <c r="P1501" s="1" t="s">
        <v>52</v>
      </c>
      <c r="Q1501" s="1" t="s">
        <v>1028</v>
      </c>
      <c r="R1501" s="1" t="s">
        <v>64</v>
      </c>
      <c r="S1501" s="1" t="s">
        <v>65</v>
      </c>
      <c r="T1501" s="1" t="s">
        <v>65</v>
      </c>
      <c r="AR1501" s="1" t="s">
        <v>52</v>
      </c>
      <c r="AS1501" s="1" t="s">
        <v>52</v>
      </c>
      <c r="AU1501" s="1" t="s">
        <v>1030</v>
      </c>
      <c r="AV1501">
        <v>369</v>
      </c>
    </row>
    <row r="1502" spans="1:48" ht="30" customHeight="1" x14ac:dyDescent="0.3">
      <c r="A1502" s="13" t="s">
        <v>327</v>
      </c>
      <c r="B1502" s="13" t="s">
        <v>328</v>
      </c>
      <c r="C1502" s="13" t="s">
        <v>154</v>
      </c>
      <c r="D1502" s="11">
        <v>48</v>
      </c>
      <c r="E1502" s="12">
        <f>TRUNC(일위대가목록!E52,0)</f>
        <v>0</v>
      </c>
      <c r="F1502" s="12">
        <f>TRUNC(E1502*D1502, 0)</f>
        <v>0</v>
      </c>
      <c r="G1502" s="12">
        <f>TRUNC(일위대가목록!F52,0)</f>
        <v>0</v>
      </c>
      <c r="H1502" s="12">
        <f>TRUNC(G1502*D1502, 0)</f>
        <v>0</v>
      </c>
      <c r="I1502" s="12">
        <f>TRUNC(일위대가목록!G52,0)</f>
        <v>0</v>
      </c>
      <c r="J1502" s="12">
        <f>TRUNC(I1502*D1502, 0)</f>
        <v>0</v>
      </c>
      <c r="K1502" s="12">
        <f t="shared" si="108"/>
        <v>0</v>
      </c>
      <c r="L1502" s="12">
        <f t="shared" si="108"/>
        <v>0</v>
      </c>
      <c r="M1502" s="13" t="s">
        <v>329</v>
      </c>
      <c r="N1502" s="1" t="s">
        <v>330</v>
      </c>
      <c r="O1502" s="1" t="s">
        <v>52</v>
      </c>
      <c r="P1502" s="1" t="s">
        <v>52</v>
      </c>
      <c r="Q1502" s="1" t="s">
        <v>1028</v>
      </c>
      <c r="R1502" s="1" t="s">
        <v>64</v>
      </c>
      <c r="S1502" s="1" t="s">
        <v>65</v>
      </c>
      <c r="T1502" s="1" t="s">
        <v>65</v>
      </c>
      <c r="AR1502" s="1" t="s">
        <v>52</v>
      </c>
      <c r="AS1502" s="1" t="s">
        <v>52</v>
      </c>
      <c r="AU1502" s="1" t="s">
        <v>1031</v>
      </c>
      <c r="AV1502">
        <v>370</v>
      </c>
    </row>
    <row r="1503" spans="1:48" ht="30" customHeight="1" x14ac:dyDescent="0.3">
      <c r="A1503" s="11"/>
      <c r="B1503" s="11"/>
      <c r="C1503" s="11"/>
      <c r="D1503" s="11"/>
      <c r="E1503" s="12"/>
      <c r="F1503" s="12"/>
      <c r="G1503" s="12"/>
      <c r="H1503" s="12"/>
      <c r="I1503" s="12"/>
      <c r="J1503" s="12"/>
      <c r="K1503" s="12"/>
      <c r="L1503" s="12"/>
      <c r="M1503" s="11"/>
      <c r="Q1503" s="1" t="s">
        <v>1028</v>
      </c>
    </row>
    <row r="1504" spans="1:48" ht="30" customHeight="1" x14ac:dyDescent="0.3">
      <c r="A1504" s="11"/>
      <c r="B1504" s="11"/>
      <c r="C1504" s="11"/>
      <c r="D1504" s="11"/>
      <c r="E1504" s="12"/>
      <c r="F1504" s="12"/>
      <c r="G1504" s="12"/>
      <c r="H1504" s="12"/>
      <c r="I1504" s="12"/>
      <c r="J1504" s="12"/>
      <c r="K1504" s="12"/>
      <c r="L1504" s="12"/>
      <c r="M1504" s="11"/>
      <c r="Q1504" s="1" t="s">
        <v>1028</v>
      </c>
    </row>
    <row r="1505" spans="1:17" ht="30" customHeight="1" x14ac:dyDescent="0.3">
      <c r="A1505" s="11"/>
      <c r="B1505" s="11"/>
      <c r="C1505" s="11"/>
      <c r="D1505" s="11"/>
      <c r="E1505" s="12"/>
      <c r="F1505" s="12"/>
      <c r="G1505" s="12"/>
      <c r="H1505" s="12"/>
      <c r="I1505" s="12"/>
      <c r="J1505" s="12"/>
      <c r="K1505" s="12"/>
      <c r="L1505" s="12"/>
      <c r="M1505" s="11"/>
      <c r="Q1505" s="1" t="s">
        <v>1028</v>
      </c>
    </row>
    <row r="1506" spans="1:17" ht="30" customHeight="1" x14ac:dyDescent="0.3">
      <c r="A1506" s="11"/>
      <c r="B1506" s="11"/>
      <c r="C1506" s="11"/>
      <c r="D1506" s="11"/>
      <c r="E1506" s="12"/>
      <c r="F1506" s="12"/>
      <c r="G1506" s="12"/>
      <c r="H1506" s="12"/>
      <c r="I1506" s="12"/>
      <c r="J1506" s="12"/>
      <c r="K1506" s="12"/>
      <c r="L1506" s="12"/>
      <c r="M1506" s="11"/>
      <c r="Q1506" s="1" t="s">
        <v>1028</v>
      </c>
    </row>
    <row r="1507" spans="1:17" ht="30" customHeight="1" x14ac:dyDescent="0.3">
      <c r="A1507" s="11"/>
      <c r="B1507" s="11"/>
      <c r="C1507" s="11"/>
      <c r="D1507" s="11"/>
      <c r="E1507" s="12"/>
      <c r="F1507" s="12"/>
      <c r="G1507" s="12"/>
      <c r="H1507" s="12"/>
      <c r="I1507" s="12"/>
      <c r="J1507" s="12"/>
      <c r="K1507" s="12"/>
      <c r="L1507" s="12"/>
      <c r="M1507" s="11"/>
      <c r="Q1507" s="1" t="s">
        <v>1028</v>
      </c>
    </row>
    <row r="1508" spans="1:17" ht="30" customHeight="1" x14ac:dyDescent="0.3">
      <c r="A1508" s="11"/>
      <c r="B1508" s="11"/>
      <c r="C1508" s="11"/>
      <c r="D1508" s="11"/>
      <c r="E1508" s="12"/>
      <c r="F1508" s="12"/>
      <c r="G1508" s="12"/>
      <c r="H1508" s="12"/>
      <c r="I1508" s="12"/>
      <c r="J1508" s="12"/>
      <c r="K1508" s="12"/>
      <c r="L1508" s="12"/>
      <c r="M1508" s="11"/>
      <c r="Q1508" s="1" t="s">
        <v>1028</v>
      </c>
    </row>
    <row r="1509" spans="1:17" ht="30" customHeight="1" x14ac:dyDescent="0.3">
      <c r="A1509" s="11"/>
      <c r="B1509" s="11"/>
      <c r="C1509" s="11"/>
      <c r="D1509" s="11"/>
      <c r="E1509" s="12"/>
      <c r="F1509" s="12"/>
      <c r="G1509" s="12"/>
      <c r="H1509" s="12"/>
      <c r="I1509" s="12"/>
      <c r="J1509" s="12"/>
      <c r="K1509" s="12"/>
      <c r="L1509" s="12"/>
      <c r="M1509" s="11"/>
      <c r="Q1509" s="1" t="s">
        <v>1028</v>
      </c>
    </row>
    <row r="1510" spans="1:17" ht="30" customHeight="1" x14ac:dyDescent="0.3">
      <c r="A1510" s="11"/>
      <c r="B1510" s="11"/>
      <c r="C1510" s="11"/>
      <c r="D1510" s="11"/>
      <c r="E1510" s="12"/>
      <c r="F1510" s="12"/>
      <c r="G1510" s="12"/>
      <c r="H1510" s="12"/>
      <c r="I1510" s="12"/>
      <c r="J1510" s="12"/>
      <c r="K1510" s="12"/>
      <c r="L1510" s="12"/>
      <c r="M1510" s="11"/>
      <c r="Q1510" s="1" t="s">
        <v>1028</v>
      </c>
    </row>
    <row r="1511" spans="1:17" ht="30" customHeight="1" x14ac:dyDescent="0.3">
      <c r="A1511" s="11"/>
      <c r="B1511" s="11"/>
      <c r="C1511" s="11"/>
      <c r="D1511" s="11"/>
      <c r="E1511" s="12"/>
      <c r="F1511" s="12"/>
      <c r="G1511" s="12"/>
      <c r="H1511" s="12"/>
      <c r="I1511" s="12"/>
      <c r="J1511" s="12"/>
      <c r="K1511" s="12"/>
      <c r="L1511" s="12"/>
      <c r="M1511" s="11"/>
      <c r="Q1511" s="1" t="s">
        <v>1028</v>
      </c>
    </row>
    <row r="1512" spans="1:17" ht="30" customHeight="1" x14ac:dyDescent="0.3">
      <c r="A1512" s="11"/>
      <c r="B1512" s="11"/>
      <c r="C1512" s="11"/>
      <c r="D1512" s="11"/>
      <c r="E1512" s="12"/>
      <c r="F1512" s="12"/>
      <c r="G1512" s="12"/>
      <c r="H1512" s="12"/>
      <c r="I1512" s="12"/>
      <c r="J1512" s="12"/>
      <c r="K1512" s="12"/>
      <c r="L1512" s="12"/>
      <c r="M1512" s="11"/>
      <c r="Q1512" s="1" t="s">
        <v>1028</v>
      </c>
    </row>
    <row r="1513" spans="1:17" ht="30" customHeight="1" x14ac:dyDescent="0.3">
      <c r="A1513" s="11"/>
      <c r="B1513" s="11"/>
      <c r="C1513" s="11"/>
      <c r="D1513" s="11"/>
      <c r="E1513" s="12"/>
      <c r="F1513" s="12"/>
      <c r="G1513" s="12"/>
      <c r="H1513" s="12"/>
      <c r="I1513" s="12"/>
      <c r="J1513" s="12"/>
      <c r="K1513" s="12"/>
      <c r="L1513" s="12"/>
      <c r="M1513" s="11"/>
      <c r="Q1513" s="1" t="s">
        <v>1028</v>
      </c>
    </row>
    <row r="1514" spans="1:17" ht="30" customHeight="1" x14ac:dyDescent="0.3">
      <c r="A1514" s="11"/>
      <c r="B1514" s="11"/>
      <c r="C1514" s="11"/>
      <c r="D1514" s="11"/>
      <c r="E1514" s="12"/>
      <c r="F1514" s="12"/>
      <c r="G1514" s="12"/>
      <c r="H1514" s="12"/>
      <c r="I1514" s="12"/>
      <c r="J1514" s="12"/>
      <c r="K1514" s="12"/>
      <c r="L1514" s="12"/>
      <c r="M1514" s="11"/>
      <c r="Q1514" s="1" t="s">
        <v>1028</v>
      </c>
    </row>
    <row r="1515" spans="1:17" ht="30" customHeight="1" x14ac:dyDescent="0.3">
      <c r="A1515" s="11"/>
      <c r="B1515" s="11"/>
      <c r="C1515" s="11"/>
      <c r="D1515" s="11"/>
      <c r="E1515" s="12"/>
      <c r="F1515" s="12"/>
      <c r="G1515" s="12"/>
      <c r="H1515" s="12"/>
      <c r="I1515" s="12"/>
      <c r="J1515" s="12"/>
      <c r="K1515" s="12"/>
      <c r="L1515" s="12"/>
      <c r="M1515" s="11"/>
      <c r="Q1515" s="1" t="s">
        <v>1028</v>
      </c>
    </row>
    <row r="1516" spans="1:17" ht="30" customHeight="1" x14ac:dyDescent="0.3">
      <c r="A1516" s="11"/>
      <c r="B1516" s="11"/>
      <c r="C1516" s="11"/>
      <c r="D1516" s="11"/>
      <c r="E1516" s="12"/>
      <c r="F1516" s="12"/>
      <c r="G1516" s="12"/>
      <c r="H1516" s="12"/>
      <c r="I1516" s="12"/>
      <c r="J1516" s="12"/>
      <c r="K1516" s="12"/>
      <c r="L1516" s="12"/>
      <c r="M1516" s="11"/>
      <c r="Q1516" s="1" t="s">
        <v>1028</v>
      </c>
    </row>
    <row r="1517" spans="1:17" ht="30" customHeight="1" x14ac:dyDescent="0.3">
      <c r="A1517" s="11"/>
      <c r="B1517" s="11"/>
      <c r="C1517" s="11"/>
      <c r="D1517" s="11"/>
      <c r="E1517" s="12"/>
      <c r="F1517" s="12"/>
      <c r="G1517" s="12"/>
      <c r="H1517" s="12"/>
      <c r="I1517" s="12"/>
      <c r="J1517" s="12"/>
      <c r="K1517" s="12"/>
      <c r="L1517" s="12"/>
      <c r="M1517" s="11"/>
      <c r="Q1517" s="1" t="s">
        <v>1028</v>
      </c>
    </row>
    <row r="1518" spans="1:17" ht="30" customHeight="1" x14ac:dyDescent="0.3">
      <c r="A1518" s="11"/>
      <c r="B1518" s="11"/>
      <c r="C1518" s="11"/>
      <c r="D1518" s="11"/>
      <c r="E1518" s="12"/>
      <c r="F1518" s="12"/>
      <c r="G1518" s="12"/>
      <c r="H1518" s="12"/>
      <c r="I1518" s="12"/>
      <c r="J1518" s="12"/>
      <c r="K1518" s="12"/>
      <c r="L1518" s="12"/>
      <c r="M1518" s="11"/>
      <c r="Q1518" s="1" t="s">
        <v>1028</v>
      </c>
    </row>
    <row r="1519" spans="1:17" ht="30" customHeight="1" x14ac:dyDescent="0.3">
      <c r="A1519" s="11"/>
      <c r="B1519" s="11"/>
      <c r="C1519" s="11"/>
      <c r="D1519" s="11"/>
      <c r="E1519" s="12"/>
      <c r="F1519" s="12"/>
      <c r="G1519" s="12"/>
      <c r="H1519" s="12"/>
      <c r="I1519" s="12"/>
      <c r="J1519" s="12"/>
      <c r="K1519" s="12"/>
      <c r="L1519" s="12"/>
      <c r="M1519" s="11"/>
      <c r="Q1519" s="1" t="s">
        <v>1028</v>
      </c>
    </row>
    <row r="1520" spans="1:17" ht="30" customHeight="1" x14ac:dyDescent="0.3">
      <c r="A1520" s="11"/>
      <c r="B1520" s="11"/>
      <c r="C1520" s="11"/>
      <c r="D1520" s="11"/>
      <c r="E1520" s="12"/>
      <c r="F1520" s="12"/>
      <c r="G1520" s="12"/>
      <c r="H1520" s="12"/>
      <c r="I1520" s="12"/>
      <c r="J1520" s="12"/>
      <c r="K1520" s="12"/>
      <c r="L1520" s="12"/>
      <c r="M1520" s="11"/>
      <c r="Q1520" s="1" t="s">
        <v>1028</v>
      </c>
    </row>
    <row r="1521" spans="1:48" ht="30" customHeight="1" x14ac:dyDescent="0.3">
      <c r="A1521" s="13" t="s">
        <v>93</v>
      </c>
      <c r="B1521" s="11"/>
      <c r="C1521" s="11"/>
      <c r="D1521" s="11"/>
      <c r="E1521" s="12"/>
      <c r="F1521" s="12">
        <f>SUMIF(Q1500:Q1520,"010709",F1500:F1520)</f>
        <v>0</v>
      </c>
      <c r="G1521" s="12"/>
      <c r="H1521" s="12">
        <f>SUMIF(Q1500:Q1520,"010709",H1500:H1520)</f>
        <v>0</v>
      </c>
      <c r="I1521" s="12"/>
      <c r="J1521" s="12">
        <f>SUMIF(Q1500:Q1520,"010709",J1500:J1520)</f>
        <v>0</v>
      </c>
      <c r="K1521" s="12"/>
      <c r="L1521" s="12">
        <f>SUMIF(Q1500:Q1520,"010709",L1500:L1520)</f>
        <v>0</v>
      </c>
      <c r="M1521" s="11"/>
      <c r="N1521" t="s">
        <v>94</v>
      </c>
    </row>
    <row r="1522" spans="1:48" ht="30" customHeight="1" x14ac:dyDescent="0.3">
      <c r="A1522" s="13" t="s">
        <v>1032</v>
      </c>
      <c r="B1522" s="13" t="s">
        <v>939</v>
      </c>
      <c r="C1522" s="11"/>
      <c r="D1522" s="11"/>
      <c r="E1522" s="12"/>
      <c r="F1522" s="12"/>
      <c r="G1522" s="12"/>
      <c r="H1522" s="12"/>
      <c r="I1522" s="12"/>
      <c r="J1522" s="12"/>
      <c r="K1522" s="12"/>
      <c r="L1522" s="12"/>
      <c r="M1522" s="11"/>
      <c r="Q1522" s="1" t="s">
        <v>1033</v>
      </c>
    </row>
    <row r="1523" spans="1:48" ht="30" customHeight="1" x14ac:dyDescent="0.3">
      <c r="A1523" s="13" t="s">
        <v>339</v>
      </c>
      <c r="B1523" s="13" t="s">
        <v>340</v>
      </c>
      <c r="C1523" s="13" t="s">
        <v>341</v>
      </c>
      <c r="D1523" s="11">
        <v>2</v>
      </c>
      <c r="E1523" s="12">
        <f>TRUNC(단가대비표!O46,0)</f>
        <v>0</v>
      </c>
      <c r="F1523" s="12">
        <f>TRUNC(E1523*D1523, 0)</f>
        <v>0</v>
      </c>
      <c r="G1523" s="12">
        <f>TRUNC(단가대비표!P46,0)</f>
        <v>0</v>
      </c>
      <c r="H1523" s="12">
        <f>TRUNC(G1523*D1523, 0)</f>
        <v>0</v>
      </c>
      <c r="I1523" s="12">
        <f>TRUNC(단가대비표!V46,0)</f>
        <v>0</v>
      </c>
      <c r="J1523" s="12">
        <f>TRUNC(I1523*D1523, 0)</f>
        <v>0</v>
      </c>
      <c r="K1523" s="12">
        <f>TRUNC(E1523+G1523+I1523, 0)</f>
        <v>0</v>
      </c>
      <c r="L1523" s="12">
        <f>TRUNC(F1523+H1523+J1523, 0)</f>
        <v>0</v>
      </c>
      <c r="M1523" s="13" t="s">
        <v>52</v>
      </c>
      <c r="N1523" s="1" t="s">
        <v>342</v>
      </c>
      <c r="O1523" s="1" t="s">
        <v>52</v>
      </c>
      <c r="P1523" s="1" t="s">
        <v>52</v>
      </c>
      <c r="Q1523" s="1" t="s">
        <v>1033</v>
      </c>
      <c r="R1523" s="1" t="s">
        <v>65</v>
      </c>
      <c r="S1523" s="1" t="s">
        <v>65</v>
      </c>
      <c r="T1523" s="1" t="s">
        <v>64</v>
      </c>
      <c r="AR1523" s="1" t="s">
        <v>52</v>
      </c>
      <c r="AS1523" s="1" t="s">
        <v>52</v>
      </c>
      <c r="AU1523" s="1" t="s">
        <v>1034</v>
      </c>
      <c r="AV1523">
        <v>372</v>
      </c>
    </row>
    <row r="1524" spans="1:48" ht="30" customHeight="1" x14ac:dyDescent="0.3">
      <c r="A1524" s="13" t="s">
        <v>344</v>
      </c>
      <c r="B1524" s="13" t="s">
        <v>345</v>
      </c>
      <c r="C1524" s="13" t="s">
        <v>341</v>
      </c>
      <c r="D1524" s="11">
        <v>2</v>
      </c>
      <c r="E1524" s="12">
        <f>TRUNC(단가산출목록!E4,0)</f>
        <v>0</v>
      </c>
      <c r="F1524" s="12">
        <f>TRUNC(E1524*D1524, 0)</f>
        <v>0</v>
      </c>
      <c r="G1524" s="12">
        <f>TRUNC(단가산출목록!F4,0)</f>
        <v>0</v>
      </c>
      <c r="H1524" s="12">
        <f>TRUNC(G1524*D1524, 0)</f>
        <v>0</v>
      </c>
      <c r="I1524" s="12">
        <f>TRUNC(단가산출목록!G4,0)</f>
        <v>0</v>
      </c>
      <c r="J1524" s="12">
        <f>TRUNC(I1524*D1524, 0)</f>
        <v>0</v>
      </c>
      <c r="K1524" s="12">
        <f>TRUNC(E1524+G1524+I1524, 0)</f>
        <v>0</v>
      </c>
      <c r="L1524" s="12">
        <f>TRUNC(F1524+H1524+J1524, 0)</f>
        <v>0</v>
      </c>
      <c r="M1524" s="13" t="s">
        <v>346</v>
      </c>
      <c r="N1524" s="1" t="s">
        <v>347</v>
      </c>
      <c r="O1524" s="1" t="s">
        <v>52</v>
      </c>
      <c r="P1524" s="1" t="s">
        <v>52</v>
      </c>
      <c r="Q1524" s="1" t="s">
        <v>1033</v>
      </c>
      <c r="R1524" s="1" t="s">
        <v>65</v>
      </c>
      <c r="S1524" s="1" t="s">
        <v>64</v>
      </c>
      <c r="T1524" s="1" t="s">
        <v>65</v>
      </c>
      <c r="AR1524" s="1" t="s">
        <v>52</v>
      </c>
      <c r="AS1524" s="1" t="s">
        <v>52</v>
      </c>
      <c r="AU1524" s="1" t="s">
        <v>1035</v>
      </c>
      <c r="AV1524">
        <v>373</v>
      </c>
    </row>
    <row r="1525" spans="1:48" ht="30" customHeight="1" x14ac:dyDescent="0.3">
      <c r="A1525" s="11"/>
      <c r="B1525" s="11"/>
      <c r="C1525" s="11"/>
      <c r="D1525" s="11"/>
      <c r="E1525" s="12"/>
      <c r="F1525" s="12"/>
      <c r="G1525" s="12"/>
      <c r="H1525" s="12"/>
      <c r="I1525" s="12"/>
      <c r="J1525" s="12"/>
      <c r="K1525" s="12"/>
      <c r="L1525" s="12"/>
      <c r="M1525" s="11"/>
      <c r="Q1525" s="1" t="s">
        <v>1033</v>
      </c>
    </row>
    <row r="1526" spans="1:48" ht="30" customHeight="1" x14ac:dyDescent="0.3">
      <c r="A1526" s="11"/>
      <c r="B1526" s="11"/>
      <c r="C1526" s="11"/>
      <c r="D1526" s="11"/>
      <c r="E1526" s="12"/>
      <c r="F1526" s="12"/>
      <c r="G1526" s="12"/>
      <c r="H1526" s="12"/>
      <c r="I1526" s="12"/>
      <c r="J1526" s="12"/>
      <c r="K1526" s="12"/>
      <c r="L1526" s="12"/>
      <c r="M1526" s="11"/>
      <c r="Q1526" s="1" t="s">
        <v>1033</v>
      </c>
    </row>
    <row r="1527" spans="1:48" ht="30" customHeight="1" x14ac:dyDescent="0.3">
      <c r="A1527" s="11"/>
      <c r="B1527" s="11"/>
      <c r="C1527" s="11"/>
      <c r="D1527" s="11"/>
      <c r="E1527" s="12"/>
      <c r="F1527" s="12"/>
      <c r="G1527" s="12"/>
      <c r="H1527" s="12"/>
      <c r="I1527" s="12"/>
      <c r="J1527" s="12"/>
      <c r="K1527" s="12"/>
      <c r="L1527" s="12"/>
      <c r="M1527" s="11"/>
      <c r="Q1527" s="1" t="s">
        <v>1033</v>
      </c>
    </row>
    <row r="1528" spans="1:48" ht="30" customHeight="1" x14ac:dyDescent="0.3">
      <c r="A1528" s="11"/>
      <c r="B1528" s="11"/>
      <c r="C1528" s="11"/>
      <c r="D1528" s="11"/>
      <c r="E1528" s="12"/>
      <c r="F1528" s="12"/>
      <c r="G1528" s="12"/>
      <c r="H1528" s="12"/>
      <c r="I1528" s="12"/>
      <c r="J1528" s="12"/>
      <c r="K1528" s="12"/>
      <c r="L1528" s="12"/>
      <c r="M1528" s="11"/>
      <c r="Q1528" s="1" t="s">
        <v>1033</v>
      </c>
    </row>
    <row r="1529" spans="1:48" ht="30" customHeight="1" x14ac:dyDescent="0.3">
      <c r="A1529" s="11"/>
      <c r="B1529" s="11"/>
      <c r="C1529" s="11"/>
      <c r="D1529" s="11"/>
      <c r="E1529" s="12"/>
      <c r="F1529" s="12"/>
      <c r="G1529" s="12"/>
      <c r="H1529" s="12"/>
      <c r="I1529" s="12"/>
      <c r="J1529" s="12"/>
      <c r="K1529" s="12"/>
      <c r="L1529" s="12"/>
      <c r="M1529" s="11"/>
      <c r="Q1529" s="1" t="s">
        <v>1033</v>
      </c>
    </row>
    <row r="1530" spans="1:48" ht="30" customHeight="1" x14ac:dyDescent="0.3">
      <c r="A1530" s="11"/>
      <c r="B1530" s="11"/>
      <c r="C1530" s="11"/>
      <c r="D1530" s="11"/>
      <c r="E1530" s="12"/>
      <c r="F1530" s="12"/>
      <c r="G1530" s="12"/>
      <c r="H1530" s="12"/>
      <c r="I1530" s="12"/>
      <c r="J1530" s="12"/>
      <c r="K1530" s="12"/>
      <c r="L1530" s="12"/>
      <c r="M1530" s="11"/>
      <c r="Q1530" s="1" t="s">
        <v>1033</v>
      </c>
    </row>
    <row r="1531" spans="1:48" ht="30" customHeight="1" x14ac:dyDescent="0.3">
      <c r="A1531" s="11"/>
      <c r="B1531" s="11"/>
      <c r="C1531" s="11"/>
      <c r="D1531" s="11"/>
      <c r="E1531" s="12"/>
      <c r="F1531" s="12"/>
      <c r="G1531" s="12"/>
      <c r="H1531" s="12"/>
      <c r="I1531" s="12"/>
      <c r="J1531" s="12"/>
      <c r="K1531" s="12"/>
      <c r="L1531" s="12"/>
      <c r="M1531" s="11"/>
      <c r="Q1531" s="1" t="s">
        <v>1033</v>
      </c>
    </row>
    <row r="1532" spans="1:48" ht="30" customHeight="1" x14ac:dyDescent="0.3">
      <c r="A1532" s="11"/>
      <c r="B1532" s="11"/>
      <c r="C1532" s="11"/>
      <c r="D1532" s="11"/>
      <c r="E1532" s="12"/>
      <c r="F1532" s="12"/>
      <c r="G1532" s="12"/>
      <c r="H1532" s="12"/>
      <c r="I1532" s="12"/>
      <c r="J1532" s="12"/>
      <c r="K1532" s="12"/>
      <c r="L1532" s="12"/>
      <c r="M1532" s="11"/>
      <c r="Q1532" s="1" t="s">
        <v>1033</v>
      </c>
    </row>
    <row r="1533" spans="1:48" ht="30" customHeight="1" x14ac:dyDescent="0.3">
      <c r="A1533" s="11"/>
      <c r="B1533" s="11"/>
      <c r="C1533" s="11"/>
      <c r="D1533" s="11"/>
      <c r="E1533" s="12"/>
      <c r="F1533" s="12"/>
      <c r="G1533" s="12"/>
      <c r="H1533" s="12"/>
      <c r="I1533" s="12"/>
      <c r="J1533" s="12"/>
      <c r="K1533" s="12"/>
      <c r="L1533" s="12"/>
      <c r="M1533" s="11"/>
      <c r="Q1533" s="1" t="s">
        <v>1033</v>
      </c>
    </row>
    <row r="1534" spans="1:48" ht="30" customHeight="1" x14ac:dyDescent="0.3">
      <c r="A1534" s="11"/>
      <c r="B1534" s="11"/>
      <c r="C1534" s="11"/>
      <c r="D1534" s="11"/>
      <c r="E1534" s="12"/>
      <c r="F1534" s="12"/>
      <c r="G1534" s="12"/>
      <c r="H1534" s="12"/>
      <c r="I1534" s="12"/>
      <c r="J1534" s="12"/>
      <c r="K1534" s="12"/>
      <c r="L1534" s="12"/>
      <c r="M1534" s="11"/>
      <c r="Q1534" s="1" t="s">
        <v>1033</v>
      </c>
    </row>
    <row r="1535" spans="1:48" ht="30" customHeight="1" x14ac:dyDescent="0.3">
      <c r="A1535" s="11"/>
      <c r="B1535" s="11"/>
      <c r="C1535" s="11"/>
      <c r="D1535" s="11"/>
      <c r="E1535" s="12"/>
      <c r="F1535" s="12"/>
      <c r="G1535" s="12"/>
      <c r="H1535" s="12"/>
      <c r="I1535" s="12"/>
      <c r="J1535" s="12"/>
      <c r="K1535" s="12"/>
      <c r="L1535" s="12"/>
      <c r="M1535" s="11"/>
      <c r="Q1535" s="1" t="s">
        <v>1033</v>
      </c>
    </row>
    <row r="1536" spans="1:48" ht="30" customHeight="1" x14ac:dyDescent="0.3">
      <c r="A1536" s="11"/>
      <c r="B1536" s="11"/>
      <c r="C1536" s="11"/>
      <c r="D1536" s="11"/>
      <c r="E1536" s="12"/>
      <c r="F1536" s="12"/>
      <c r="G1536" s="12"/>
      <c r="H1536" s="12"/>
      <c r="I1536" s="12"/>
      <c r="J1536" s="12"/>
      <c r="K1536" s="12"/>
      <c r="L1536" s="12"/>
      <c r="M1536" s="11"/>
      <c r="Q1536" s="1" t="s">
        <v>1033</v>
      </c>
    </row>
    <row r="1537" spans="1:48" ht="30" customHeight="1" x14ac:dyDescent="0.3">
      <c r="A1537" s="11"/>
      <c r="B1537" s="11"/>
      <c r="C1537" s="11"/>
      <c r="D1537" s="11"/>
      <c r="E1537" s="12"/>
      <c r="F1537" s="12"/>
      <c r="G1537" s="12"/>
      <c r="H1537" s="12"/>
      <c r="I1537" s="12"/>
      <c r="J1537" s="12"/>
      <c r="K1537" s="12"/>
      <c r="L1537" s="12"/>
      <c r="M1537" s="11"/>
      <c r="Q1537" s="1" t="s">
        <v>1033</v>
      </c>
    </row>
    <row r="1538" spans="1:48" ht="30" customHeight="1" x14ac:dyDescent="0.3">
      <c r="A1538" s="11"/>
      <c r="B1538" s="11"/>
      <c r="C1538" s="11"/>
      <c r="D1538" s="11"/>
      <c r="E1538" s="12"/>
      <c r="F1538" s="12"/>
      <c r="G1538" s="12"/>
      <c r="H1538" s="12"/>
      <c r="I1538" s="12"/>
      <c r="J1538" s="12"/>
      <c r="K1538" s="12"/>
      <c r="L1538" s="12"/>
      <c r="M1538" s="11"/>
      <c r="Q1538" s="1" t="s">
        <v>1033</v>
      </c>
    </row>
    <row r="1539" spans="1:48" ht="30" customHeight="1" x14ac:dyDescent="0.3">
      <c r="A1539" s="11"/>
      <c r="B1539" s="11"/>
      <c r="C1539" s="11"/>
      <c r="D1539" s="11"/>
      <c r="E1539" s="12"/>
      <c r="F1539" s="12"/>
      <c r="G1539" s="12"/>
      <c r="H1539" s="12"/>
      <c r="I1539" s="12"/>
      <c r="J1539" s="12"/>
      <c r="K1539" s="12"/>
      <c r="L1539" s="12"/>
      <c r="M1539" s="11"/>
      <c r="Q1539" s="1" t="s">
        <v>1033</v>
      </c>
    </row>
    <row r="1540" spans="1:48" ht="30" customHeight="1" x14ac:dyDescent="0.3">
      <c r="A1540" s="11"/>
      <c r="B1540" s="11"/>
      <c r="C1540" s="11"/>
      <c r="D1540" s="11"/>
      <c r="E1540" s="12"/>
      <c r="F1540" s="12"/>
      <c r="G1540" s="12"/>
      <c r="H1540" s="12"/>
      <c r="I1540" s="12"/>
      <c r="J1540" s="12"/>
      <c r="K1540" s="12"/>
      <c r="L1540" s="12"/>
      <c r="M1540" s="11"/>
      <c r="Q1540" s="1" t="s">
        <v>1033</v>
      </c>
    </row>
    <row r="1541" spans="1:48" ht="30" customHeight="1" x14ac:dyDescent="0.3">
      <c r="A1541" s="11"/>
      <c r="B1541" s="11"/>
      <c r="C1541" s="11"/>
      <c r="D1541" s="11"/>
      <c r="E1541" s="12"/>
      <c r="F1541" s="12"/>
      <c r="G1541" s="12"/>
      <c r="H1541" s="12"/>
      <c r="I1541" s="12"/>
      <c r="J1541" s="12"/>
      <c r="K1541" s="12"/>
      <c r="L1541" s="12"/>
      <c r="M1541" s="11"/>
      <c r="Q1541" s="1" t="s">
        <v>1033</v>
      </c>
    </row>
    <row r="1542" spans="1:48" ht="30" customHeight="1" x14ac:dyDescent="0.3">
      <c r="A1542" s="11"/>
      <c r="B1542" s="11"/>
      <c r="C1542" s="11"/>
      <c r="D1542" s="11"/>
      <c r="E1542" s="12"/>
      <c r="F1542" s="12"/>
      <c r="G1542" s="12"/>
      <c r="H1542" s="12"/>
      <c r="I1542" s="12"/>
      <c r="J1542" s="12"/>
      <c r="K1542" s="12"/>
      <c r="L1542" s="12"/>
      <c r="M1542" s="11"/>
      <c r="Q1542" s="1" t="s">
        <v>1033</v>
      </c>
    </row>
    <row r="1543" spans="1:48" ht="30" customHeight="1" x14ac:dyDescent="0.3">
      <c r="A1543" s="11"/>
      <c r="B1543" s="11"/>
      <c r="C1543" s="11"/>
      <c r="D1543" s="11"/>
      <c r="E1543" s="12"/>
      <c r="F1543" s="12"/>
      <c r="G1543" s="12"/>
      <c r="H1543" s="12"/>
      <c r="I1543" s="12"/>
      <c r="J1543" s="12"/>
      <c r="K1543" s="12"/>
      <c r="L1543" s="12"/>
      <c r="M1543" s="11"/>
      <c r="Q1543" s="1" t="s">
        <v>1033</v>
      </c>
    </row>
    <row r="1544" spans="1:48" ht="30" customHeight="1" x14ac:dyDescent="0.3">
      <c r="A1544" s="13" t="s">
        <v>93</v>
      </c>
      <c r="B1544" s="11"/>
      <c r="C1544" s="11"/>
      <c r="D1544" s="11"/>
      <c r="E1544" s="12"/>
      <c r="F1544" s="12">
        <f>SUMIF(Q1523:Q1543,"010710",F1523:F1543)</f>
        <v>0</v>
      </c>
      <c r="G1544" s="12"/>
      <c r="H1544" s="12">
        <f>SUMIF(Q1523:Q1543,"010710",H1523:H1543)</f>
        <v>0</v>
      </c>
      <c r="I1544" s="12"/>
      <c r="J1544" s="12">
        <f>SUMIF(Q1523:Q1543,"010710",J1523:J1543)</f>
        <v>0</v>
      </c>
      <c r="K1544" s="12"/>
      <c r="L1544" s="12">
        <f>SUMIF(Q1523:Q1543,"010710",L1523:L1543)</f>
        <v>0</v>
      </c>
      <c r="M1544" s="11"/>
      <c r="N1544" t="s">
        <v>94</v>
      </c>
    </row>
    <row r="1545" spans="1:48" ht="30" customHeight="1" x14ac:dyDescent="0.3">
      <c r="A1545" s="13" t="s">
        <v>1036</v>
      </c>
      <c r="B1545" s="13" t="s">
        <v>939</v>
      </c>
      <c r="C1545" s="11"/>
      <c r="D1545" s="11"/>
      <c r="E1545" s="12"/>
      <c r="F1545" s="12"/>
      <c r="G1545" s="12"/>
      <c r="H1545" s="12"/>
      <c r="I1545" s="12"/>
      <c r="J1545" s="12"/>
      <c r="K1545" s="12"/>
      <c r="L1545" s="12"/>
      <c r="M1545" s="11"/>
      <c r="Q1545" s="1" t="s">
        <v>1037</v>
      </c>
    </row>
    <row r="1546" spans="1:48" ht="30" customHeight="1" x14ac:dyDescent="0.3">
      <c r="A1546" s="13" t="s">
        <v>396</v>
      </c>
      <c r="B1546" s="13" t="s">
        <v>397</v>
      </c>
      <c r="C1546" s="13" t="s">
        <v>154</v>
      </c>
      <c r="D1546" s="11">
        <v>10</v>
      </c>
      <c r="E1546" s="12">
        <f>TRUNC(일위대가목록!E60,0)</f>
        <v>0</v>
      </c>
      <c r="F1546" s="12">
        <f t="shared" ref="F1546:F1552" si="109">TRUNC(E1546*D1546, 0)</f>
        <v>0</v>
      </c>
      <c r="G1546" s="12">
        <f>TRUNC(일위대가목록!F60,0)</f>
        <v>0</v>
      </c>
      <c r="H1546" s="12">
        <f t="shared" ref="H1546:H1552" si="110">TRUNC(G1546*D1546, 0)</f>
        <v>0</v>
      </c>
      <c r="I1546" s="12">
        <f>TRUNC(일위대가목록!G60,0)</f>
        <v>0</v>
      </c>
      <c r="J1546" s="12">
        <f t="shared" ref="J1546:J1552" si="111">TRUNC(I1546*D1546, 0)</f>
        <v>0</v>
      </c>
      <c r="K1546" s="12">
        <f t="shared" ref="K1546:L1552" si="112">TRUNC(E1546+G1546+I1546, 0)</f>
        <v>0</v>
      </c>
      <c r="L1546" s="12">
        <f t="shared" si="112"/>
        <v>0</v>
      </c>
      <c r="M1546" s="13" t="s">
        <v>398</v>
      </c>
      <c r="N1546" s="1" t="s">
        <v>399</v>
      </c>
      <c r="O1546" s="1" t="s">
        <v>52</v>
      </c>
      <c r="P1546" s="1" t="s">
        <v>52</v>
      </c>
      <c r="Q1546" s="1" t="s">
        <v>1037</v>
      </c>
      <c r="R1546" s="1" t="s">
        <v>64</v>
      </c>
      <c r="S1546" s="1" t="s">
        <v>65</v>
      </c>
      <c r="T1546" s="1" t="s">
        <v>65</v>
      </c>
      <c r="AR1546" s="1" t="s">
        <v>52</v>
      </c>
      <c r="AS1546" s="1" t="s">
        <v>52</v>
      </c>
      <c r="AU1546" s="1" t="s">
        <v>1038</v>
      </c>
      <c r="AV1546">
        <v>375</v>
      </c>
    </row>
    <row r="1547" spans="1:48" ht="30" customHeight="1" x14ac:dyDescent="0.3">
      <c r="A1547" s="13" t="s">
        <v>406</v>
      </c>
      <c r="B1547" s="13" t="s">
        <v>52</v>
      </c>
      <c r="C1547" s="13" t="s">
        <v>154</v>
      </c>
      <c r="D1547" s="11">
        <v>31</v>
      </c>
      <c r="E1547" s="12">
        <f>TRUNC(일위대가목록!E62,0)</f>
        <v>0</v>
      </c>
      <c r="F1547" s="12">
        <f t="shared" si="109"/>
        <v>0</v>
      </c>
      <c r="G1547" s="12">
        <f>TRUNC(일위대가목록!F62,0)</f>
        <v>0</v>
      </c>
      <c r="H1547" s="12">
        <f t="shared" si="110"/>
        <v>0</v>
      </c>
      <c r="I1547" s="12">
        <f>TRUNC(일위대가목록!G62,0)</f>
        <v>0</v>
      </c>
      <c r="J1547" s="12">
        <f t="shared" si="111"/>
        <v>0</v>
      </c>
      <c r="K1547" s="12">
        <f t="shared" si="112"/>
        <v>0</v>
      </c>
      <c r="L1547" s="12">
        <f t="shared" si="112"/>
        <v>0</v>
      </c>
      <c r="M1547" s="13" t="s">
        <v>407</v>
      </c>
      <c r="N1547" s="1" t="s">
        <v>408</v>
      </c>
      <c r="O1547" s="1" t="s">
        <v>52</v>
      </c>
      <c r="P1547" s="1" t="s">
        <v>52</v>
      </c>
      <c r="Q1547" s="1" t="s">
        <v>1037</v>
      </c>
      <c r="R1547" s="1" t="s">
        <v>64</v>
      </c>
      <c r="S1547" s="1" t="s">
        <v>65</v>
      </c>
      <c r="T1547" s="1" t="s">
        <v>65</v>
      </c>
      <c r="AR1547" s="1" t="s">
        <v>52</v>
      </c>
      <c r="AS1547" s="1" t="s">
        <v>52</v>
      </c>
      <c r="AU1547" s="1" t="s">
        <v>1039</v>
      </c>
      <c r="AV1547">
        <v>376</v>
      </c>
    </row>
    <row r="1548" spans="1:48" ht="30" customHeight="1" x14ac:dyDescent="0.3">
      <c r="A1548" s="13" t="s">
        <v>410</v>
      </c>
      <c r="B1548" s="13" t="s">
        <v>1040</v>
      </c>
      <c r="C1548" s="13" t="s">
        <v>61</v>
      </c>
      <c r="D1548" s="11">
        <v>4</v>
      </c>
      <c r="E1548" s="12">
        <f>TRUNC(일위대가목록!E136,0)</f>
        <v>0</v>
      </c>
      <c r="F1548" s="12">
        <f t="shared" si="109"/>
        <v>0</v>
      </c>
      <c r="G1548" s="12">
        <f>TRUNC(일위대가목록!F136,0)</f>
        <v>0</v>
      </c>
      <c r="H1548" s="12">
        <f t="shared" si="110"/>
        <v>0</v>
      </c>
      <c r="I1548" s="12">
        <f>TRUNC(일위대가목록!G136,0)</f>
        <v>0</v>
      </c>
      <c r="J1548" s="12">
        <f t="shared" si="111"/>
        <v>0</v>
      </c>
      <c r="K1548" s="12">
        <f t="shared" si="112"/>
        <v>0</v>
      </c>
      <c r="L1548" s="12">
        <f t="shared" si="112"/>
        <v>0</v>
      </c>
      <c r="M1548" s="13" t="s">
        <v>1041</v>
      </c>
      <c r="N1548" s="1" t="s">
        <v>1042</v>
      </c>
      <c r="O1548" s="1" t="s">
        <v>52</v>
      </c>
      <c r="P1548" s="1" t="s">
        <v>52</v>
      </c>
      <c r="Q1548" s="1" t="s">
        <v>1037</v>
      </c>
      <c r="R1548" s="1" t="s">
        <v>64</v>
      </c>
      <c r="S1548" s="1" t="s">
        <v>65</v>
      </c>
      <c r="T1548" s="1" t="s">
        <v>65</v>
      </c>
      <c r="AR1548" s="1" t="s">
        <v>52</v>
      </c>
      <c r="AS1548" s="1" t="s">
        <v>52</v>
      </c>
      <c r="AU1548" s="1" t="s">
        <v>1043</v>
      </c>
      <c r="AV1548">
        <v>377</v>
      </c>
    </row>
    <row r="1549" spans="1:48" ht="30" customHeight="1" x14ac:dyDescent="0.3">
      <c r="A1549" s="13" t="s">
        <v>410</v>
      </c>
      <c r="B1549" s="13" t="s">
        <v>625</v>
      </c>
      <c r="C1549" s="13" t="s">
        <v>61</v>
      </c>
      <c r="D1549" s="11">
        <v>23</v>
      </c>
      <c r="E1549" s="12">
        <f>TRUNC(일위대가목록!E100,0)</f>
        <v>0</v>
      </c>
      <c r="F1549" s="12">
        <f t="shared" si="109"/>
        <v>0</v>
      </c>
      <c r="G1549" s="12">
        <f>TRUNC(일위대가목록!F100,0)</f>
        <v>0</v>
      </c>
      <c r="H1549" s="12">
        <f t="shared" si="110"/>
        <v>0</v>
      </c>
      <c r="I1549" s="12">
        <f>TRUNC(일위대가목록!G100,0)</f>
        <v>0</v>
      </c>
      <c r="J1549" s="12">
        <f t="shared" si="111"/>
        <v>0</v>
      </c>
      <c r="K1549" s="12">
        <f t="shared" si="112"/>
        <v>0</v>
      </c>
      <c r="L1549" s="12">
        <f t="shared" si="112"/>
        <v>0</v>
      </c>
      <c r="M1549" s="13" t="s">
        <v>626</v>
      </c>
      <c r="N1549" s="1" t="s">
        <v>627</v>
      </c>
      <c r="O1549" s="1" t="s">
        <v>52</v>
      </c>
      <c r="P1549" s="1" t="s">
        <v>52</v>
      </c>
      <c r="Q1549" s="1" t="s">
        <v>1037</v>
      </c>
      <c r="R1549" s="1" t="s">
        <v>64</v>
      </c>
      <c r="S1549" s="1" t="s">
        <v>65</v>
      </c>
      <c r="T1549" s="1" t="s">
        <v>65</v>
      </c>
      <c r="AR1549" s="1" t="s">
        <v>52</v>
      </c>
      <c r="AS1549" s="1" t="s">
        <v>52</v>
      </c>
      <c r="AU1549" s="1" t="s">
        <v>1044</v>
      </c>
      <c r="AV1549">
        <v>378</v>
      </c>
    </row>
    <row r="1550" spans="1:48" ht="30" customHeight="1" x14ac:dyDescent="0.3">
      <c r="A1550" s="13" t="s">
        <v>433</v>
      </c>
      <c r="B1550" s="13" t="s">
        <v>434</v>
      </c>
      <c r="C1550" s="13" t="s">
        <v>61</v>
      </c>
      <c r="D1550" s="11">
        <v>66</v>
      </c>
      <c r="E1550" s="12">
        <f>TRUNC(일위대가목록!E68,0)</f>
        <v>0</v>
      </c>
      <c r="F1550" s="12">
        <f t="shared" si="109"/>
        <v>0</v>
      </c>
      <c r="G1550" s="12">
        <f>TRUNC(일위대가목록!F68,0)</f>
        <v>0</v>
      </c>
      <c r="H1550" s="12">
        <f t="shared" si="110"/>
        <v>0</v>
      </c>
      <c r="I1550" s="12">
        <f>TRUNC(일위대가목록!G68,0)</f>
        <v>0</v>
      </c>
      <c r="J1550" s="12">
        <f t="shared" si="111"/>
        <v>0</v>
      </c>
      <c r="K1550" s="12">
        <f t="shared" si="112"/>
        <v>0</v>
      </c>
      <c r="L1550" s="12">
        <f t="shared" si="112"/>
        <v>0</v>
      </c>
      <c r="M1550" s="13" t="s">
        <v>435</v>
      </c>
      <c r="N1550" s="1" t="s">
        <v>436</v>
      </c>
      <c r="O1550" s="1" t="s">
        <v>52</v>
      </c>
      <c r="P1550" s="1" t="s">
        <v>52</v>
      </c>
      <c r="Q1550" s="1" t="s">
        <v>1037</v>
      </c>
      <c r="R1550" s="1" t="s">
        <v>64</v>
      </c>
      <c r="S1550" s="1" t="s">
        <v>65</v>
      </c>
      <c r="T1550" s="1" t="s">
        <v>65</v>
      </c>
      <c r="AR1550" s="1" t="s">
        <v>52</v>
      </c>
      <c r="AS1550" s="1" t="s">
        <v>52</v>
      </c>
      <c r="AU1550" s="1" t="s">
        <v>1045</v>
      </c>
      <c r="AV1550">
        <v>379</v>
      </c>
    </row>
    <row r="1551" spans="1:48" ht="30" customHeight="1" x14ac:dyDescent="0.3">
      <c r="A1551" s="13" t="s">
        <v>1046</v>
      </c>
      <c r="B1551" s="13" t="s">
        <v>1047</v>
      </c>
      <c r="C1551" s="13" t="s">
        <v>316</v>
      </c>
      <c r="D1551" s="11">
        <v>1</v>
      </c>
      <c r="E1551" s="12">
        <f>TRUNC(일위대가목록!E137,0)</f>
        <v>0</v>
      </c>
      <c r="F1551" s="12">
        <f t="shared" si="109"/>
        <v>0</v>
      </c>
      <c r="G1551" s="12">
        <f>TRUNC(일위대가목록!F137,0)</f>
        <v>0</v>
      </c>
      <c r="H1551" s="12">
        <f t="shared" si="110"/>
        <v>0</v>
      </c>
      <c r="I1551" s="12">
        <f>TRUNC(일위대가목록!G137,0)</f>
        <v>0</v>
      </c>
      <c r="J1551" s="12">
        <f t="shared" si="111"/>
        <v>0</v>
      </c>
      <c r="K1551" s="12">
        <f t="shared" si="112"/>
        <v>0</v>
      </c>
      <c r="L1551" s="12">
        <f t="shared" si="112"/>
        <v>0</v>
      </c>
      <c r="M1551" s="13" t="s">
        <v>1048</v>
      </c>
      <c r="N1551" s="1" t="s">
        <v>1049</v>
      </c>
      <c r="O1551" s="1" t="s">
        <v>52</v>
      </c>
      <c r="P1551" s="1" t="s">
        <v>52</v>
      </c>
      <c r="Q1551" s="1" t="s">
        <v>1037</v>
      </c>
      <c r="R1551" s="1" t="s">
        <v>64</v>
      </c>
      <c r="S1551" s="1" t="s">
        <v>65</v>
      </c>
      <c r="T1551" s="1" t="s">
        <v>65</v>
      </c>
      <c r="AR1551" s="1" t="s">
        <v>52</v>
      </c>
      <c r="AS1551" s="1" t="s">
        <v>52</v>
      </c>
      <c r="AU1551" s="1" t="s">
        <v>1050</v>
      </c>
      <c r="AV1551">
        <v>380</v>
      </c>
    </row>
    <row r="1552" spans="1:48" ht="30" customHeight="1" x14ac:dyDescent="0.3">
      <c r="A1552" s="13" t="s">
        <v>637</v>
      </c>
      <c r="B1552" s="13" t="s">
        <v>638</v>
      </c>
      <c r="C1552" s="13" t="s">
        <v>61</v>
      </c>
      <c r="D1552" s="11">
        <v>14</v>
      </c>
      <c r="E1552" s="12">
        <f>TRUNC(일위대가목록!E102,0)</f>
        <v>0</v>
      </c>
      <c r="F1552" s="12">
        <f t="shared" si="109"/>
        <v>0</v>
      </c>
      <c r="G1552" s="12">
        <f>TRUNC(일위대가목록!F102,0)</f>
        <v>0</v>
      </c>
      <c r="H1552" s="12">
        <f t="shared" si="110"/>
        <v>0</v>
      </c>
      <c r="I1552" s="12">
        <f>TRUNC(일위대가목록!G102,0)</f>
        <v>0</v>
      </c>
      <c r="J1552" s="12">
        <f t="shared" si="111"/>
        <v>0</v>
      </c>
      <c r="K1552" s="12">
        <f t="shared" si="112"/>
        <v>0</v>
      </c>
      <c r="L1552" s="12">
        <f t="shared" si="112"/>
        <v>0</v>
      </c>
      <c r="M1552" s="13" t="s">
        <v>639</v>
      </c>
      <c r="N1552" s="1" t="s">
        <v>640</v>
      </c>
      <c r="O1552" s="1" t="s">
        <v>52</v>
      </c>
      <c r="P1552" s="1" t="s">
        <v>52</v>
      </c>
      <c r="Q1552" s="1" t="s">
        <v>1037</v>
      </c>
      <c r="R1552" s="1" t="s">
        <v>64</v>
      </c>
      <c r="S1552" s="1" t="s">
        <v>65</v>
      </c>
      <c r="T1552" s="1" t="s">
        <v>65</v>
      </c>
      <c r="AR1552" s="1" t="s">
        <v>52</v>
      </c>
      <c r="AS1552" s="1" t="s">
        <v>52</v>
      </c>
      <c r="AU1552" s="1" t="s">
        <v>1051</v>
      </c>
      <c r="AV1552">
        <v>381</v>
      </c>
    </row>
    <row r="1553" spans="1:17" ht="30" customHeight="1" x14ac:dyDescent="0.3">
      <c r="A1553" s="11"/>
      <c r="B1553" s="11"/>
      <c r="C1553" s="11"/>
      <c r="D1553" s="11"/>
      <c r="E1553" s="12"/>
      <c r="F1553" s="12"/>
      <c r="G1553" s="12"/>
      <c r="H1553" s="12"/>
      <c r="I1553" s="12"/>
      <c r="J1553" s="12"/>
      <c r="K1553" s="12"/>
      <c r="L1553" s="12"/>
      <c r="M1553" s="11"/>
      <c r="Q1553" s="1" t="s">
        <v>1037</v>
      </c>
    </row>
    <row r="1554" spans="1:17" ht="30" customHeight="1" x14ac:dyDescent="0.3">
      <c r="A1554" s="11"/>
      <c r="B1554" s="11"/>
      <c r="C1554" s="11"/>
      <c r="D1554" s="11"/>
      <c r="E1554" s="12"/>
      <c r="F1554" s="12"/>
      <c r="G1554" s="12"/>
      <c r="H1554" s="12"/>
      <c r="I1554" s="12"/>
      <c r="J1554" s="12"/>
      <c r="K1554" s="12"/>
      <c r="L1554" s="12"/>
      <c r="M1554" s="11"/>
      <c r="Q1554" s="1" t="s">
        <v>1037</v>
      </c>
    </row>
    <row r="1555" spans="1:17" ht="30" customHeight="1" x14ac:dyDescent="0.3">
      <c r="A1555" s="11"/>
      <c r="B1555" s="11"/>
      <c r="C1555" s="11"/>
      <c r="D1555" s="11"/>
      <c r="E1555" s="12"/>
      <c r="F1555" s="12"/>
      <c r="G1555" s="12"/>
      <c r="H1555" s="12"/>
      <c r="I1555" s="12"/>
      <c r="J1555" s="12"/>
      <c r="K1555" s="12"/>
      <c r="L1555" s="12"/>
      <c r="M1555" s="11"/>
      <c r="Q1555" s="1" t="s">
        <v>1037</v>
      </c>
    </row>
    <row r="1556" spans="1:17" ht="30" customHeight="1" x14ac:dyDescent="0.3">
      <c r="A1556" s="11"/>
      <c r="B1556" s="11"/>
      <c r="C1556" s="11"/>
      <c r="D1556" s="11"/>
      <c r="E1556" s="12"/>
      <c r="F1556" s="12"/>
      <c r="G1556" s="12"/>
      <c r="H1556" s="12"/>
      <c r="I1556" s="12"/>
      <c r="J1556" s="12"/>
      <c r="K1556" s="12"/>
      <c r="L1556" s="12"/>
      <c r="M1556" s="11"/>
      <c r="Q1556" s="1" t="s">
        <v>1037</v>
      </c>
    </row>
    <row r="1557" spans="1:17" ht="30" customHeight="1" x14ac:dyDescent="0.3">
      <c r="A1557" s="11"/>
      <c r="B1557" s="11"/>
      <c r="C1557" s="11"/>
      <c r="D1557" s="11"/>
      <c r="E1557" s="12"/>
      <c r="F1557" s="12"/>
      <c r="G1557" s="12"/>
      <c r="H1557" s="12"/>
      <c r="I1557" s="12"/>
      <c r="J1557" s="12"/>
      <c r="K1557" s="12"/>
      <c r="L1557" s="12"/>
      <c r="M1557" s="11"/>
      <c r="Q1557" s="1" t="s">
        <v>1037</v>
      </c>
    </row>
    <row r="1558" spans="1:17" ht="30" customHeight="1" x14ac:dyDescent="0.3">
      <c r="A1558" s="11"/>
      <c r="B1558" s="11"/>
      <c r="C1558" s="11"/>
      <c r="D1558" s="11"/>
      <c r="E1558" s="12"/>
      <c r="F1558" s="12"/>
      <c r="G1558" s="12"/>
      <c r="H1558" s="12"/>
      <c r="I1558" s="12"/>
      <c r="J1558" s="12"/>
      <c r="K1558" s="12"/>
      <c r="L1558" s="12"/>
      <c r="M1558" s="11"/>
      <c r="Q1558" s="1" t="s">
        <v>1037</v>
      </c>
    </row>
    <row r="1559" spans="1:17" ht="30" customHeight="1" x14ac:dyDescent="0.3">
      <c r="A1559" s="11"/>
      <c r="B1559" s="11"/>
      <c r="C1559" s="11"/>
      <c r="D1559" s="11"/>
      <c r="E1559" s="12"/>
      <c r="F1559" s="12"/>
      <c r="G1559" s="12"/>
      <c r="H1559" s="12"/>
      <c r="I1559" s="12"/>
      <c r="J1559" s="12"/>
      <c r="K1559" s="12"/>
      <c r="L1559" s="12"/>
      <c r="M1559" s="11"/>
      <c r="Q1559" s="1" t="s">
        <v>1037</v>
      </c>
    </row>
    <row r="1560" spans="1:17" ht="30" customHeight="1" x14ac:dyDescent="0.3">
      <c r="A1560" s="11"/>
      <c r="B1560" s="11"/>
      <c r="C1560" s="11"/>
      <c r="D1560" s="11"/>
      <c r="E1560" s="12"/>
      <c r="F1560" s="12"/>
      <c r="G1560" s="12"/>
      <c r="H1560" s="12"/>
      <c r="I1560" s="12"/>
      <c r="J1560" s="12"/>
      <c r="K1560" s="12"/>
      <c r="L1560" s="12"/>
      <c r="M1560" s="11"/>
      <c r="Q1560" s="1" t="s">
        <v>1037</v>
      </c>
    </row>
    <row r="1561" spans="1:17" ht="30" customHeight="1" x14ac:dyDescent="0.3">
      <c r="A1561" s="11"/>
      <c r="B1561" s="11"/>
      <c r="C1561" s="11"/>
      <c r="D1561" s="11"/>
      <c r="E1561" s="12"/>
      <c r="F1561" s="12"/>
      <c r="G1561" s="12"/>
      <c r="H1561" s="12"/>
      <c r="I1561" s="12"/>
      <c r="J1561" s="12"/>
      <c r="K1561" s="12"/>
      <c r="L1561" s="12"/>
      <c r="M1561" s="11"/>
      <c r="Q1561" s="1" t="s">
        <v>1037</v>
      </c>
    </row>
    <row r="1562" spans="1:17" ht="30" customHeight="1" x14ac:dyDescent="0.3">
      <c r="A1562" s="11"/>
      <c r="B1562" s="11"/>
      <c r="C1562" s="11"/>
      <c r="D1562" s="11"/>
      <c r="E1562" s="12"/>
      <c r="F1562" s="12"/>
      <c r="G1562" s="12"/>
      <c r="H1562" s="12"/>
      <c r="I1562" s="12"/>
      <c r="J1562" s="12"/>
      <c r="K1562" s="12"/>
      <c r="L1562" s="12"/>
      <c r="M1562" s="11"/>
      <c r="Q1562" s="1" t="s">
        <v>1037</v>
      </c>
    </row>
    <row r="1563" spans="1:17" ht="30" customHeight="1" x14ac:dyDescent="0.3">
      <c r="A1563" s="11"/>
      <c r="B1563" s="11"/>
      <c r="C1563" s="11"/>
      <c r="D1563" s="11"/>
      <c r="E1563" s="12"/>
      <c r="F1563" s="12"/>
      <c r="G1563" s="12"/>
      <c r="H1563" s="12"/>
      <c r="I1563" s="12"/>
      <c r="J1563" s="12"/>
      <c r="K1563" s="12"/>
      <c r="L1563" s="12"/>
      <c r="M1563" s="11"/>
      <c r="Q1563" s="1" t="s">
        <v>1037</v>
      </c>
    </row>
    <row r="1564" spans="1:17" ht="30" customHeight="1" x14ac:dyDescent="0.3">
      <c r="A1564" s="11"/>
      <c r="B1564" s="11"/>
      <c r="C1564" s="11"/>
      <c r="D1564" s="11"/>
      <c r="E1564" s="12"/>
      <c r="F1564" s="12"/>
      <c r="G1564" s="12"/>
      <c r="H1564" s="12"/>
      <c r="I1564" s="12"/>
      <c r="J1564" s="12"/>
      <c r="K1564" s="12"/>
      <c r="L1564" s="12"/>
      <c r="M1564" s="11"/>
      <c r="Q1564" s="1" t="s">
        <v>1037</v>
      </c>
    </row>
    <row r="1565" spans="1:17" ht="30" customHeight="1" x14ac:dyDescent="0.3">
      <c r="A1565" s="11"/>
      <c r="B1565" s="11"/>
      <c r="C1565" s="11"/>
      <c r="D1565" s="11"/>
      <c r="E1565" s="12"/>
      <c r="F1565" s="12"/>
      <c r="G1565" s="12"/>
      <c r="H1565" s="12"/>
      <c r="I1565" s="12"/>
      <c r="J1565" s="12"/>
      <c r="K1565" s="12"/>
      <c r="L1565" s="12"/>
      <c r="M1565" s="11"/>
      <c r="Q1565" s="1" t="s">
        <v>1037</v>
      </c>
    </row>
    <row r="1566" spans="1:17" ht="30" customHeight="1" x14ac:dyDescent="0.3">
      <c r="A1566" s="11"/>
      <c r="B1566" s="11"/>
      <c r="C1566" s="11"/>
      <c r="D1566" s="11"/>
      <c r="E1566" s="12"/>
      <c r="F1566" s="12"/>
      <c r="G1566" s="12"/>
      <c r="H1566" s="12"/>
      <c r="I1566" s="12"/>
      <c r="J1566" s="12"/>
      <c r="K1566" s="12"/>
      <c r="L1566" s="12"/>
      <c r="M1566" s="11"/>
      <c r="Q1566" s="1" t="s">
        <v>1037</v>
      </c>
    </row>
    <row r="1567" spans="1:17" ht="30" customHeight="1" x14ac:dyDescent="0.3">
      <c r="A1567" s="13" t="s">
        <v>93</v>
      </c>
      <c r="B1567" s="11"/>
      <c r="C1567" s="11"/>
      <c r="D1567" s="11"/>
      <c r="E1567" s="12"/>
      <c r="F1567" s="12">
        <f>SUMIF(Q1546:Q1566,"010711",F1546:F1566)</f>
        <v>0</v>
      </c>
      <c r="G1567" s="12"/>
      <c r="H1567" s="12">
        <f>SUMIF(Q1546:Q1566,"010711",H1546:H1566)</f>
        <v>0</v>
      </c>
      <c r="I1567" s="12"/>
      <c r="J1567" s="12">
        <f>SUMIF(Q1546:Q1566,"010711",J1546:J1566)</f>
        <v>0</v>
      </c>
      <c r="K1567" s="12"/>
      <c r="L1567" s="12">
        <f>SUMIF(Q1546:Q1566,"010711",L1546:L1566)</f>
        <v>0</v>
      </c>
      <c r="M1567" s="11"/>
      <c r="N1567" t="s">
        <v>94</v>
      </c>
    </row>
    <row r="1568" spans="1:17" ht="30" customHeight="1" x14ac:dyDescent="0.3">
      <c r="A1568" s="13" t="s">
        <v>1052</v>
      </c>
      <c r="B1568" s="13" t="s">
        <v>939</v>
      </c>
      <c r="C1568" s="11"/>
      <c r="D1568" s="11"/>
      <c r="E1568" s="12"/>
      <c r="F1568" s="12"/>
      <c r="G1568" s="12"/>
      <c r="H1568" s="12"/>
      <c r="I1568" s="12"/>
      <c r="J1568" s="12"/>
      <c r="K1568" s="12"/>
      <c r="L1568" s="12"/>
      <c r="M1568" s="11"/>
      <c r="Q1568" s="1" t="s">
        <v>1053</v>
      </c>
    </row>
    <row r="1569" spans="1:48" ht="30" customHeight="1" x14ac:dyDescent="0.3">
      <c r="A1569" s="13" t="s">
        <v>1054</v>
      </c>
      <c r="B1569" s="13" t="s">
        <v>1055</v>
      </c>
      <c r="C1569" s="13" t="s">
        <v>316</v>
      </c>
      <c r="D1569" s="11">
        <v>1</v>
      </c>
      <c r="E1569" s="12">
        <f>TRUNC(일위대가목록!E138,0)</f>
        <v>0</v>
      </c>
      <c r="F1569" s="12">
        <f>TRUNC(E1569*D1569, 0)</f>
        <v>0</v>
      </c>
      <c r="G1569" s="12">
        <f>TRUNC(일위대가목록!F138,0)</f>
        <v>0</v>
      </c>
      <c r="H1569" s="12">
        <f>TRUNC(G1569*D1569, 0)</f>
        <v>0</v>
      </c>
      <c r="I1569" s="12">
        <f>TRUNC(일위대가목록!G138,0)</f>
        <v>0</v>
      </c>
      <c r="J1569" s="12">
        <f>TRUNC(I1569*D1569, 0)</f>
        <v>0</v>
      </c>
      <c r="K1569" s="12">
        <f t="shared" ref="K1569:L1571" si="113">TRUNC(E1569+G1569+I1569, 0)</f>
        <v>0</v>
      </c>
      <c r="L1569" s="12">
        <f t="shared" si="113"/>
        <v>0</v>
      </c>
      <c r="M1569" s="13" t="s">
        <v>1056</v>
      </c>
      <c r="N1569" s="1" t="s">
        <v>1057</v>
      </c>
      <c r="O1569" s="1" t="s">
        <v>52</v>
      </c>
      <c r="P1569" s="1" t="s">
        <v>52</v>
      </c>
      <c r="Q1569" s="1" t="s">
        <v>1053</v>
      </c>
      <c r="R1569" s="1" t="s">
        <v>64</v>
      </c>
      <c r="S1569" s="1" t="s">
        <v>65</v>
      </c>
      <c r="T1569" s="1" t="s">
        <v>65</v>
      </c>
      <c r="AR1569" s="1" t="s">
        <v>52</v>
      </c>
      <c r="AS1569" s="1" t="s">
        <v>52</v>
      </c>
      <c r="AU1569" s="1" t="s">
        <v>1058</v>
      </c>
      <c r="AV1569">
        <v>383</v>
      </c>
    </row>
    <row r="1570" spans="1:48" ht="30" customHeight="1" x14ac:dyDescent="0.3">
      <c r="A1570" s="13" t="s">
        <v>1059</v>
      </c>
      <c r="B1570" s="13" t="s">
        <v>1060</v>
      </c>
      <c r="C1570" s="13" t="s">
        <v>316</v>
      </c>
      <c r="D1570" s="11">
        <v>1</v>
      </c>
      <c r="E1570" s="12">
        <f>TRUNC(일위대가목록!E139,0)</f>
        <v>0</v>
      </c>
      <c r="F1570" s="12">
        <f>TRUNC(E1570*D1570, 0)</f>
        <v>0</v>
      </c>
      <c r="G1570" s="12">
        <f>TRUNC(일위대가목록!F139,0)</f>
        <v>0</v>
      </c>
      <c r="H1570" s="12">
        <f>TRUNC(G1570*D1570, 0)</f>
        <v>0</v>
      </c>
      <c r="I1570" s="12">
        <f>TRUNC(일위대가목록!G139,0)</f>
        <v>0</v>
      </c>
      <c r="J1570" s="12">
        <f>TRUNC(I1570*D1570, 0)</f>
        <v>0</v>
      </c>
      <c r="K1570" s="12">
        <f t="shared" si="113"/>
        <v>0</v>
      </c>
      <c r="L1570" s="12">
        <f t="shared" si="113"/>
        <v>0</v>
      </c>
      <c r="M1570" s="13" t="s">
        <v>1061</v>
      </c>
      <c r="N1570" s="1" t="s">
        <v>1062</v>
      </c>
      <c r="O1570" s="1" t="s">
        <v>52</v>
      </c>
      <c r="P1570" s="1" t="s">
        <v>52</v>
      </c>
      <c r="Q1570" s="1" t="s">
        <v>1053</v>
      </c>
      <c r="R1570" s="1" t="s">
        <v>64</v>
      </c>
      <c r="S1570" s="1" t="s">
        <v>65</v>
      </c>
      <c r="T1570" s="1" t="s">
        <v>65</v>
      </c>
      <c r="AR1570" s="1" t="s">
        <v>52</v>
      </c>
      <c r="AS1570" s="1" t="s">
        <v>52</v>
      </c>
      <c r="AU1570" s="1" t="s">
        <v>1063</v>
      </c>
      <c r="AV1570">
        <v>384</v>
      </c>
    </row>
    <row r="1571" spans="1:48" ht="30" customHeight="1" x14ac:dyDescent="0.3">
      <c r="A1571" s="13" t="s">
        <v>1064</v>
      </c>
      <c r="B1571" s="13" t="s">
        <v>1065</v>
      </c>
      <c r="C1571" s="13" t="s">
        <v>316</v>
      </c>
      <c r="D1571" s="11">
        <v>1</v>
      </c>
      <c r="E1571" s="12">
        <f>TRUNC(일위대가목록!E140,0)</f>
        <v>0</v>
      </c>
      <c r="F1571" s="12">
        <f>TRUNC(E1571*D1571, 0)</f>
        <v>0</v>
      </c>
      <c r="G1571" s="12">
        <f>TRUNC(일위대가목록!F140,0)</f>
        <v>0</v>
      </c>
      <c r="H1571" s="12">
        <f>TRUNC(G1571*D1571, 0)</f>
        <v>0</v>
      </c>
      <c r="I1571" s="12">
        <f>TRUNC(일위대가목록!G140,0)</f>
        <v>0</v>
      </c>
      <c r="J1571" s="12">
        <f>TRUNC(I1571*D1571, 0)</f>
        <v>0</v>
      </c>
      <c r="K1571" s="12">
        <f t="shared" si="113"/>
        <v>0</v>
      </c>
      <c r="L1571" s="12">
        <f t="shared" si="113"/>
        <v>0</v>
      </c>
      <c r="M1571" s="13" t="s">
        <v>1066</v>
      </c>
      <c r="N1571" s="1" t="s">
        <v>1067</v>
      </c>
      <c r="O1571" s="1" t="s">
        <v>52</v>
      </c>
      <c r="P1571" s="1" t="s">
        <v>52</v>
      </c>
      <c r="Q1571" s="1" t="s">
        <v>1053</v>
      </c>
      <c r="R1571" s="1" t="s">
        <v>64</v>
      </c>
      <c r="S1571" s="1" t="s">
        <v>65</v>
      </c>
      <c r="T1571" s="1" t="s">
        <v>65</v>
      </c>
      <c r="AR1571" s="1" t="s">
        <v>52</v>
      </c>
      <c r="AS1571" s="1" t="s">
        <v>52</v>
      </c>
      <c r="AU1571" s="1" t="s">
        <v>1068</v>
      </c>
      <c r="AV1571">
        <v>385</v>
      </c>
    </row>
    <row r="1572" spans="1:48" ht="30" customHeight="1" x14ac:dyDescent="0.3">
      <c r="A1572" s="11"/>
      <c r="B1572" s="11"/>
      <c r="C1572" s="11"/>
      <c r="D1572" s="11"/>
      <c r="E1572" s="12"/>
      <c r="F1572" s="12"/>
      <c r="G1572" s="12"/>
      <c r="H1572" s="12"/>
      <c r="I1572" s="12"/>
      <c r="J1572" s="12"/>
      <c r="K1572" s="12"/>
      <c r="L1572" s="12"/>
      <c r="M1572" s="11"/>
      <c r="Q1572" s="1" t="s">
        <v>1053</v>
      </c>
    </row>
    <row r="1573" spans="1:48" ht="30" customHeight="1" x14ac:dyDescent="0.3">
      <c r="A1573" s="11"/>
      <c r="B1573" s="11"/>
      <c r="C1573" s="11"/>
      <c r="D1573" s="11"/>
      <c r="E1573" s="12"/>
      <c r="F1573" s="12"/>
      <c r="G1573" s="12"/>
      <c r="H1573" s="12"/>
      <c r="I1573" s="12"/>
      <c r="J1573" s="12"/>
      <c r="K1573" s="12"/>
      <c r="L1573" s="12"/>
      <c r="M1573" s="11"/>
      <c r="Q1573" s="1" t="s">
        <v>1053</v>
      </c>
    </row>
    <row r="1574" spans="1:48" ht="30" customHeight="1" x14ac:dyDescent="0.3">
      <c r="A1574" s="11"/>
      <c r="B1574" s="11"/>
      <c r="C1574" s="11"/>
      <c r="D1574" s="11"/>
      <c r="E1574" s="12"/>
      <c r="F1574" s="12"/>
      <c r="G1574" s="12"/>
      <c r="H1574" s="12"/>
      <c r="I1574" s="12"/>
      <c r="J1574" s="12"/>
      <c r="K1574" s="12"/>
      <c r="L1574" s="12"/>
      <c r="M1574" s="11"/>
      <c r="Q1574" s="1" t="s">
        <v>1053</v>
      </c>
    </row>
    <row r="1575" spans="1:48" ht="30" customHeight="1" x14ac:dyDescent="0.3">
      <c r="A1575" s="11"/>
      <c r="B1575" s="11"/>
      <c r="C1575" s="11"/>
      <c r="D1575" s="11"/>
      <c r="E1575" s="12"/>
      <c r="F1575" s="12"/>
      <c r="G1575" s="12"/>
      <c r="H1575" s="12"/>
      <c r="I1575" s="12"/>
      <c r="J1575" s="12"/>
      <c r="K1575" s="12"/>
      <c r="L1575" s="12"/>
      <c r="M1575" s="11"/>
      <c r="Q1575" s="1" t="s">
        <v>1053</v>
      </c>
    </row>
    <row r="1576" spans="1:48" ht="30" customHeight="1" x14ac:dyDescent="0.3">
      <c r="A1576" s="11"/>
      <c r="B1576" s="11"/>
      <c r="C1576" s="11"/>
      <c r="D1576" s="11"/>
      <c r="E1576" s="12"/>
      <c r="F1576" s="12"/>
      <c r="G1576" s="12"/>
      <c r="H1576" s="12"/>
      <c r="I1576" s="12"/>
      <c r="J1576" s="12"/>
      <c r="K1576" s="12"/>
      <c r="L1576" s="12"/>
      <c r="M1576" s="11"/>
      <c r="Q1576" s="1" t="s">
        <v>1053</v>
      </c>
    </row>
    <row r="1577" spans="1:48" ht="30" customHeight="1" x14ac:dyDescent="0.3">
      <c r="A1577" s="11"/>
      <c r="B1577" s="11"/>
      <c r="C1577" s="11"/>
      <c r="D1577" s="11"/>
      <c r="E1577" s="12"/>
      <c r="F1577" s="12"/>
      <c r="G1577" s="12"/>
      <c r="H1577" s="12"/>
      <c r="I1577" s="12"/>
      <c r="J1577" s="12"/>
      <c r="K1577" s="12"/>
      <c r="L1577" s="12"/>
      <c r="M1577" s="11"/>
      <c r="Q1577" s="1" t="s">
        <v>1053</v>
      </c>
    </row>
    <row r="1578" spans="1:48" ht="30" customHeight="1" x14ac:dyDescent="0.3">
      <c r="A1578" s="11"/>
      <c r="B1578" s="11"/>
      <c r="C1578" s="11"/>
      <c r="D1578" s="11"/>
      <c r="E1578" s="12"/>
      <c r="F1578" s="12"/>
      <c r="G1578" s="12"/>
      <c r="H1578" s="12"/>
      <c r="I1578" s="12"/>
      <c r="J1578" s="12"/>
      <c r="K1578" s="12"/>
      <c r="L1578" s="12"/>
      <c r="M1578" s="11"/>
      <c r="Q1578" s="1" t="s">
        <v>1053</v>
      </c>
    </row>
    <row r="1579" spans="1:48" ht="30" customHeight="1" x14ac:dyDescent="0.3">
      <c r="A1579" s="11"/>
      <c r="B1579" s="11"/>
      <c r="C1579" s="11"/>
      <c r="D1579" s="11"/>
      <c r="E1579" s="12"/>
      <c r="F1579" s="12"/>
      <c r="G1579" s="12"/>
      <c r="H1579" s="12"/>
      <c r="I1579" s="12"/>
      <c r="J1579" s="12"/>
      <c r="K1579" s="12"/>
      <c r="L1579" s="12"/>
      <c r="M1579" s="11"/>
      <c r="Q1579" s="1" t="s">
        <v>1053</v>
      </c>
    </row>
    <row r="1580" spans="1:48" ht="30" customHeight="1" x14ac:dyDescent="0.3">
      <c r="A1580" s="11"/>
      <c r="B1580" s="11"/>
      <c r="C1580" s="11"/>
      <c r="D1580" s="11"/>
      <c r="E1580" s="12"/>
      <c r="F1580" s="12"/>
      <c r="G1580" s="12"/>
      <c r="H1580" s="12"/>
      <c r="I1580" s="12"/>
      <c r="J1580" s="12"/>
      <c r="K1580" s="12"/>
      <c r="L1580" s="12"/>
      <c r="M1580" s="11"/>
      <c r="Q1580" s="1" t="s">
        <v>1053</v>
      </c>
    </row>
    <row r="1581" spans="1:48" ht="30" customHeight="1" x14ac:dyDescent="0.3">
      <c r="A1581" s="11"/>
      <c r="B1581" s="11"/>
      <c r="C1581" s="11"/>
      <c r="D1581" s="11"/>
      <c r="E1581" s="12"/>
      <c r="F1581" s="12"/>
      <c r="G1581" s="12"/>
      <c r="H1581" s="12"/>
      <c r="I1581" s="12"/>
      <c r="J1581" s="12"/>
      <c r="K1581" s="12"/>
      <c r="L1581" s="12"/>
      <c r="M1581" s="11"/>
      <c r="Q1581" s="1" t="s">
        <v>1053</v>
      </c>
    </row>
    <row r="1582" spans="1:48" ht="30" customHeight="1" x14ac:dyDescent="0.3">
      <c r="A1582" s="11"/>
      <c r="B1582" s="11"/>
      <c r="C1582" s="11"/>
      <c r="D1582" s="11"/>
      <c r="E1582" s="12"/>
      <c r="F1582" s="12"/>
      <c r="G1582" s="12"/>
      <c r="H1582" s="12"/>
      <c r="I1582" s="12"/>
      <c r="J1582" s="12"/>
      <c r="K1582" s="12"/>
      <c r="L1582" s="12"/>
      <c r="M1582" s="11"/>
      <c r="Q1582" s="1" t="s">
        <v>1053</v>
      </c>
    </row>
    <row r="1583" spans="1:48" ht="30" customHeight="1" x14ac:dyDescent="0.3">
      <c r="A1583" s="11"/>
      <c r="B1583" s="11"/>
      <c r="C1583" s="11"/>
      <c r="D1583" s="11"/>
      <c r="E1583" s="12"/>
      <c r="F1583" s="12"/>
      <c r="G1583" s="12"/>
      <c r="H1583" s="12"/>
      <c r="I1583" s="12"/>
      <c r="J1583" s="12"/>
      <c r="K1583" s="12"/>
      <c r="L1583" s="12"/>
      <c r="M1583" s="11"/>
      <c r="Q1583" s="1" t="s">
        <v>1053</v>
      </c>
    </row>
    <row r="1584" spans="1:48" ht="30" customHeight="1" x14ac:dyDescent="0.3">
      <c r="A1584" s="11"/>
      <c r="B1584" s="11"/>
      <c r="C1584" s="11"/>
      <c r="D1584" s="11"/>
      <c r="E1584" s="12"/>
      <c r="F1584" s="12"/>
      <c r="G1584" s="12"/>
      <c r="H1584" s="12"/>
      <c r="I1584" s="12"/>
      <c r="J1584" s="12"/>
      <c r="K1584" s="12"/>
      <c r="L1584" s="12"/>
      <c r="M1584" s="11"/>
      <c r="Q1584" s="1" t="s">
        <v>1053</v>
      </c>
    </row>
    <row r="1585" spans="1:48" ht="30" customHeight="1" x14ac:dyDescent="0.3">
      <c r="A1585" s="11"/>
      <c r="B1585" s="11"/>
      <c r="C1585" s="11"/>
      <c r="D1585" s="11"/>
      <c r="E1585" s="12"/>
      <c r="F1585" s="12"/>
      <c r="G1585" s="12"/>
      <c r="H1585" s="12"/>
      <c r="I1585" s="12"/>
      <c r="J1585" s="12"/>
      <c r="K1585" s="12"/>
      <c r="L1585" s="12"/>
      <c r="M1585" s="11"/>
      <c r="Q1585" s="1" t="s">
        <v>1053</v>
      </c>
    </row>
    <row r="1586" spans="1:48" ht="30" customHeight="1" x14ac:dyDescent="0.3">
      <c r="A1586" s="11"/>
      <c r="B1586" s="11"/>
      <c r="C1586" s="11"/>
      <c r="D1586" s="11"/>
      <c r="E1586" s="12"/>
      <c r="F1586" s="12"/>
      <c r="G1586" s="12"/>
      <c r="H1586" s="12"/>
      <c r="I1586" s="12"/>
      <c r="J1586" s="12"/>
      <c r="K1586" s="12"/>
      <c r="L1586" s="12"/>
      <c r="M1586" s="11"/>
      <c r="Q1586" s="1" t="s">
        <v>1053</v>
      </c>
    </row>
    <row r="1587" spans="1:48" ht="30" customHeight="1" x14ac:dyDescent="0.3">
      <c r="A1587" s="11"/>
      <c r="B1587" s="11"/>
      <c r="C1587" s="11"/>
      <c r="D1587" s="11"/>
      <c r="E1587" s="12"/>
      <c r="F1587" s="12"/>
      <c r="G1587" s="12"/>
      <c r="H1587" s="12"/>
      <c r="I1587" s="12"/>
      <c r="J1587" s="12"/>
      <c r="K1587" s="12"/>
      <c r="L1587" s="12"/>
      <c r="M1587" s="11"/>
      <c r="Q1587" s="1" t="s">
        <v>1053</v>
      </c>
    </row>
    <row r="1588" spans="1:48" ht="30" customHeight="1" x14ac:dyDescent="0.3">
      <c r="A1588" s="11"/>
      <c r="B1588" s="11"/>
      <c r="C1588" s="11"/>
      <c r="D1588" s="11"/>
      <c r="E1588" s="12"/>
      <c r="F1588" s="12"/>
      <c r="G1588" s="12"/>
      <c r="H1588" s="12"/>
      <c r="I1588" s="12"/>
      <c r="J1588" s="12"/>
      <c r="K1588" s="12"/>
      <c r="L1588" s="12"/>
      <c r="M1588" s="11"/>
      <c r="Q1588" s="1" t="s">
        <v>1053</v>
      </c>
    </row>
    <row r="1589" spans="1:48" ht="30" customHeight="1" x14ac:dyDescent="0.3">
      <c r="A1589" s="11"/>
      <c r="B1589" s="11"/>
      <c r="C1589" s="11"/>
      <c r="D1589" s="11"/>
      <c r="E1589" s="12"/>
      <c r="F1589" s="12"/>
      <c r="G1589" s="12"/>
      <c r="H1589" s="12"/>
      <c r="I1589" s="12"/>
      <c r="J1589" s="12"/>
      <c r="K1589" s="12"/>
      <c r="L1589" s="12"/>
      <c r="M1589" s="11"/>
      <c r="Q1589" s="1" t="s">
        <v>1053</v>
      </c>
    </row>
    <row r="1590" spans="1:48" ht="30" customHeight="1" x14ac:dyDescent="0.3">
      <c r="A1590" s="13" t="s">
        <v>93</v>
      </c>
      <c r="B1590" s="11"/>
      <c r="C1590" s="11"/>
      <c r="D1590" s="11"/>
      <c r="E1590" s="12"/>
      <c r="F1590" s="12">
        <f>SUMIF(Q1569:Q1589,"010712",F1569:F1589)</f>
        <v>0</v>
      </c>
      <c r="G1590" s="12"/>
      <c r="H1590" s="12">
        <f>SUMIF(Q1569:Q1589,"010712",H1569:H1589)</f>
        <v>0</v>
      </c>
      <c r="I1590" s="12"/>
      <c r="J1590" s="12">
        <f>SUMIF(Q1569:Q1589,"010712",J1569:J1589)</f>
        <v>0</v>
      </c>
      <c r="K1590" s="12"/>
      <c r="L1590" s="12">
        <f>SUMIF(Q1569:Q1589,"010712",L1569:L1589)</f>
        <v>0</v>
      </c>
      <c r="M1590" s="11"/>
      <c r="N1590" t="s">
        <v>94</v>
      </c>
    </row>
    <row r="1591" spans="1:48" ht="30" customHeight="1" x14ac:dyDescent="0.3">
      <c r="A1591" s="13" t="s">
        <v>1069</v>
      </c>
      <c r="B1591" s="13"/>
      <c r="C1591" s="11"/>
      <c r="D1591" s="11"/>
      <c r="E1591" s="12"/>
      <c r="F1591" s="12"/>
      <c r="G1591" s="12"/>
      <c r="H1591" s="12"/>
      <c r="I1591" s="12"/>
      <c r="J1591" s="12"/>
      <c r="K1591" s="12"/>
      <c r="L1591" s="12"/>
      <c r="M1591" s="11"/>
      <c r="Q1591" s="1" t="s">
        <v>1070</v>
      </c>
    </row>
    <row r="1592" spans="1:48" ht="30" customHeight="1" x14ac:dyDescent="0.3">
      <c r="A1592" s="13" t="s">
        <v>1071</v>
      </c>
      <c r="B1592" s="13" t="s">
        <v>1072</v>
      </c>
      <c r="C1592" s="13" t="s">
        <v>1073</v>
      </c>
      <c r="D1592" s="11">
        <v>45</v>
      </c>
      <c r="E1592" s="12">
        <f>TRUNC(일위대가목록!E141,0)</f>
        <v>0</v>
      </c>
      <c r="F1592" s="12">
        <f>TRUNC(E1592*D1592, 0)</f>
        <v>0</v>
      </c>
      <c r="G1592" s="12">
        <f>TRUNC(일위대가목록!F141,0)</f>
        <v>0</v>
      </c>
      <c r="H1592" s="12">
        <f>TRUNC(G1592*D1592, 0)</f>
        <v>0</v>
      </c>
      <c r="I1592" s="12">
        <f>TRUNC(일위대가목록!G141,0)</f>
        <v>0</v>
      </c>
      <c r="J1592" s="12">
        <f>TRUNC(I1592*D1592, 0)</f>
        <v>0</v>
      </c>
      <c r="K1592" s="12">
        <f t="shared" ref="K1592:L1594" si="114">TRUNC(E1592+G1592+I1592, 0)</f>
        <v>0</v>
      </c>
      <c r="L1592" s="12">
        <f t="shared" si="114"/>
        <v>0</v>
      </c>
      <c r="M1592" s="13" t="s">
        <v>1074</v>
      </c>
      <c r="N1592" s="1" t="s">
        <v>1075</v>
      </c>
      <c r="O1592" s="1" t="s">
        <v>52</v>
      </c>
      <c r="P1592" s="1" t="s">
        <v>52</v>
      </c>
      <c r="Q1592" s="1" t="s">
        <v>1070</v>
      </c>
      <c r="R1592" s="1" t="s">
        <v>64</v>
      </c>
      <c r="S1592" s="1" t="s">
        <v>65</v>
      </c>
      <c r="T1592" s="1" t="s">
        <v>65</v>
      </c>
      <c r="AR1592" s="1" t="s">
        <v>52</v>
      </c>
      <c r="AS1592" s="1" t="s">
        <v>52</v>
      </c>
      <c r="AU1592" s="1" t="s">
        <v>1076</v>
      </c>
      <c r="AV1592">
        <v>387</v>
      </c>
    </row>
    <row r="1593" spans="1:48" ht="30" customHeight="1" x14ac:dyDescent="0.3">
      <c r="A1593" s="13" t="s">
        <v>1071</v>
      </c>
      <c r="B1593" s="13" t="s">
        <v>1077</v>
      </c>
      <c r="C1593" s="13" t="s">
        <v>1073</v>
      </c>
      <c r="D1593" s="11">
        <v>41</v>
      </c>
      <c r="E1593" s="12">
        <f>TRUNC(일위대가목록!E142,0)</f>
        <v>0</v>
      </c>
      <c r="F1593" s="12">
        <f>TRUNC(E1593*D1593, 0)</f>
        <v>0</v>
      </c>
      <c r="G1593" s="12">
        <f>TRUNC(일위대가목록!F142,0)</f>
        <v>0</v>
      </c>
      <c r="H1593" s="12">
        <f>TRUNC(G1593*D1593, 0)</f>
        <v>0</v>
      </c>
      <c r="I1593" s="12">
        <f>TRUNC(일위대가목록!G142,0)</f>
        <v>0</v>
      </c>
      <c r="J1593" s="12">
        <f>TRUNC(I1593*D1593, 0)</f>
        <v>0</v>
      </c>
      <c r="K1593" s="12">
        <f t="shared" si="114"/>
        <v>0</v>
      </c>
      <c r="L1593" s="12">
        <f t="shared" si="114"/>
        <v>0</v>
      </c>
      <c r="M1593" s="13" t="s">
        <v>1078</v>
      </c>
      <c r="N1593" s="1" t="s">
        <v>1079</v>
      </c>
      <c r="O1593" s="1" t="s">
        <v>52</v>
      </c>
      <c r="P1593" s="1" t="s">
        <v>52</v>
      </c>
      <c r="Q1593" s="1" t="s">
        <v>1070</v>
      </c>
      <c r="R1593" s="1" t="s">
        <v>64</v>
      </c>
      <c r="S1593" s="1" t="s">
        <v>65</v>
      </c>
      <c r="T1593" s="1" t="s">
        <v>65</v>
      </c>
      <c r="AR1593" s="1" t="s">
        <v>52</v>
      </c>
      <c r="AS1593" s="1" t="s">
        <v>52</v>
      </c>
      <c r="AU1593" s="1" t="s">
        <v>1080</v>
      </c>
      <c r="AV1593">
        <v>388</v>
      </c>
    </row>
    <row r="1594" spans="1:48" ht="30" customHeight="1" x14ac:dyDescent="0.3">
      <c r="A1594" s="13" t="s">
        <v>1081</v>
      </c>
      <c r="B1594" s="13" t="s">
        <v>1082</v>
      </c>
      <c r="C1594" s="13" t="s">
        <v>99</v>
      </c>
      <c r="D1594" s="11">
        <v>101</v>
      </c>
      <c r="E1594" s="12">
        <f>TRUNC(일위대가목록!E143,0)</f>
        <v>0</v>
      </c>
      <c r="F1594" s="12">
        <f>TRUNC(E1594*D1594, 0)</f>
        <v>0</v>
      </c>
      <c r="G1594" s="12">
        <f>TRUNC(일위대가목록!F143,0)</f>
        <v>0</v>
      </c>
      <c r="H1594" s="12">
        <f>TRUNC(G1594*D1594, 0)</f>
        <v>0</v>
      </c>
      <c r="I1594" s="12">
        <f>TRUNC(일위대가목록!G143,0)</f>
        <v>0</v>
      </c>
      <c r="J1594" s="12">
        <f>TRUNC(I1594*D1594, 0)</f>
        <v>0</v>
      </c>
      <c r="K1594" s="12">
        <f t="shared" si="114"/>
        <v>0</v>
      </c>
      <c r="L1594" s="12">
        <f t="shared" si="114"/>
        <v>0</v>
      </c>
      <c r="M1594" s="13" t="s">
        <v>1083</v>
      </c>
      <c r="N1594" s="1" t="s">
        <v>1084</v>
      </c>
      <c r="O1594" s="1" t="s">
        <v>52</v>
      </c>
      <c r="P1594" s="1" t="s">
        <v>52</v>
      </c>
      <c r="Q1594" s="1" t="s">
        <v>1070</v>
      </c>
      <c r="R1594" s="1" t="s">
        <v>64</v>
      </c>
      <c r="S1594" s="1" t="s">
        <v>65</v>
      </c>
      <c r="T1594" s="1" t="s">
        <v>65</v>
      </c>
      <c r="AR1594" s="1" t="s">
        <v>52</v>
      </c>
      <c r="AS1594" s="1" t="s">
        <v>52</v>
      </c>
      <c r="AU1594" s="1" t="s">
        <v>1085</v>
      </c>
      <c r="AV1594">
        <v>389</v>
      </c>
    </row>
    <row r="1595" spans="1:48" ht="30" customHeight="1" x14ac:dyDescent="0.3">
      <c r="A1595" s="11"/>
      <c r="B1595" s="11"/>
      <c r="C1595" s="11"/>
      <c r="D1595" s="11"/>
      <c r="E1595" s="12"/>
      <c r="F1595" s="12"/>
      <c r="G1595" s="12"/>
      <c r="H1595" s="12"/>
      <c r="I1595" s="12"/>
      <c r="J1595" s="12"/>
      <c r="K1595" s="12"/>
      <c r="L1595" s="12"/>
      <c r="M1595" s="11"/>
      <c r="Q1595" s="1" t="s">
        <v>1070</v>
      </c>
    </row>
    <row r="1596" spans="1:48" ht="30" customHeight="1" x14ac:dyDescent="0.3">
      <c r="A1596" s="11"/>
      <c r="B1596" s="11"/>
      <c r="C1596" s="11"/>
      <c r="D1596" s="11"/>
      <c r="E1596" s="12"/>
      <c r="F1596" s="12"/>
      <c r="G1596" s="12"/>
      <c r="H1596" s="12"/>
      <c r="I1596" s="12"/>
      <c r="J1596" s="12"/>
      <c r="K1596" s="12"/>
      <c r="L1596" s="12"/>
      <c r="M1596" s="11"/>
      <c r="Q1596" s="1" t="s">
        <v>1070</v>
      </c>
    </row>
    <row r="1597" spans="1:48" ht="30" customHeight="1" x14ac:dyDescent="0.3">
      <c r="A1597" s="11"/>
      <c r="B1597" s="11"/>
      <c r="C1597" s="11"/>
      <c r="D1597" s="11"/>
      <c r="E1597" s="12"/>
      <c r="F1597" s="12"/>
      <c r="G1597" s="12"/>
      <c r="H1597" s="12"/>
      <c r="I1597" s="12"/>
      <c r="J1597" s="12"/>
      <c r="K1597" s="12"/>
      <c r="L1597" s="12"/>
      <c r="M1597" s="11"/>
      <c r="Q1597" s="1" t="s">
        <v>1070</v>
      </c>
    </row>
    <row r="1598" spans="1:48" ht="30" customHeight="1" x14ac:dyDescent="0.3">
      <c r="A1598" s="11"/>
      <c r="B1598" s="11"/>
      <c r="C1598" s="11"/>
      <c r="D1598" s="11"/>
      <c r="E1598" s="12"/>
      <c r="F1598" s="12"/>
      <c r="G1598" s="12"/>
      <c r="H1598" s="12"/>
      <c r="I1598" s="12"/>
      <c r="J1598" s="12"/>
      <c r="K1598" s="12"/>
      <c r="L1598" s="12"/>
      <c r="M1598" s="11"/>
      <c r="Q1598" s="1" t="s">
        <v>1070</v>
      </c>
    </row>
    <row r="1599" spans="1:48" ht="30" customHeight="1" x14ac:dyDescent="0.3">
      <c r="A1599" s="11"/>
      <c r="B1599" s="11"/>
      <c r="C1599" s="11"/>
      <c r="D1599" s="11"/>
      <c r="E1599" s="12"/>
      <c r="F1599" s="12"/>
      <c r="G1599" s="12"/>
      <c r="H1599" s="12"/>
      <c r="I1599" s="12"/>
      <c r="J1599" s="12"/>
      <c r="K1599" s="12"/>
      <c r="L1599" s="12"/>
      <c r="M1599" s="11"/>
      <c r="Q1599" s="1" t="s">
        <v>1070</v>
      </c>
    </row>
    <row r="1600" spans="1:48" ht="30" customHeight="1" x14ac:dyDescent="0.3">
      <c r="A1600" s="11"/>
      <c r="B1600" s="11"/>
      <c r="C1600" s="11"/>
      <c r="D1600" s="11"/>
      <c r="E1600" s="12"/>
      <c r="F1600" s="12"/>
      <c r="G1600" s="12"/>
      <c r="H1600" s="12"/>
      <c r="I1600" s="12"/>
      <c r="J1600" s="12"/>
      <c r="K1600" s="12"/>
      <c r="L1600" s="12"/>
      <c r="M1600" s="11"/>
      <c r="Q1600" s="1" t="s">
        <v>1070</v>
      </c>
    </row>
    <row r="1601" spans="1:48" ht="30" customHeight="1" x14ac:dyDescent="0.3">
      <c r="A1601" s="11"/>
      <c r="B1601" s="11"/>
      <c r="C1601" s="11"/>
      <c r="D1601" s="11"/>
      <c r="E1601" s="12"/>
      <c r="F1601" s="12"/>
      <c r="G1601" s="12"/>
      <c r="H1601" s="12"/>
      <c r="I1601" s="12"/>
      <c r="J1601" s="12"/>
      <c r="K1601" s="12"/>
      <c r="L1601" s="12"/>
      <c r="M1601" s="11"/>
      <c r="Q1601" s="1" t="s">
        <v>1070</v>
      </c>
    </row>
    <row r="1602" spans="1:48" ht="30" customHeight="1" x14ac:dyDescent="0.3">
      <c r="A1602" s="11"/>
      <c r="B1602" s="11"/>
      <c r="C1602" s="11"/>
      <c r="D1602" s="11"/>
      <c r="E1602" s="12"/>
      <c r="F1602" s="12"/>
      <c r="G1602" s="12"/>
      <c r="H1602" s="12"/>
      <c r="I1602" s="12"/>
      <c r="J1602" s="12"/>
      <c r="K1602" s="12"/>
      <c r="L1602" s="12"/>
      <c r="M1602" s="11"/>
      <c r="Q1602" s="1" t="s">
        <v>1070</v>
      </c>
    </row>
    <row r="1603" spans="1:48" ht="30" customHeight="1" x14ac:dyDescent="0.3">
      <c r="A1603" s="11"/>
      <c r="B1603" s="11"/>
      <c r="C1603" s="11"/>
      <c r="D1603" s="11"/>
      <c r="E1603" s="12"/>
      <c r="F1603" s="12"/>
      <c r="G1603" s="12"/>
      <c r="H1603" s="12"/>
      <c r="I1603" s="12"/>
      <c r="J1603" s="12"/>
      <c r="K1603" s="12"/>
      <c r="L1603" s="12"/>
      <c r="M1603" s="11"/>
      <c r="Q1603" s="1" t="s">
        <v>1070</v>
      </c>
    </row>
    <row r="1604" spans="1:48" ht="30" customHeight="1" x14ac:dyDescent="0.3">
      <c r="A1604" s="11"/>
      <c r="B1604" s="11"/>
      <c r="C1604" s="11"/>
      <c r="D1604" s="11"/>
      <c r="E1604" s="12"/>
      <c r="F1604" s="12"/>
      <c r="G1604" s="12"/>
      <c r="H1604" s="12"/>
      <c r="I1604" s="12"/>
      <c r="J1604" s="12"/>
      <c r="K1604" s="12"/>
      <c r="L1604" s="12"/>
      <c r="M1604" s="11"/>
      <c r="Q1604" s="1" t="s">
        <v>1070</v>
      </c>
    </row>
    <row r="1605" spans="1:48" ht="30" customHeight="1" x14ac:dyDescent="0.3">
      <c r="A1605" s="11"/>
      <c r="B1605" s="11"/>
      <c r="C1605" s="11"/>
      <c r="D1605" s="11"/>
      <c r="E1605" s="12"/>
      <c r="F1605" s="12"/>
      <c r="G1605" s="12"/>
      <c r="H1605" s="12"/>
      <c r="I1605" s="12"/>
      <c r="J1605" s="12"/>
      <c r="K1605" s="12"/>
      <c r="L1605" s="12"/>
      <c r="M1605" s="11"/>
      <c r="Q1605" s="1" t="s">
        <v>1070</v>
      </c>
    </row>
    <row r="1606" spans="1:48" ht="30" customHeight="1" x14ac:dyDescent="0.3">
      <c r="A1606" s="11"/>
      <c r="B1606" s="11"/>
      <c r="C1606" s="11"/>
      <c r="D1606" s="11"/>
      <c r="E1606" s="12"/>
      <c r="F1606" s="12"/>
      <c r="G1606" s="12"/>
      <c r="H1606" s="12"/>
      <c r="I1606" s="12"/>
      <c r="J1606" s="12"/>
      <c r="K1606" s="12"/>
      <c r="L1606" s="12"/>
      <c r="M1606" s="11"/>
      <c r="Q1606" s="1" t="s">
        <v>1070</v>
      </c>
    </row>
    <row r="1607" spans="1:48" ht="30" customHeight="1" x14ac:dyDescent="0.3">
      <c r="A1607" s="11"/>
      <c r="B1607" s="11"/>
      <c r="C1607" s="11"/>
      <c r="D1607" s="11"/>
      <c r="E1607" s="12"/>
      <c r="F1607" s="12"/>
      <c r="G1607" s="12"/>
      <c r="H1607" s="12"/>
      <c r="I1607" s="12"/>
      <c r="J1607" s="12"/>
      <c r="K1607" s="12"/>
      <c r="L1607" s="12"/>
      <c r="M1607" s="11"/>
      <c r="Q1607" s="1" t="s">
        <v>1070</v>
      </c>
    </row>
    <row r="1608" spans="1:48" ht="30" customHeight="1" x14ac:dyDescent="0.3">
      <c r="A1608" s="11"/>
      <c r="B1608" s="11"/>
      <c r="C1608" s="11"/>
      <c r="D1608" s="11"/>
      <c r="E1608" s="12"/>
      <c r="F1608" s="12"/>
      <c r="G1608" s="12"/>
      <c r="H1608" s="12"/>
      <c r="I1608" s="12"/>
      <c r="J1608" s="12"/>
      <c r="K1608" s="12"/>
      <c r="L1608" s="12"/>
      <c r="M1608" s="11"/>
      <c r="Q1608" s="1" t="s">
        <v>1070</v>
      </c>
    </row>
    <row r="1609" spans="1:48" ht="30" customHeight="1" x14ac:dyDescent="0.3">
      <c r="A1609" s="11"/>
      <c r="B1609" s="11"/>
      <c r="C1609" s="11"/>
      <c r="D1609" s="11"/>
      <c r="E1609" s="12"/>
      <c r="F1609" s="12"/>
      <c r="G1609" s="12"/>
      <c r="H1609" s="12"/>
      <c r="I1609" s="12"/>
      <c r="J1609" s="12"/>
      <c r="K1609" s="12"/>
      <c r="L1609" s="12"/>
      <c r="M1609" s="11"/>
      <c r="Q1609" s="1" t="s">
        <v>1070</v>
      </c>
    </row>
    <row r="1610" spans="1:48" ht="30" customHeight="1" x14ac:dyDescent="0.3">
      <c r="A1610" s="11"/>
      <c r="B1610" s="11"/>
      <c r="C1610" s="11"/>
      <c r="D1610" s="11"/>
      <c r="E1610" s="12"/>
      <c r="F1610" s="12"/>
      <c r="G1610" s="12"/>
      <c r="H1610" s="12"/>
      <c r="I1610" s="12"/>
      <c r="J1610" s="12"/>
      <c r="K1610" s="12"/>
      <c r="L1610" s="12"/>
      <c r="M1610" s="11"/>
      <c r="Q1610" s="1" t="s">
        <v>1070</v>
      </c>
    </row>
    <row r="1611" spans="1:48" ht="30" customHeight="1" x14ac:dyDescent="0.3">
      <c r="A1611" s="11"/>
      <c r="B1611" s="11"/>
      <c r="C1611" s="11"/>
      <c r="D1611" s="11"/>
      <c r="E1611" s="12"/>
      <c r="F1611" s="12"/>
      <c r="G1611" s="12"/>
      <c r="H1611" s="12"/>
      <c r="I1611" s="12"/>
      <c r="J1611" s="12"/>
      <c r="K1611" s="12"/>
      <c r="L1611" s="12"/>
      <c r="M1611" s="11"/>
      <c r="Q1611" s="1" t="s">
        <v>1070</v>
      </c>
    </row>
    <row r="1612" spans="1:48" ht="30" customHeight="1" x14ac:dyDescent="0.3">
      <c r="A1612" s="11"/>
      <c r="B1612" s="11"/>
      <c r="C1612" s="11"/>
      <c r="D1612" s="11"/>
      <c r="E1612" s="12"/>
      <c r="F1612" s="12"/>
      <c r="G1612" s="12"/>
      <c r="H1612" s="12"/>
      <c r="I1612" s="12"/>
      <c r="J1612" s="12"/>
      <c r="K1612" s="12"/>
      <c r="L1612" s="12"/>
      <c r="M1612" s="11"/>
      <c r="Q1612" s="1" t="s">
        <v>1070</v>
      </c>
    </row>
    <row r="1613" spans="1:48" ht="30" customHeight="1" x14ac:dyDescent="0.3">
      <c r="A1613" s="13" t="s">
        <v>93</v>
      </c>
      <c r="B1613" s="11"/>
      <c r="C1613" s="11"/>
      <c r="D1613" s="11"/>
      <c r="E1613" s="12"/>
      <c r="F1613" s="12">
        <f>SUMIF(Q1592:Q1612,"0108",F1592:F1612)</f>
        <v>0</v>
      </c>
      <c r="G1613" s="12"/>
      <c r="H1613" s="12">
        <f>SUMIF(Q1592:Q1612,"0108",H1592:H1612)</f>
        <v>0</v>
      </c>
      <c r="I1613" s="12"/>
      <c r="J1613" s="12">
        <f>SUMIF(Q1592:Q1612,"0108",J1592:J1612)</f>
        <v>0</v>
      </c>
      <c r="K1613" s="12"/>
      <c r="L1613" s="12">
        <f>SUMIF(Q1592:Q1612,"0108",L1592:L1612)</f>
        <v>0</v>
      </c>
      <c r="M1613" s="11"/>
      <c r="N1613" t="s">
        <v>94</v>
      </c>
    </row>
    <row r="1614" spans="1:48" ht="30" customHeight="1" x14ac:dyDescent="0.3">
      <c r="A1614" s="13" t="s">
        <v>1086</v>
      </c>
      <c r="B1614" s="13"/>
      <c r="C1614" s="11"/>
      <c r="D1614" s="11"/>
      <c r="E1614" s="12"/>
      <c r="F1614" s="12"/>
      <c r="G1614" s="12"/>
      <c r="H1614" s="12"/>
      <c r="I1614" s="12"/>
      <c r="J1614" s="12"/>
      <c r="K1614" s="12"/>
      <c r="L1614" s="12"/>
      <c r="M1614" s="11"/>
      <c r="Q1614" s="1" t="s">
        <v>1087</v>
      </c>
    </row>
    <row r="1615" spans="1:48" ht="30" customHeight="1" x14ac:dyDescent="0.3">
      <c r="A1615" s="13" t="s">
        <v>1089</v>
      </c>
      <c r="B1615" s="13" t="s">
        <v>1090</v>
      </c>
      <c r="C1615" s="13" t="s">
        <v>1091</v>
      </c>
      <c r="D1615" s="11">
        <v>-870</v>
      </c>
      <c r="E1615" s="12">
        <f>TRUNC(단가대비표!O21,0)</f>
        <v>0</v>
      </c>
      <c r="F1615" s="12">
        <f>TRUNC(E1615*D1615, 0)</f>
        <v>0</v>
      </c>
      <c r="G1615" s="12">
        <f>TRUNC(단가대비표!P21,0)</f>
        <v>0</v>
      </c>
      <c r="H1615" s="12">
        <f>TRUNC(G1615*D1615, 0)</f>
        <v>0</v>
      </c>
      <c r="I1615" s="12">
        <f>TRUNC(단가대비표!V21,0)</f>
        <v>0</v>
      </c>
      <c r="J1615" s="12">
        <f>TRUNC(I1615*D1615, 0)</f>
        <v>0</v>
      </c>
      <c r="K1615" s="12">
        <f>TRUNC(E1615+G1615+I1615, 0)</f>
        <v>0</v>
      </c>
      <c r="L1615" s="12">
        <f>TRUNC(F1615+H1615+J1615, 0)</f>
        <v>0</v>
      </c>
      <c r="M1615" s="13" t="s">
        <v>1092</v>
      </c>
      <c r="N1615" s="1" t="s">
        <v>1093</v>
      </c>
      <c r="O1615" s="1" t="s">
        <v>52</v>
      </c>
      <c r="P1615" s="1" t="s">
        <v>52</v>
      </c>
      <c r="Q1615" s="1" t="s">
        <v>1087</v>
      </c>
      <c r="R1615" s="1" t="s">
        <v>65</v>
      </c>
      <c r="S1615" s="1" t="s">
        <v>65</v>
      </c>
      <c r="T1615" s="1" t="s">
        <v>64</v>
      </c>
      <c r="AR1615" s="1" t="s">
        <v>52</v>
      </c>
      <c r="AS1615" s="1" t="s">
        <v>52</v>
      </c>
      <c r="AU1615" s="1" t="s">
        <v>1094</v>
      </c>
      <c r="AV1615">
        <v>391</v>
      </c>
    </row>
    <row r="1616" spans="1:48" ht="30" customHeight="1" x14ac:dyDescent="0.3">
      <c r="A1616" s="13" t="s">
        <v>1089</v>
      </c>
      <c r="B1616" s="13" t="s">
        <v>1095</v>
      </c>
      <c r="C1616" s="13" t="s">
        <v>1091</v>
      </c>
      <c r="D1616" s="11">
        <v>-379</v>
      </c>
      <c r="E1616" s="12">
        <f>TRUNC(단가대비표!O22,0)</f>
        <v>0</v>
      </c>
      <c r="F1616" s="12">
        <f>TRUNC(E1616*D1616, 0)</f>
        <v>0</v>
      </c>
      <c r="G1616" s="12">
        <f>TRUNC(단가대비표!P22,0)</f>
        <v>0</v>
      </c>
      <c r="H1616" s="12">
        <f>TRUNC(G1616*D1616, 0)</f>
        <v>0</v>
      </c>
      <c r="I1616" s="12">
        <f>TRUNC(단가대비표!V22,0)</f>
        <v>0</v>
      </c>
      <c r="J1616" s="12">
        <f>TRUNC(I1616*D1616, 0)</f>
        <v>0</v>
      </c>
      <c r="K1616" s="12">
        <f>TRUNC(E1616+G1616+I1616, 0)</f>
        <v>0</v>
      </c>
      <c r="L1616" s="12">
        <f>TRUNC(F1616+H1616+J1616, 0)</f>
        <v>0</v>
      </c>
      <c r="M1616" s="13" t="s">
        <v>1092</v>
      </c>
      <c r="N1616" s="1" t="s">
        <v>1096</v>
      </c>
      <c r="O1616" s="1" t="s">
        <v>52</v>
      </c>
      <c r="P1616" s="1" t="s">
        <v>52</v>
      </c>
      <c r="Q1616" s="1" t="s">
        <v>1087</v>
      </c>
      <c r="R1616" s="1" t="s">
        <v>65</v>
      </c>
      <c r="S1616" s="1" t="s">
        <v>65</v>
      </c>
      <c r="T1616" s="1" t="s">
        <v>64</v>
      </c>
      <c r="AR1616" s="1" t="s">
        <v>52</v>
      </c>
      <c r="AS1616" s="1" t="s">
        <v>52</v>
      </c>
      <c r="AU1616" s="1" t="s">
        <v>1097</v>
      </c>
      <c r="AV1616">
        <v>392</v>
      </c>
    </row>
    <row r="1617" spans="1:17" ht="30" customHeight="1" x14ac:dyDescent="0.3">
      <c r="A1617" s="11"/>
      <c r="B1617" s="11"/>
      <c r="C1617" s="11"/>
      <c r="D1617" s="11"/>
      <c r="E1617" s="12"/>
      <c r="F1617" s="12"/>
      <c r="G1617" s="12"/>
      <c r="H1617" s="12"/>
      <c r="I1617" s="12"/>
      <c r="J1617" s="12"/>
      <c r="K1617" s="12"/>
      <c r="L1617" s="12"/>
      <c r="M1617" s="11"/>
      <c r="Q1617" s="1" t="s">
        <v>1087</v>
      </c>
    </row>
    <row r="1618" spans="1:17" ht="30" customHeight="1" x14ac:dyDescent="0.3">
      <c r="A1618" s="11"/>
      <c r="B1618" s="11"/>
      <c r="C1618" s="11"/>
      <c r="D1618" s="11"/>
      <c r="E1618" s="12"/>
      <c r="F1618" s="12"/>
      <c r="G1618" s="12"/>
      <c r="H1618" s="12"/>
      <c r="I1618" s="12"/>
      <c r="J1618" s="12"/>
      <c r="K1618" s="12"/>
      <c r="L1618" s="12"/>
      <c r="M1618" s="11"/>
      <c r="Q1618" s="1" t="s">
        <v>1087</v>
      </c>
    </row>
    <row r="1619" spans="1:17" ht="30" customHeight="1" x14ac:dyDescent="0.3">
      <c r="A1619" s="11"/>
      <c r="B1619" s="11"/>
      <c r="C1619" s="11"/>
      <c r="D1619" s="11"/>
      <c r="E1619" s="12"/>
      <c r="F1619" s="12"/>
      <c r="G1619" s="12"/>
      <c r="H1619" s="12"/>
      <c r="I1619" s="12"/>
      <c r="J1619" s="12"/>
      <c r="K1619" s="12"/>
      <c r="L1619" s="12"/>
      <c r="M1619" s="11"/>
      <c r="Q1619" s="1" t="s">
        <v>1087</v>
      </c>
    </row>
    <row r="1620" spans="1:17" ht="30" customHeight="1" x14ac:dyDescent="0.3">
      <c r="A1620" s="11"/>
      <c r="B1620" s="11"/>
      <c r="C1620" s="11"/>
      <c r="D1620" s="11"/>
      <c r="E1620" s="12"/>
      <c r="F1620" s="12"/>
      <c r="G1620" s="12"/>
      <c r="H1620" s="12"/>
      <c r="I1620" s="12"/>
      <c r="J1620" s="12"/>
      <c r="K1620" s="12"/>
      <c r="L1620" s="12"/>
      <c r="M1620" s="11"/>
      <c r="Q1620" s="1" t="s">
        <v>1087</v>
      </c>
    </row>
    <row r="1621" spans="1:17" ht="30" customHeight="1" x14ac:dyDescent="0.3">
      <c r="A1621" s="11"/>
      <c r="B1621" s="11"/>
      <c r="C1621" s="11"/>
      <c r="D1621" s="11"/>
      <c r="E1621" s="12"/>
      <c r="F1621" s="12"/>
      <c r="G1621" s="12"/>
      <c r="H1621" s="12"/>
      <c r="I1621" s="12"/>
      <c r="J1621" s="12"/>
      <c r="K1621" s="12"/>
      <c r="L1621" s="12"/>
      <c r="M1621" s="11"/>
      <c r="Q1621" s="1" t="s">
        <v>1087</v>
      </c>
    </row>
    <row r="1622" spans="1:17" ht="30" customHeight="1" x14ac:dyDescent="0.3">
      <c r="A1622" s="11"/>
      <c r="B1622" s="11"/>
      <c r="C1622" s="11"/>
      <c r="D1622" s="11"/>
      <c r="E1622" s="12"/>
      <c r="F1622" s="12"/>
      <c r="G1622" s="12"/>
      <c r="H1622" s="12"/>
      <c r="I1622" s="12"/>
      <c r="J1622" s="12"/>
      <c r="K1622" s="12"/>
      <c r="L1622" s="12"/>
      <c r="M1622" s="11"/>
      <c r="Q1622" s="1" t="s">
        <v>1087</v>
      </c>
    </row>
    <row r="1623" spans="1:17" ht="30" customHeight="1" x14ac:dyDescent="0.3">
      <c r="A1623" s="11"/>
      <c r="B1623" s="11"/>
      <c r="C1623" s="11"/>
      <c r="D1623" s="11"/>
      <c r="E1623" s="12"/>
      <c r="F1623" s="12"/>
      <c r="G1623" s="12"/>
      <c r="H1623" s="12"/>
      <c r="I1623" s="12"/>
      <c r="J1623" s="12"/>
      <c r="K1623" s="12"/>
      <c r="L1623" s="12"/>
      <c r="M1623" s="11"/>
      <c r="Q1623" s="1" t="s">
        <v>1087</v>
      </c>
    </row>
    <row r="1624" spans="1:17" ht="30" customHeight="1" x14ac:dyDescent="0.3">
      <c r="A1624" s="11"/>
      <c r="B1624" s="11"/>
      <c r="C1624" s="11"/>
      <c r="D1624" s="11"/>
      <c r="E1624" s="12"/>
      <c r="F1624" s="12"/>
      <c r="G1624" s="12"/>
      <c r="H1624" s="12"/>
      <c r="I1624" s="12"/>
      <c r="J1624" s="12"/>
      <c r="K1624" s="12"/>
      <c r="L1624" s="12"/>
      <c r="M1624" s="11"/>
      <c r="Q1624" s="1" t="s">
        <v>1087</v>
      </c>
    </row>
    <row r="1625" spans="1:17" ht="30" customHeight="1" x14ac:dyDescent="0.3">
      <c r="A1625" s="11"/>
      <c r="B1625" s="11"/>
      <c r="C1625" s="11"/>
      <c r="D1625" s="11"/>
      <c r="E1625" s="12"/>
      <c r="F1625" s="12"/>
      <c r="G1625" s="12"/>
      <c r="H1625" s="12"/>
      <c r="I1625" s="12"/>
      <c r="J1625" s="12"/>
      <c r="K1625" s="12"/>
      <c r="L1625" s="12"/>
      <c r="M1625" s="11"/>
      <c r="Q1625" s="1" t="s">
        <v>1087</v>
      </c>
    </row>
    <row r="1626" spans="1:17" ht="30" customHeight="1" x14ac:dyDescent="0.3">
      <c r="A1626" s="11"/>
      <c r="B1626" s="11"/>
      <c r="C1626" s="11"/>
      <c r="D1626" s="11"/>
      <c r="E1626" s="12"/>
      <c r="F1626" s="12"/>
      <c r="G1626" s="12"/>
      <c r="H1626" s="12"/>
      <c r="I1626" s="12"/>
      <c r="J1626" s="12"/>
      <c r="K1626" s="12"/>
      <c r="L1626" s="12"/>
      <c r="M1626" s="11"/>
      <c r="Q1626" s="1" t="s">
        <v>1087</v>
      </c>
    </row>
    <row r="1627" spans="1:17" ht="30" customHeight="1" x14ac:dyDescent="0.3">
      <c r="A1627" s="11"/>
      <c r="B1627" s="11"/>
      <c r="C1627" s="11"/>
      <c r="D1627" s="11"/>
      <c r="E1627" s="12"/>
      <c r="F1627" s="12"/>
      <c r="G1627" s="12"/>
      <c r="H1627" s="12"/>
      <c r="I1627" s="12"/>
      <c r="J1627" s="12"/>
      <c r="K1627" s="12"/>
      <c r="L1627" s="12"/>
      <c r="M1627" s="11"/>
      <c r="Q1627" s="1" t="s">
        <v>1087</v>
      </c>
    </row>
    <row r="1628" spans="1:17" ht="30" customHeight="1" x14ac:dyDescent="0.3">
      <c r="A1628" s="11"/>
      <c r="B1628" s="11"/>
      <c r="C1628" s="11"/>
      <c r="D1628" s="11"/>
      <c r="E1628" s="12"/>
      <c r="F1628" s="12"/>
      <c r="G1628" s="12"/>
      <c r="H1628" s="12"/>
      <c r="I1628" s="12"/>
      <c r="J1628" s="12"/>
      <c r="K1628" s="12"/>
      <c r="L1628" s="12"/>
      <c r="M1628" s="11"/>
      <c r="Q1628" s="1" t="s">
        <v>1087</v>
      </c>
    </row>
    <row r="1629" spans="1:17" ht="30" customHeight="1" x14ac:dyDescent="0.3">
      <c r="A1629" s="11"/>
      <c r="B1629" s="11"/>
      <c r="C1629" s="11"/>
      <c r="D1629" s="11"/>
      <c r="E1629" s="12"/>
      <c r="F1629" s="12"/>
      <c r="G1629" s="12"/>
      <c r="H1629" s="12"/>
      <c r="I1629" s="12"/>
      <c r="J1629" s="12"/>
      <c r="K1629" s="12"/>
      <c r="L1629" s="12"/>
      <c r="M1629" s="11"/>
      <c r="Q1629" s="1" t="s">
        <v>1087</v>
      </c>
    </row>
    <row r="1630" spans="1:17" ht="30" customHeight="1" x14ac:dyDescent="0.3">
      <c r="A1630" s="11"/>
      <c r="B1630" s="11"/>
      <c r="C1630" s="11"/>
      <c r="D1630" s="11"/>
      <c r="E1630" s="12"/>
      <c r="F1630" s="12"/>
      <c r="G1630" s="12"/>
      <c r="H1630" s="12"/>
      <c r="I1630" s="12"/>
      <c r="J1630" s="12"/>
      <c r="K1630" s="12"/>
      <c r="L1630" s="12"/>
      <c r="M1630" s="11"/>
      <c r="Q1630" s="1" t="s">
        <v>1087</v>
      </c>
    </row>
    <row r="1631" spans="1:17" ht="30" customHeight="1" x14ac:dyDescent="0.3">
      <c r="A1631" s="11"/>
      <c r="B1631" s="11"/>
      <c r="C1631" s="11"/>
      <c r="D1631" s="11"/>
      <c r="E1631" s="12"/>
      <c r="F1631" s="12"/>
      <c r="G1631" s="12"/>
      <c r="H1631" s="12"/>
      <c r="I1631" s="12"/>
      <c r="J1631" s="12"/>
      <c r="K1631" s="12"/>
      <c r="L1631" s="12"/>
      <c r="M1631" s="11"/>
      <c r="Q1631" s="1" t="s">
        <v>1087</v>
      </c>
    </row>
    <row r="1632" spans="1:17" ht="30" customHeight="1" x14ac:dyDescent="0.3">
      <c r="A1632" s="11"/>
      <c r="B1632" s="11"/>
      <c r="C1632" s="11"/>
      <c r="D1632" s="11"/>
      <c r="E1632" s="12"/>
      <c r="F1632" s="12"/>
      <c r="G1632" s="12"/>
      <c r="H1632" s="12"/>
      <c r="I1632" s="12"/>
      <c r="J1632" s="12"/>
      <c r="K1632" s="12"/>
      <c r="L1632" s="12"/>
      <c r="M1632" s="11"/>
      <c r="Q1632" s="1" t="s">
        <v>1087</v>
      </c>
    </row>
    <row r="1633" spans="1:48" ht="30" customHeight="1" x14ac:dyDescent="0.3">
      <c r="A1633" s="11"/>
      <c r="B1633" s="11"/>
      <c r="C1633" s="11"/>
      <c r="D1633" s="11"/>
      <c r="E1633" s="12"/>
      <c r="F1633" s="12"/>
      <c r="G1633" s="12"/>
      <c r="H1633" s="12"/>
      <c r="I1633" s="12"/>
      <c r="J1633" s="12"/>
      <c r="K1633" s="12"/>
      <c r="L1633" s="12"/>
      <c r="M1633" s="11"/>
      <c r="Q1633" s="1" t="s">
        <v>1087</v>
      </c>
    </row>
    <row r="1634" spans="1:48" ht="30" customHeight="1" x14ac:dyDescent="0.3">
      <c r="A1634" s="11"/>
      <c r="B1634" s="11"/>
      <c r="C1634" s="11"/>
      <c r="D1634" s="11"/>
      <c r="E1634" s="12"/>
      <c r="F1634" s="12"/>
      <c r="G1634" s="12"/>
      <c r="H1634" s="12"/>
      <c r="I1634" s="12"/>
      <c r="J1634" s="12"/>
      <c r="K1634" s="12"/>
      <c r="L1634" s="12"/>
      <c r="M1634" s="11"/>
      <c r="Q1634" s="1" t="s">
        <v>1087</v>
      </c>
    </row>
    <row r="1635" spans="1:48" ht="30" customHeight="1" x14ac:dyDescent="0.3">
      <c r="A1635" s="11"/>
      <c r="B1635" s="11"/>
      <c r="C1635" s="11"/>
      <c r="D1635" s="11"/>
      <c r="E1635" s="12"/>
      <c r="F1635" s="12"/>
      <c r="G1635" s="12"/>
      <c r="H1635" s="12"/>
      <c r="I1635" s="12"/>
      <c r="J1635" s="12"/>
      <c r="K1635" s="12"/>
      <c r="L1635" s="12"/>
      <c r="M1635" s="11"/>
      <c r="Q1635" s="1" t="s">
        <v>1087</v>
      </c>
    </row>
    <row r="1636" spans="1:48" ht="30" customHeight="1" x14ac:dyDescent="0.3">
      <c r="A1636" s="13" t="s">
        <v>93</v>
      </c>
      <c r="B1636" s="11"/>
      <c r="C1636" s="11"/>
      <c r="D1636" s="11"/>
      <c r="E1636" s="12"/>
      <c r="F1636" s="12">
        <f>SUMIF(Q1615:Q1635,"0109",F1615:F1635)</f>
        <v>0</v>
      </c>
      <c r="G1636" s="12"/>
      <c r="H1636" s="12">
        <f>SUMIF(Q1615:Q1635,"0109",H1615:H1635)</f>
        <v>0</v>
      </c>
      <c r="I1636" s="12"/>
      <c r="J1636" s="12">
        <f>SUMIF(Q1615:Q1635,"0109",J1615:J1635)</f>
        <v>0</v>
      </c>
      <c r="K1636" s="12"/>
      <c r="L1636" s="12">
        <f>SUMIF(Q1615:Q1635,"0109",L1615:L1635)</f>
        <v>0</v>
      </c>
      <c r="M1636" s="11"/>
      <c r="N1636" t="s">
        <v>94</v>
      </c>
    </row>
    <row r="1637" spans="1:48" ht="30" customHeight="1" x14ac:dyDescent="0.3">
      <c r="A1637" s="13" t="s">
        <v>1098</v>
      </c>
      <c r="B1637" s="13"/>
      <c r="C1637" s="11"/>
      <c r="D1637" s="11"/>
      <c r="E1637" s="12"/>
      <c r="F1637" s="12"/>
      <c r="G1637" s="12"/>
      <c r="H1637" s="12"/>
      <c r="I1637" s="12"/>
      <c r="J1637" s="12"/>
      <c r="K1637" s="12"/>
      <c r="L1637" s="12"/>
      <c r="M1637" s="11"/>
      <c r="Q1637" s="1" t="s">
        <v>1099</v>
      </c>
    </row>
    <row r="1638" spans="1:48" ht="30" customHeight="1" x14ac:dyDescent="0.3">
      <c r="A1638" s="13" t="s">
        <v>1101</v>
      </c>
      <c r="B1638" s="13" t="s">
        <v>1072</v>
      </c>
      <c r="C1638" s="13" t="s">
        <v>1102</v>
      </c>
      <c r="D1638" s="11">
        <v>45</v>
      </c>
      <c r="E1638" s="12">
        <f>TRUNC(일위대가목록!E144,0)</f>
        <v>0</v>
      </c>
      <c r="F1638" s="12">
        <f>TRUNC(E1638*D1638, 0)</f>
        <v>0</v>
      </c>
      <c r="G1638" s="12">
        <f>TRUNC(일위대가목록!F144,0)</f>
        <v>0</v>
      </c>
      <c r="H1638" s="12">
        <f>TRUNC(G1638*D1638, 0)</f>
        <v>0</v>
      </c>
      <c r="I1638" s="12">
        <f>TRUNC(일위대가목록!G144,0)</f>
        <v>0</v>
      </c>
      <c r="J1638" s="12">
        <f>TRUNC(I1638*D1638, 0)</f>
        <v>0</v>
      </c>
      <c r="K1638" s="12">
        <f t="shared" ref="K1638:L1642" si="115">TRUNC(E1638+G1638+I1638, 0)</f>
        <v>0</v>
      </c>
      <c r="L1638" s="12">
        <f t="shared" si="115"/>
        <v>0</v>
      </c>
      <c r="M1638" s="13" t="s">
        <v>1103</v>
      </c>
      <c r="N1638" s="1" t="s">
        <v>1104</v>
      </c>
      <c r="O1638" s="1" t="s">
        <v>52</v>
      </c>
      <c r="P1638" s="1" t="s">
        <v>52</v>
      </c>
      <c r="Q1638" s="1" t="s">
        <v>1099</v>
      </c>
      <c r="R1638" s="1" t="s">
        <v>64</v>
      </c>
      <c r="S1638" s="1" t="s">
        <v>65</v>
      </c>
      <c r="T1638" s="1" t="s">
        <v>65</v>
      </c>
      <c r="AR1638" s="1" t="s">
        <v>52</v>
      </c>
      <c r="AS1638" s="1" t="s">
        <v>52</v>
      </c>
      <c r="AU1638" s="1" t="s">
        <v>1105</v>
      </c>
      <c r="AV1638">
        <v>394</v>
      </c>
    </row>
    <row r="1639" spans="1:48" ht="30" customHeight="1" x14ac:dyDescent="0.3">
      <c r="A1639" s="13" t="s">
        <v>1101</v>
      </c>
      <c r="B1639" s="13" t="s">
        <v>1106</v>
      </c>
      <c r="C1639" s="13" t="s">
        <v>1102</v>
      </c>
      <c r="D1639" s="11">
        <v>2</v>
      </c>
      <c r="E1639" s="12">
        <f>TRUNC(일위대가목록!E145,0)</f>
        <v>0</v>
      </c>
      <c r="F1639" s="12">
        <f>TRUNC(E1639*D1639, 0)</f>
        <v>0</v>
      </c>
      <c r="G1639" s="12">
        <f>TRUNC(일위대가목록!F145,0)</f>
        <v>0</v>
      </c>
      <c r="H1639" s="12">
        <f>TRUNC(G1639*D1639, 0)</f>
        <v>0</v>
      </c>
      <c r="I1639" s="12">
        <f>TRUNC(일위대가목록!G145,0)</f>
        <v>0</v>
      </c>
      <c r="J1639" s="12">
        <f>TRUNC(I1639*D1639, 0)</f>
        <v>0</v>
      </c>
      <c r="K1639" s="12">
        <f t="shared" si="115"/>
        <v>0</v>
      </c>
      <c r="L1639" s="12">
        <f t="shared" si="115"/>
        <v>0</v>
      </c>
      <c r="M1639" s="13" t="s">
        <v>1107</v>
      </c>
      <c r="N1639" s="1" t="s">
        <v>1108</v>
      </c>
      <c r="O1639" s="1" t="s">
        <v>52</v>
      </c>
      <c r="P1639" s="1" t="s">
        <v>52</v>
      </c>
      <c r="Q1639" s="1" t="s">
        <v>1099</v>
      </c>
      <c r="R1639" s="1" t="s">
        <v>64</v>
      </c>
      <c r="S1639" s="1" t="s">
        <v>65</v>
      </c>
      <c r="T1639" s="1" t="s">
        <v>65</v>
      </c>
      <c r="AR1639" s="1" t="s">
        <v>52</v>
      </c>
      <c r="AS1639" s="1" t="s">
        <v>52</v>
      </c>
      <c r="AU1639" s="1" t="s">
        <v>1109</v>
      </c>
      <c r="AV1639">
        <v>395</v>
      </c>
    </row>
    <row r="1640" spans="1:48" ht="30" customHeight="1" x14ac:dyDescent="0.3">
      <c r="A1640" s="13" t="s">
        <v>1101</v>
      </c>
      <c r="B1640" s="13" t="s">
        <v>1110</v>
      </c>
      <c r="C1640" s="13" t="s">
        <v>1102</v>
      </c>
      <c r="D1640" s="11">
        <v>39</v>
      </c>
      <c r="E1640" s="12">
        <f>TRUNC(일위대가목록!E146,0)</f>
        <v>0</v>
      </c>
      <c r="F1640" s="12">
        <f>TRUNC(E1640*D1640, 0)</f>
        <v>0</v>
      </c>
      <c r="G1640" s="12">
        <f>TRUNC(일위대가목록!F146,0)</f>
        <v>0</v>
      </c>
      <c r="H1640" s="12">
        <f>TRUNC(G1640*D1640, 0)</f>
        <v>0</v>
      </c>
      <c r="I1640" s="12">
        <f>TRUNC(일위대가목록!G146,0)</f>
        <v>0</v>
      </c>
      <c r="J1640" s="12">
        <f>TRUNC(I1640*D1640, 0)</f>
        <v>0</v>
      </c>
      <c r="K1640" s="12">
        <f t="shared" si="115"/>
        <v>0</v>
      </c>
      <c r="L1640" s="12">
        <f t="shared" si="115"/>
        <v>0</v>
      </c>
      <c r="M1640" s="13" t="s">
        <v>1111</v>
      </c>
      <c r="N1640" s="1" t="s">
        <v>1112</v>
      </c>
      <c r="O1640" s="1" t="s">
        <v>52</v>
      </c>
      <c r="P1640" s="1" t="s">
        <v>52</v>
      </c>
      <c r="Q1640" s="1" t="s">
        <v>1099</v>
      </c>
      <c r="R1640" s="1" t="s">
        <v>64</v>
      </c>
      <c r="S1640" s="1" t="s">
        <v>65</v>
      </c>
      <c r="T1640" s="1" t="s">
        <v>65</v>
      </c>
      <c r="AR1640" s="1" t="s">
        <v>52</v>
      </c>
      <c r="AS1640" s="1" t="s">
        <v>52</v>
      </c>
      <c r="AU1640" s="1" t="s">
        <v>1113</v>
      </c>
      <c r="AV1640">
        <v>396</v>
      </c>
    </row>
    <row r="1641" spans="1:48" ht="30" customHeight="1" x14ac:dyDescent="0.3">
      <c r="A1641" s="13" t="s">
        <v>1114</v>
      </c>
      <c r="B1641" s="13" t="s">
        <v>1115</v>
      </c>
      <c r="C1641" s="13" t="s">
        <v>1102</v>
      </c>
      <c r="D1641" s="11">
        <v>45</v>
      </c>
      <c r="E1641" s="12">
        <f>TRUNC(단가대비표!O179,0)</f>
        <v>0</v>
      </c>
      <c r="F1641" s="12">
        <f>TRUNC(E1641*D1641, 0)</f>
        <v>0</v>
      </c>
      <c r="G1641" s="12">
        <f>TRUNC(단가대비표!P179,0)</f>
        <v>0</v>
      </c>
      <c r="H1641" s="12">
        <f>TRUNC(G1641*D1641, 0)</f>
        <v>0</v>
      </c>
      <c r="I1641" s="12">
        <f>TRUNC(단가대비표!V179,0)</f>
        <v>0</v>
      </c>
      <c r="J1641" s="12">
        <f>TRUNC(I1641*D1641, 0)</f>
        <v>0</v>
      </c>
      <c r="K1641" s="12">
        <f t="shared" si="115"/>
        <v>0</v>
      </c>
      <c r="L1641" s="12">
        <f t="shared" si="115"/>
        <v>0</v>
      </c>
      <c r="M1641" s="13" t="s">
        <v>52</v>
      </c>
      <c r="N1641" s="1" t="s">
        <v>1116</v>
      </c>
      <c r="O1641" s="1" t="s">
        <v>52</v>
      </c>
      <c r="P1641" s="1" t="s">
        <v>52</v>
      </c>
      <c r="Q1641" s="1" t="s">
        <v>1099</v>
      </c>
      <c r="R1641" s="1" t="s">
        <v>65</v>
      </c>
      <c r="S1641" s="1" t="s">
        <v>65</v>
      </c>
      <c r="T1641" s="1" t="s">
        <v>64</v>
      </c>
      <c r="AR1641" s="1" t="s">
        <v>52</v>
      </c>
      <c r="AS1641" s="1" t="s">
        <v>52</v>
      </c>
      <c r="AU1641" s="1" t="s">
        <v>1117</v>
      </c>
      <c r="AV1641">
        <v>397</v>
      </c>
    </row>
    <row r="1642" spans="1:48" ht="30" customHeight="1" x14ac:dyDescent="0.3">
      <c r="A1642" s="13" t="s">
        <v>1118</v>
      </c>
      <c r="B1642" s="13" t="s">
        <v>1119</v>
      </c>
      <c r="C1642" s="13" t="s">
        <v>1102</v>
      </c>
      <c r="D1642" s="11">
        <v>41</v>
      </c>
      <c r="E1642" s="12">
        <f>TRUNC(단가대비표!O180,0)</f>
        <v>0</v>
      </c>
      <c r="F1642" s="12">
        <f>TRUNC(E1642*D1642, 0)</f>
        <v>0</v>
      </c>
      <c r="G1642" s="12">
        <f>TRUNC(단가대비표!P180,0)</f>
        <v>0</v>
      </c>
      <c r="H1642" s="12">
        <f>TRUNC(G1642*D1642, 0)</f>
        <v>0</v>
      </c>
      <c r="I1642" s="12">
        <f>TRUNC(단가대비표!V180,0)</f>
        <v>0</v>
      </c>
      <c r="J1642" s="12">
        <f>TRUNC(I1642*D1642, 0)</f>
        <v>0</v>
      </c>
      <c r="K1642" s="12">
        <f t="shared" si="115"/>
        <v>0</v>
      </c>
      <c r="L1642" s="12">
        <f t="shared" si="115"/>
        <v>0</v>
      </c>
      <c r="M1642" s="13" t="s">
        <v>52</v>
      </c>
      <c r="N1642" s="1" t="s">
        <v>1120</v>
      </c>
      <c r="O1642" s="1" t="s">
        <v>52</v>
      </c>
      <c r="P1642" s="1" t="s">
        <v>52</v>
      </c>
      <c r="Q1642" s="1" t="s">
        <v>1099</v>
      </c>
      <c r="R1642" s="1" t="s">
        <v>65</v>
      </c>
      <c r="S1642" s="1" t="s">
        <v>65</v>
      </c>
      <c r="T1642" s="1" t="s">
        <v>64</v>
      </c>
      <c r="AR1642" s="1" t="s">
        <v>52</v>
      </c>
      <c r="AS1642" s="1" t="s">
        <v>52</v>
      </c>
      <c r="AU1642" s="1" t="s">
        <v>1121</v>
      </c>
      <c r="AV1642">
        <v>398</v>
      </c>
    </row>
    <row r="1643" spans="1:48" ht="30" customHeight="1" x14ac:dyDescent="0.3">
      <c r="A1643" s="11"/>
      <c r="B1643" s="11"/>
      <c r="C1643" s="11"/>
      <c r="D1643" s="11"/>
      <c r="E1643" s="12"/>
      <c r="F1643" s="12"/>
      <c r="G1643" s="12"/>
      <c r="H1643" s="12"/>
      <c r="I1643" s="12"/>
      <c r="J1643" s="12"/>
      <c r="K1643" s="12"/>
      <c r="L1643" s="12"/>
      <c r="M1643" s="11"/>
      <c r="Q1643" s="1" t="s">
        <v>1099</v>
      </c>
    </row>
    <row r="1644" spans="1:48" ht="30" customHeight="1" x14ac:dyDescent="0.3">
      <c r="A1644" s="11"/>
      <c r="B1644" s="11"/>
      <c r="C1644" s="11"/>
      <c r="D1644" s="11"/>
      <c r="E1644" s="12"/>
      <c r="F1644" s="12"/>
      <c r="G1644" s="12"/>
      <c r="H1644" s="12"/>
      <c r="I1644" s="12"/>
      <c r="J1644" s="12"/>
      <c r="K1644" s="12"/>
      <c r="L1644" s="12"/>
      <c r="M1644" s="11"/>
      <c r="Q1644" s="1" t="s">
        <v>1099</v>
      </c>
    </row>
    <row r="1645" spans="1:48" ht="30" customHeight="1" x14ac:dyDescent="0.3">
      <c r="A1645" s="11"/>
      <c r="B1645" s="11"/>
      <c r="C1645" s="11"/>
      <c r="D1645" s="11"/>
      <c r="E1645" s="12"/>
      <c r="F1645" s="12"/>
      <c r="G1645" s="12"/>
      <c r="H1645" s="12"/>
      <c r="I1645" s="12"/>
      <c r="J1645" s="12"/>
      <c r="K1645" s="12"/>
      <c r="L1645" s="12"/>
      <c r="M1645" s="11"/>
      <c r="Q1645" s="1" t="s">
        <v>1099</v>
      </c>
    </row>
    <row r="1646" spans="1:48" ht="30" customHeight="1" x14ac:dyDescent="0.3">
      <c r="A1646" s="11"/>
      <c r="B1646" s="11"/>
      <c r="C1646" s="11"/>
      <c r="D1646" s="11"/>
      <c r="E1646" s="12"/>
      <c r="F1646" s="12"/>
      <c r="G1646" s="12"/>
      <c r="H1646" s="12"/>
      <c r="I1646" s="12"/>
      <c r="J1646" s="12"/>
      <c r="K1646" s="12"/>
      <c r="L1646" s="12"/>
      <c r="M1646" s="11"/>
      <c r="Q1646" s="1" t="s">
        <v>1099</v>
      </c>
    </row>
    <row r="1647" spans="1:48" ht="30" customHeight="1" x14ac:dyDescent="0.3">
      <c r="A1647" s="11"/>
      <c r="B1647" s="11"/>
      <c r="C1647" s="11"/>
      <c r="D1647" s="11"/>
      <c r="E1647" s="12"/>
      <c r="F1647" s="12"/>
      <c r="G1647" s="12"/>
      <c r="H1647" s="12"/>
      <c r="I1647" s="12"/>
      <c r="J1647" s="12"/>
      <c r="K1647" s="12"/>
      <c r="L1647" s="12"/>
      <c r="M1647" s="11"/>
      <c r="Q1647" s="1" t="s">
        <v>1099</v>
      </c>
    </row>
    <row r="1648" spans="1:48" ht="30" customHeight="1" x14ac:dyDescent="0.3">
      <c r="A1648" s="11"/>
      <c r="B1648" s="11"/>
      <c r="C1648" s="11"/>
      <c r="D1648" s="11"/>
      <c r="E1648" s="12"/>
      <c r="F1648" s="12"/>
      <c r="G1648" s="12"/>
      <c r="H1648" s="12"/>
      <c r="I1648" s="12"/>
      <c r="J1648" s="12"/>
      <c r="K1648" s="12"/>
      <c r="L1648" s="12"/>
      <c r="M1648" s="11"/>
      <c r="Q1648" s="1" t="s">
        <v>1099</v>
      </c>
    </row>
    <row r="1649" spans="1:48" ht="30" customHeight="1" x14ac:dyDescent="0.3">
      <c r="A1649" s="11"/>
      <c r="B1649" s="11"/>
      <c r="C1649" s="11"/>
      <c r="D1649" s="11"/>
      <c r="E1649" s="12"/>
      <c r="F1649" s="12"/>
      <c r="G1649" s="12"/>
      <c r="H1649" s="12"/>
      <c r="I1649" s="12"/>
      <c r="J1649" s="12"/>
      <c r="K1649" s="12"/>
      <c r="L1649" s="12"/>
      <c r="M1649" s="11"/>
      <c r="Q1649" s="1" t="s">
        <v>1099</v>
      </c>
    </row>
    <row r="1650" spans="1:48" ht="30" customHeight="1" x14ac:dyDescent="0.3">
      <c r="A1650" s="11"/>
      <c r="B1650" s="11"/>
      <c r="C1650" s="11"/>
      <c r="D1650" s="11"/>
      <c r="E1650" s="12"/>
      <c r="F1650" s="12"/>
      <c r="G1650" s="12"/>
      <c r="H1650" s="12"/>
      <c r="I1650" s="12"/>
      <c r="J1650" s="12"/>
      <c r="K1650" s="12"/>
      <c r="L1650" s="12"/>
      <c r="M1650" s="11"/>
      <c r="Q1650" s="1" t="s">
        <v>1099</v>
      </c>
    </row>
    <row r="1651" spans="1:48" ht="30" customHeight="1" x14ac:dyDescent="0.3">
      <c r="A1651" s="11"/>
      <c r="B1651" s="11"/>
      <c r="C1651" s="11"/>
      <c r="D1651" s="11"/>
      <c r="E1651" s="12"/>
      <c r="F1651" s="12"/>
      <c r="G1651" s="12"/>
      <c r="H1651" s="12"/>
      <c r="I1651" s="12"/>
      <c r="J1651" s="12"/>
      <c r="K1651" s="12"/>
      <c r="L1651" s="12"/>
      <c r="M1651" s="11"/>
      <c r="Q1651" s="1" t="s">
        <v>1099</v>
      </c>
    </row>
    <row r="1652" spans="1:48" ht="30" customHeight="1" x14ac:dyDescent="0.3">
      <c r="A1652" s="11"/>
      <c r="B1652" s="11"/>
      <c r="C1652" s="11"/>
      <c r="D1652" s="11"/>
      <c r="E1652" s="12"/>
      <c r="F1652" s="12"/>
      <c r="G1652" s="12"/>
      <c r="H1652" s="12"/>
      <c r="I1652" s="12"/>
      <c r="J1652" s="12"/>
      <c r="K1652" s="12"/>
      <c r="L1652" s="12"/>
      <c r="M1652" s="11"/>
      <c r="Q1652" s="1" t="s">
        <v>1099</v>
      </c>
    </row>
    <row r="1653" spans="1:48" ht="30" customHeight="1" x14ac:dyDescent="0.3">
      <c r="A1653" s="11"/>
      <c r="B1653" s="11"/>
      <c r="C1653" s="11"/>
      <c r="D1653" s="11"/>
      <c r="E1653" s="12"/>
      <c r="F1653" s="12"/>
      <c r="G1653" s="12"/>
      <c r="H1653" s="12"/>
      <c r="I1653" s="12"/>
      <c r="J1653" s="12"/>
      <c r="K1653" s="12"/>
      <c r="L1653" s="12"/>
      <c r="M1653" s="11"/>
      <c r="Q1653" s="1" t="s">
        <v>1099</v>
      </c>
    </row>
    <row r="1654" spans="1:48" ht="30" customHeight="1" x14ac:dyDescent="0.3">
      <c r="A1654" s="11"/>
      <c r="B1654" s="11"/>
      <c r="C1654" s="11"/>
      <c r="D1654" s="11"/>
      <c r="E1654" s="12"/>
      <c r="F1654" s="12"/>
      <c r="G1654" s="12"/>
      <c r="H1654" s="12"/>
      <c r="I1654" s="12"/>
      <c r="J1654" s="12"/>
      <c r="K1654" s="12"/>
      <c r="L1654" s="12"/>
      <c r="M1654" s="11"/>
      <c r="Q1654" s="1" t="s">
        <v>1099</v>
      </c>
    </row>
    <row r="1655" spans="1:48" ht="30" customHeight="1" x14ac:dyDescent="0.3">
      <c r="A1655" s="11"/>
      <c r="B1655" s="11"/>
      <c r="C1655" s="11"/>
      <c r="D1655" s="11"/>
      <c r="E1655" s="12"/>
      <c r="F1655" s="12"/>
      <c r="G1655" s="12"/>
      <c r="H1655" s="12"/>
      <c r="I1655" s="12"/>
      <c r="J1655" s="12"/>
      <c r="K1655" s="12"/>
      <c r="L1655" s="12"/>
      <c r="M1655" s="11"/>
      <c r="Q1655" s="1" t="s">
        <v>1099</v>
      </c>
    </row>
    <row r="1656" spans="1:48" ht="30" customHeight="1" x14ac:dyDescent="0.3">
      <c r="A1656" s="11"/>
      <c r="B1656" s="11"/>
      <c r="C1656" s="11"/>
      <c r="D1656" s="11"/>
      <c r="E1656" s="12"/>
      <c r="F1656" s="12"/>
      <c r="G1656" s="12"/>
      <c r="H1656" s="12"/>
      <c r="I1656" s="12"/>
      <c r="J1656" s="12"/>
      <c r="K1656" s="12"/>
      <c r="L1656" s="12"/>
      <c r="M1656" s="11"/>
      <c r="Q1656" s="1" t="s">
        <v>1099</v>
      </c>
    </row>
    <row r="1657" spans="1:48" ht="30" customHeight="1" x14ac:dyDescent="0.3">
      <c r="A1657" s="11"/>
      <c r="B1657" s="11"/>
      <c r="C1657" s="11"/>
      <c r="D1657" s="11"/>
      <c r="E1657" s="12"/>
      <c r="F1657" s="12"/>
      <c r="G1657" s="12"/>
      <c r="H1657" s="12"/>
      <c r="I1657" s="12"/>
      <c r="J1657" s="12"/>
      <c r="K1657" s="12"/>
      <c r="L1657" s="12"/>
      <c r="M1657" s="11"/>
      <c r="Q1657" s="1" t="s">
        <v>1099</v>
      </c>
    </row>
    <row r="1658" spans="1:48" ht="30" customHeight="1" x14ac:dyDescent="0.3">
      <c r="A1658" s="11"/>
      <c r="B1658" s="11"/>
      <c r="C1658" s="11"/>
      <c r="D1658" s="11"/>
      <c r="E1658" s="12"/>
      <c r="F1658" s="12"/>
      <c r="G1658" s="12"/>
      <c r="H1658" s="12"/>
      <c r="I1658" s="12"/>
      <c r="J1658" s="12"/>
      <c r="K1658" s="12"/>
      <c r="L1658" s="12"/>
      <c r="M1658" s="11"/>
      <c r="Q1658" s="1" t="s">
        <v>1099</v>
      </c>
    </row>
    <row r="1659" spans="1:48" ht="30" customHeight="1" x14ac:dyDescent="0.3">
      <c r="A1659" s="13" t="s">
        <v>93</v>
      </c>
      <c r="B1659" s="11"/>
      <c r="C1659" s="11"/>
      <c r="D1659" s="11"/>
      <c r="E1659" s="12"/>
      <c r="F1659" s="12">
        <f>SUMIF(Q1638:Q1658,"0110",F1638:F1658)</f>
        <v>0</v>
      </c>
      <c r="G1659" s="12"/>
      <c r="H1659" s="12">
        <f>SUMIF(Q1638:Q1658,"0110",H1638:H1658)</f>
        <v>0</v>
      </c>
      <c r="I1659" s="12"/>
      <c r="J1659" s="12">
        <f>SUMIF(Q1638:Q1658,"0110",J1638:J1658)</f>
        <v>0</v>
      </c>
      <c r="K1659" s="12"/>
      <c r="L1659" s="12">
        <f>SUMIF(Q1638:Q1658,"0110",L1638:L1658)</f>
        <v>0</v>
      </c>
      <c r="M1659" s="11"/>
      <c r="N1659" t="s">
        <v>94</v>
      </c>
    </row>
    <row r="1660" spans="1:48" ht="30" customHeight="1" x14ac:dyDescent="0.3">
      <c r="A1660" s="13" t="s">
        <v>1122</v>
      </c>
      <c r="B1660" s="13"/>
      <c r="C1660" s="11"/>
      <c r="D1660" s="11"/>
      <c r="E1660" s="12"/>
      <c r="F1660" s="12"/>
      <c r="G1660" s="12"/>
      <c r="H1660" s="12"/>
      <c r="I1660" s="12"/>
      <c r="J1660" s="12"/>
      <c r="K1660" s="12"/>
      <c r="L1660" s="12"/>
      <c r="M1660" s="11"/>
      <c r="Q1660" s="1" t="s">
        <v>1123</v>
      </c>
    </row>
    <row r="1661" spans="1:48" ht="30" customHeight="1" x14ac:dyDescent="0.3">
      <c r="A1661" s="13" t="s">
        <v>1125</v>
      </c>
      <c r="B1661" s="13" t="s">
        <v>176</v>
      </c>
      <c r="C1661" s="13" t="s">
        <v>61</v>
      </c>
      <c r="D1661" s="11">
        <v>294</v>
      </c>
      <c r="E1661" s="12">
        <f>TRUNC(단가대비표!O152,0)</f>
        <v>0</v>
      </c>
      <c r="F1661" s="12">
        <f>TRUNC(E1661*D1661, 0)</f>
        <v>0</v>
      </c>
      <c r="G1661" s="12">
        <f>TRUNC(단가대비표!P152,0)</f>
        <v>0</v>
      </c>
      <c r="H1661" s="12">
        <f>TRUNC(G1661*D1661, 0)</f>
        <v>0</v>
      </c>
      <c r="I1661" s="12">
        <f>TRUNC(단가대비표!V152,0)</f>
        <v>0</v>
      </c>
      <c r="J1661" s="12">
        <f>TRUNC(I1661*D1661, 0)</f>
        <v>0</v>
      </c>
      <c r="K1661" s="12">
        <f t="shared" ref="K1661:L1665" si="116">TRUNC(E1661+G1661+I1661, 0)</f>
        <v>0</v>
      </c>
      <c r="L1661" s="12">
        <f t="shared" si="116"/>
        <v>0</v>
      </c>
      <c r="M1661" s="13" t="s">
        <v>1126</v>
      </c>
      <c r="N1661" s="1" t="s">
        <v>1127</v>
      </c>
      <c r="O1661" s="1" t="s">
        <v>52</v>
      </c>
      <c r="P1661" s="1" t="s">
        <v>52</v>
      </c>
      <c r="Q1661" s="1" t="s">
        <v>1123</v>
      </c>
      <c r="R1661" s="1" t="s">
        <v>65</v>
      </c>
      <c r="S1661" s="1" t="s">
        <v>65</v>
      </c>
      <c r="T1661" s="1" t="s">
        <v>64</v>
      </c>
      <c r="X1661">
        <v>1</v>
      </c>
      <c r="AR1661" s="1" t="s">
        <v>52</v>
      </c>
      <c r="AS1661" s="1" t="s">
        <v>52</v>
      </c>
      <c r="AU1661" s="1" t="s">
        <v>1128</v>
      </c>
      <c r="AV1661">
        <v>400</v>
      </c>
    </row>
    <row r="1662" spans="1:48" ht="30" customHeight="1" x14ac:dyDescent="0.3">
      <c r="A1662" s="13" t="s">
        <v>1129</v>
      </c>
      <c r="B1662" s="13" t="s">
        <v>1130</v>
      </c>
      <c r="C1662" s="13" t="s">
        <v>316</v>
      </c>
      <c r="D1662" s="11">
        <v>35</v>
      </c>
      <c r="E1662" s="12">
        <f>TRUNC(단가대비표!O153,0)</f>
        <v>0</v>
      </c>
      <c r="F1662" s="12">
        <f>TRUNC(E1662*D1662, 0)</f>
        <v>0</v>
      </c>
      <c r="G1662" s="12">
        <f>TRUNC(단가대비표!P153,0)</f>
        <v>0</v>
      </c>
      <c r="H1662" s="12">
        <f>TRUNC(G1662*D1662, 0)</f>
        <v>0</v>
      </c>
      <c r="I1662" s="12">
        <f>TRUNC(단가대비표!V153,0)</f>
        <v>0</v>
      </c>
      <c r="J1662" s="12">
        <f>TRUNC(I1662*D1662, 0)</f>
        <v>0</v>
      </c>
      <c r="K1662" s="12">
        <f t="shared" si="116"/>
        <v>0</v>
      </c>
      <c r="L1662" s="12">
        <f t="shared" si="116"/>
        <v>0</v>
      </c>
      <c r="M1662" s="13" t="s">
        <v>1131</v>
      </c>
      <c r="N1662" s="1" t="s">
        <v>1132</v>
      </c>
      <c r="O1662" s="1" t="s">
        <v>52</v>
      </c>
      <c r="P1662" s="1" t="s">
        <v>52</v>
      </c>
      <c r="Q1662" s="1" t="s">
        <v>1123</v>
      </c>
      <c r="R1662" s="1" t="s">
        <v>65</v>
      </c>
      <c r="S1662" s="1" t="s">
        <v>65</v>
      </c>
      <c r="T1662" s="1" t="s">
        <v>64</v>
      </c>
      <c r="X1662">
        <v>1</v>
      </c>
      <c r="AR1662" s="1" t="s">
        <v>52</v>
      </c>
      <c r="AS1662" s="1" t="s">
        <v>52</v>
      </c>
      <c r="AU1662" s="1" t="s">
        <v>1133</v>
      </c>
      <c r="AV1662">
        <v>401</v>
      </c>
    </row>
    <row r="1663" spans="1:48" ht="30" customHeight="1" x14ac:dyDescent="0.3">
      <c r="A1663" s="13" t="s">
        <v>1134</v>
      </c>
      <c r="B1663" s="13" t="s">
        <v>1135</v>
      </c>
      <c r="C1663" s="13" t="s">
        <v>316</v>
      </c>
      <c r="D1663" s="11">
        <v>2</v>
      </c>
      <c r="E1663" s="12">
        <f>TRUNC(단가대비표!O159,0)</f>
        <v>0</v>
      </c>
      <c r="F1663" s="12">
        <f>TRUNC(E1663*D1663, 0)</f>
        <v>0</v>
      </c>
      <c r="G1663" s="12">
        <f>TRUNC(단가대비표!P159,0)</f>
        <v>0</v>
      </c>
      <c r="H1663" s="12">
        <f>TRUNC(G1663*D1663, 0)</f>
        <v>0</v>
      </c>
      <c r="I1663" s="12">
        <f>TRUNC(단가대비표!V159,0)</f>
        <v>0</v>
      </c>
      <c r="J1663" s="12">
        <f>TRUNC(I1663*D1663, 0)</f>
        <v>0</v>
      </c>
      <c r="K1663" s="12">
        <f t="shared" si="116"/>
        <v>0</v>
      </c>
      <c r="L1663" s="12">
        <f t="shared" si="116"/>
        <v>0</v>
      </c>
      <c r="M1663" s="13" t="s">
        <v>1136</v>
      </c>
      <c r="N1663" s="1" t="s">
        <v>1137</v>
      </c>
      <c r="O1663" s="1" t="s">
        <v>52</v>
      </c>
      <c r="P1663" s="1" t="s">
        <v>52</v>
      </c>
      <c r="Q1663" s="1" t="s">
        <v>1123</v>
      </c>
      <c r="R1663" s="1" t="s">
        <v>65</v>
      </c>
      <c r="S1663" s="1" t="s">
        <v>65</v>
      </c>
      <c r="T1663" s="1" t="s">
        <v>64</v>
      </c>
      <c r="X1663">
        <v>1</v>
      </c>
      <c r="AR1663" s="1" t="s">
        <v>52</v>
      </c>
      <c r="AS1663" s="1" t="s">
        <v>52</v>
      </c>
      <c r="AU1663" s="1" t="s">
        <v>1138</v>
      </c>
      <c r="AV1663">
        <v>402</v>
      </c>
    </row>
    <row r="1664" spans="1:48" ht="30" customHeight="1" x14ac:dyDescent="0.3">
      <c r="A1664" s="13" t="s">
        <v>1139</v>
      </c>
      <c r="B1664" s="13" t="s">
        <v>1140</v>
      </c>
      <c r="C1664" s="13" t="s">
        <v>353</v>
      </c>
      <c r="D1664" s="11">
        <v>1</v>
      </c>
      <c r="E1664" s="12">
        <f>ROUNDDOWN(SUMIF(X1661:X1665, RIGHTB(N1664, 1), F1661:F1665)*W1664, 0)</f>
        <v>0</v>
      </c>
      <c r="F1664" s="12">
        <f>TRUNC(E1664*D1664, 0)</f>
        <v>0</v>
      </c>
      <c r="G1664" s="12">
        <v>0</v>
      </c>
      <c r="H1664" s="12">
        <f>TRUNC(G1664*D1664, 0)</f>
        <v>0</v>
      </c>
      <c r="I1664" s="12">
        <v>0</v>
      </c>
      <c r="J1664" s="12">
        <f>TRUNC(I1664*D1664, 0)</f>
        <v>0</v>
      </c>
      <c r="K1664" s="12">
        <f t="shared" si="116"/>
        <v>0</v>
      </c>
      <c r="L1664" s="12">
        <f t="shared" si="116"/>
        <v>0</v>
      </c>
      <c r="M1664" s="13" t="s">
        <v>52</v>
      </c>
      <c r="N1664" s="1" t="s">
        <v>1141</v>
      </c>
      <c r="O1664" s="1" t="s">
        <v>52</v>
      </c>
      <c r="P1664" s="1" t="s">
        <v>52</v>
      </c>
      <c r="Q1664" s="1" t="s">
        <v>1123</v>
      </c>
      <c r="R1664" s="1" t="s">
        <v>65</v>
      </c>
      <c r="S1664" s="1" t="s">
        <v>65</v>
      </c>
      <c r="T1664" s="1" t="s">
        <v>65</v>
      </c>
      <c r="U1664">
        <v>0</v>
      </c>
      <c r="V1664">
        <v>0</v>
      </c>
      <c r="W1664">
        <v>5.4000000000000003E-3</v>
      </c>
      <c r="AR1664" s="1" t="s">
        <v>52</v>
      </c>
      <c r="AS1664" s="1" t="s">
        <v>52</v>
      </c>
      <c r="AU1664" s="1" t="s">
        <v>1142</v>
      </c>
      <c r="AV1664">
        <v>403</v>
      </c>
    </row>
    <row r="1665" spans="1:48" ht="30" customHeight="1" x14ac:dyDescent="0.3">
      <c r="A1665" s="13" t="s">
        <v>1143</v>
      </c>
      <c r="B1665" s="13" t="s">
        <v>52</v>
      </c>
      <c r="C1665" s="13" t="s">
        <v>353</v>
      </c>
      <c r="D1665" s="11">
        <v>1</v>
      </c>
      <c r="E1665" s="12">
        <f>TRUNC(단가대비표!O203,0)</f>
        <v>0</v>
      </c>
      <c r="F1665" s="12">
        <f>TRUNC(E1665*D1665, 0)</f>
        <v>0</v>
      </c>
      <c r="G1665" s="12">
        <f>TRUNC(단가대비표!P203,0)</f>
        <v>0</v>
      </c>
      <c r="H1665" s="12">
        <f>TRUNC(G1665*D1665, 0)</f>
        <v>0</v>
      </c>
      <c r="I1665" s="12">
        <f>TRUNC(단가대비표!V203,0)</f>
        <v>0</v>
      </c>
      <c r="J1665" s="12">
        <f>TRUNC(I1665*D1665, 0)</f>
        <v>0</v>
      </c>
      <c r="K1665" s="12">
        <f t="shared" si="116"/>
        <v>0</v>
      </c>
      <c r="L1665" s="12">
        <f t="shared" si="116"/>
        <v>0</v>
      </c>
      <c r="M1665" s="13" t="s">
        <v>52</v>
      </c>
      <c r="N1665" s="1" t="s">
        <v>1144</v>
      </c>
      <c r="O1665" s="1" t="s">
        <v>52</v>
      </c>
      <c r="P1665" s="1" t="s">
        <v>52</v>
      </c>
      <c r="Q1665" s="1" t="s">
        <v>1123</v>
      </c>
      <c r="R1665" s="1" t="s">
        <v>65</v>
      </c>
      <c r="S1665" s="1" t="s">
        <v>65</v>
      </c>
      <c r="T1665" s="1" t="s">
        <v>64</v>
      </c>
      <c r="AR1665" s="1" t="s">
        <v>52</v>
      </c>
      <c r="AS1665" s="1" t="s">
        <v>52</v>
      </c>
      <c r="AU1665" s="1" t="s">
        <v>1145</v>
      </c>
      <c r="AV1665">
        <v>404</v>
      </c>
    </row>
    <row r="1666" spans="1:48" ht="30" customHeight="1" x14ac:dyDescent="0.3">
      <c r="A1666" s="11"/>
      <c r="B1666" s="11"/>
      <c r="C1666" s="11"/>
      <c r="D1666" s="11"/>
      <c r="E1666" s="12"/>
      <c r="F1666" s="12"/>
      <c r="G1666" s="12"/>
      <c r="H1666" s="12"/>
      <c r="I1666" s="12"/>
      <c r="J1666" s="12"/>
      <c r="K1666" s="12"/>
      <c r="L1666" s="12"/>
      <c r="M1666" s="11"/>
      <c r="Q1666" s="1" t="s">
        <v>1123</v>
      </c>
    </row>
    <row r="1667" spans="1:48" ht="30" customHeight="1" x14ac:dyDescent="0.3">
      <c r="A1667" s="11"/>
      <c r="B1667" s="11"/>
      <c r="C1667" s="11"/>
      <c r="D1667" s="11"/>
      <c r="E1667" s="12"/>
      <c r="F1667" s="12"/>
      <c r="G1667" s="12"/>
      <c r="H1667" s="12"/>
      <c r="I1667" s="12"/>
      <c r="J1667" s="12"/>
      <c r="K1667" s="12"/>
      <c r="L1667" s="12"/>
      <c r="M1667" s="11"/>
      <c r="Q1667" s="1" t="s">
        <v>1123</v>
      </c>
    </row>
    <row r="1668" spans="1:48" ht="30" customHeight="1" x14ac:dyDescent="0.3">
      <c r="A1668" s="11"/>
      <c r="B1668" s="11"/>
      <c r="C1668" s="11"/>
      <c r="D1668" s="11"/>
      <c r="E1668" s="12"/>
      <c r="F1668" s="12"/>
      <c r="G1668" s="12"/>
      <c r="H1668" s="12"/>
      <c r="I1668" s="12"/>
      <c r="J1668" s="12"/>
      <c r="K1668" s="12"/>
      <c r="L1668" s="12"/>
      <c r="M1668" s="11"/>
      <c r="Q1668" s="1" t="s">
        <v>1123</v>
      </c>
    </row>
    <row r="1669" spans="1:48" ht="30" customHeight="1" x14ac:dyDescent="0.3">
      <c r="A1669" s="11"/>
      <c r="B1669" s="11"/>
      <c r="C1669" s="11"/>
      <c r="D1669" s="11"/>
      <c r="E1669" s="12"/>
      <c r="F1669" s="12"/>
      <c r="G1669" s="12"/>
      <c r="H1669" s="12"/>
      <c r="I1669" s="12"/>
      <c r="J1669" s="12"/>
      <c r="K1669" s="12"/>
      <c r="L1669" s="12"/>
      <c r="M1669" s="11"/>
      <c r="Q1669" s="1" t="s">
        <v>1123</v>
      </c>
    </row>
    <row r="1670" spans="1:48" ht="30" customHeight="1" x14ac:dyDescent="0.3">
      <c r="A1670" s="11"/>
      <c r="B1670" s="11"/>
      <c r="C1670" s="11"/>
      <c r="D1670" s="11"/>
      <c r="E1670" s="12"/>
      <c r="F1670" s="12"/>
      <c r="G1670" s="12"/>
      <c r="H1670" s="12"/>
      <c r="I1670" s="12"/>
      <c r="J1670" s="12"/>
      <c r="K1670" s="12"/>
      <c r="L1670" s="12"/>
      <c r="M1670" s="11"/>
      <c r="Q1670" s="1" t="s">
        <v>1123</v>
      </c>
    </row>
    <row r="1671" spans="1:48" ht="30" customHeight="1" x14ac:dyDescent="0.3">
      <c r="A1671" s="11"/>
      <c r="B1671" s="11"/>
      <c r="C1671" s="11"/>
      <c r="D1671" s="11"/>
      <c r="E1671" s="12"/>
      <c r="F1671" s="12"/>
      <c r="G1671" s="12"/>
      <c r="H1671" s="12"/>
      <c r="I1671" s="12"/>
      <c r="J1671" s="12"/>
      <c r="K1671" s="12"/>
      <c r="L1671" s="12"/>
      <c r="M1671" s="11"/>
      <c r="Q1671" s="1" t="s">
        <v>1123</v>
      </c>
    </row>
    <row r="1672" spans="1:48" ht="30" customHeight="1" x14ac:dyDescent="0.3">
      <c r="A1672" s="11"/>
      <c r="B1672" s="11"/>
      <c r="C1672" s="11"/>
      <c r="D1672" s="11"/>
      <c r="E1672" s="12"/>
      <c r="F1672" s="12"/>
      <c r="G1672" s="12"/>
      <c r="H1672" s="12"/>
      <c r="I1672" s="12"/>
      <c r="J1672" s="12"/>
      <c r="K1672" s="12"/>
      <c r="L1672" s="12"/>
      <c r="M1672" s="11"/>
      <c r="Q1672" s="1" t="s">
        <v>1123</v>
      </c>
    </row>
    <row r="1673" spans="1:48" ht="30" customHeight="1" x14ac:dyDescent="0.3">
      <c r="A1673" s="11"/>
      <c r="B1673" s="11"/>
      <c r="C1673" s="11"/>
      <c r="D1673" s="11"/>
      <c r="E1673" s="12"/>
      <c r="F1673" s="12"/>
      <c r="G1673" s="12"/>
      <c r="H1673" s="12"/>
      <c r="I1673" s="12"/>
      <c r="J1673" s="12"/>
      <c r="K1673" s="12"/>
      <c r="L1673" s="12"/>
      <c r="M1673" s="11"/>
      <c r="Q1673" s="1" t="s">
        <v>1123</v>
      </c>
    </row>
    <row r="1674" spans="1:48" ht="30" customHeight="1" x14ac:dyDescent="0.3">
      <c r="A1674" s="11"/>
      <c r="B1674" s="11"/>
      <c r="C1674" s="11"/>
      <c r="D1674" s="11"/>
      <c r="E1674" s="12"/>
      <c r="F1674" s="12"/>
      <c r="G1674" s="12"/>
      <c r="H1674" s="12"/>
      <c r="I1674" s="12"/>
      <c r="J1674" s="12"/>
      <c r="K1674" s="12"/>
      <c r="L1674" s="12"/>
      <c r="M1674" s="11"/>
      <c r="Q1674" s="1" t="s">
        <v>1123</v>
      </c>
    </row>
    <row r="1675" spans="1:48" ht="30" customHeight="1" x14ac:dyDescent="0.3">
      <c r="A1675" s="11"/>
      <c r="B1675" s="11"/>
      <c r="C1675" s="11"/>
      <c r="D1675" s="11"/>
      <c r="E1675" s="12"/>
      <c r="F1675" s="12"/>
      <c r="G1675" s="12"/>
      <c r="H1675" s="12"/>
      <c r="I1675" s="12"/>
      <c r="J1675" s="12"/>
      <c r="K1675" s="12"/>
      <c r="L1675" s="12"/>
      <c r="M1675" s="11"/>
      <c r="Q1675" s="1" t="s">
        <v>1123</v>
      </c>
    </row>
    <row r="1676" spans="1:48" ht="30" customHeight="1" x14ac:dyDescent="0.3">
      <c r="A1676" s="11"/>
      <c r="B1676" s="11"/>
      <c r="C1676" s="11"/>
      <c r="D1676" s="11"/>
      <c r="E1676" s="12"/>
      <c r="F1676" s="12"/>
      <c r="G1676" s="12"/>
      <c r="H1676" s="12"/>
      <c r="I1676" s="12"/>
      <c r="J1676" s="12"/>
      <c r="K1676" s="12"/>
      <c r="L1676" s="12"/>
      <c r="M1676" s="11"/>
      <c r="Q1676" s="1" t="s">
        <v>1123</v>
      </c>
    </row>
    <row r="1677" spans="1:48" ht="30" customHeight="1" x14ac:dyDescent="0.3">
      <c r="A1677" s="11"/>
      <c r="B1677" s="11"/>
      <c r="C1677" s="11"/>
      <c r="D1677" s="11"/>
      <c r="E1677" s="12"/>
      <c r="F1677" s="12"/>
      <c r="G1677" s="12"/>
      <c r="H1677" s="12"/>
      <c r="I1677" s="12"/>
      <c r="J1677" s="12"/>
      <c r="K1677" s="12"/>
      <c r="L1677" s="12"/>
      <c r="M1677" s="11"/>
      <c r="Q1677" s="1" t="s">
        <v>1123</v>
      </c>
    </row>
    <row r="1678" spans="1:48" ht="30" customHeight="1" x14ac:dyDescent="0.3">
      <c r="A1678" s="11"/>
      <c r="B1678" s="11"/>
      <c r="C1678" s="11"/>
      <c r="D1678" s="11"/>
      <c r="E1678" s="12"/>
      <c r="F1678" s="12"/>
      <c r="G1678" s="12"/>
      <c r="H1678" s="12"/>
      <c r="I1678" s="12"/>
      <c r="J1678" s="12"/>
      <c r="K1678" s="12"/>
      <c r="L1678" s="12"/>
      <c r="M1678" s="11"/>
      <c r="Q1678" s="1" t="s">
        <v>1123</v>
      </c>
    </row>
    <row r="1679" spans="1:48" ht="30" customHeight="1" x14ac:dyDescent="0.3">
      <c r="A1679" s="11"/>
      <c r="B1679" s="11"/>
      <c r="C1679" s="11"/>
      <c r="D1679" s="11"/>
      <c r="E1679" s="12"/>
      <c r="F1679" s="12"/>
      <c r="G1679" s="12"/>
      <c r="H1679" s="12"/>
      <c r="I1679" s="12"/>
      <c r="J1679" s="12"/>
      <c r="K1679" s="12"/>
      <c r="L1679" s="12"/>
      <c r="M1679" s="11"/>
      <c r="Q1679" s="1" t="s">
        <v>1123</v>
      </c>
    </row>
    <row r="1680" spans="1:48" ht="30" customHeight="1" x14ac:dyDescent="0.3">
      <c r="A1680" s="11"/>
      <c r="B1680" s="11"/>
      <c r="C1680" s="11"/>
      <c r="D1680" s="11"/>
      <c r="E1680" s="12"/>
      <c r="F1680" s="12"/>
      <c r="G1680" s="12"/>
      <c r="H1680" s="12"/>
      <c r="I1680" s="12"/>
      <c r="J1680" s="12"/>
      <c r="K1680" s="12"/>
      <c r="L1680" s="12"/>
      <c r="M1680" s="11"/>
      <c r="Q1680" s="1" t="s">
        <v>1123</v>
      </c>
    </row>
    <row r="1681" spans="1:48" ht="30" customHeight="1" x14ac:dyDescent="0.3">
      <c r="A1681" s="11"/>
      <c r="B1681" s="11"/>
      <c r="C1681" s="11"/>
      <c r="D1681" s="11"/>
      <c r="E1681" s="12"/>
      <c r="F1681" s="12"/>
      <c r="G1681" s="12"/>
      <c r="H1681" s="12"/>
      <c r="I1681" s="12"/>
      <c r="J1681" s="12"/>
      <c r="K1681" s="12"/>
      <c r="L1681" s="12"/>
      <c r="M1681" s="11"/>
      <c r="Q1681" s="1" t="s">
        <v>1123</v>
      </c>
    </row>
    <row r="1682" spans="1:48" ht="30" customHeight="1" x14ac:dyDescent="0.3">
      <c r="A1682" s="13" t="s">
        <v>93</v>
      </c>
      <c r="B1682" s="11"/>
      <c r="C1682" s="11"/>
      <c r="D1682" s="11"/>
      <c r="E1682" s="12"/>
      <c r="F1682" s="12">
        <f>SUMIF(Q1661:Q1681,"0111",F1661:F1681)</f>
        <v>0</v>
      </c>
      <c r="G1682" s="12"/>
      <c r="H1682" s="12">
        <f>SUMIF(Q1661:Q1681,"0111",H1661:H1681)</f>
        <v>0</v>
      </c>
      <c r="I1682" s="12"/>
      <c r="J1682" s="12">
        <f>SUMIF(Q1661:Q1681,"0111",J1661:J1681)</f>
        <v>0</v>
      </c>
      <c r="K1682" s="12"/>
      <c r="L1682" s="12">
        <f>SUMIF(Q1661:Q1681,"0111",L1661:L1681)</f>
        <v>0</v>
      </c>
      <c r="M1682" s="11"/>
      <c r="N1682" t="s">
        <v>94</v>
      </c>
    </row>
    <row r="1683" spans="1:48" ht="30" customHeight="1" x14ac:dyDescent="0.3">
      <c r="A1683" s="13" t="s">
        <v>1146</v>
      </c>
      <c r="B1683" s="13"/>
      <c r="C1683" s="11"/>
      <c r="D1683" s="11"/>
      <c r="E1683" s="12"/>
      <c r="F1683" s="12"/>
      <c r="G1683" s="12"/>
      <c r="H1683" s="12"/>
      <c r="I1683" s="12"/>
      <c r="J1683" s="12"/>
      <c r="K1683" s="12"/>
      <c r="L1683" s="12"/>
      <c r="M1683" s="11"/>
      <c r="Q1683" s="1" t="s">
        <v>1147</v>
      </c>
    </row>
    <row r="1684" spans="1:48" ht="30" customHeight="1" x14ac:dyDescent="0.3">
      <c r="A1684" s="13" t="s">
        <v>1149</v>
      </c>
      <c r="B1684" s="13" t="s">
        <v>1150</v>
      </c>
      <c r="C1684" s="13" t="s">
        <v>316</v>
      </c>
      <c r="D1684" s="11">
        <v>148</v>
      </c>
      <c r="E1684" s="12">
        <f>TRUNC(단가대비표!O154,0)</f>
        <v>0</v>
      </c>
      <c r="F1684" s="12">
        <f>TRUNC(E1684*D1684, 0)</f>
        <v>0</v>
      </c>
      <c r="G1684" s="12">
        <f>TRUNC(단가대비표!P154,0)</f>
        <v>0</v>
      </c>
      <c r="H1684" s="12">
        <f>TRUNC(G1684*D1684, 0)</f>
        <v>0</v>
      </c>
      <c r="I1684" s="12">
        <f>TRUNC(단가대비표!V154,0)</f>
        <v>0</v>
      </c>
      <c r="J1684" s="12">
        <f>TRUNC(I1684*D1684, 0)</f>
        <v>0</v>
      </c>
      <c r="K1684" s="12">
        <f t="shared" ref="K1684:L1686" si="117">TRUNC(E1684+G1684+I1684, 0)</f>
        <v>0</v>
      </c>
      <c r="L1684" s="12">
        <f t="shared" si="117"/>
        <v>0</v>
      </c>
      <c r="M1684" s="13" t="s">
        <v>1151</v>
      </c>
      <c r="N1684" s="1" t="s">
        <v>1152</v>
      </c>
      <c r="O1684" s="1" t="s">
        <v>52</v>
      </c>
      <c r="P1684" s="1" t="s">
        <v>52</v>
      </c>
      <c r="Q1684" s="1" t="s">
        <v>1147</v>
      </c>
      <c r="R1684" s="1" t="s">
        <v>65</v>
      </c>
      <c r="S1684" s="1" t="s">
        <v>65</v>
      </c>
      <c r="T1684" s="1" t="s">
        <v>64</v>
      </c>
      <c r="X1684">
        <v>1</v>
      </c>
      <c r="AR1684" s="1" t="s">
        <v>52</v>
      </c>
      <c r="AS1684" s="1" t="s">
        <v>52</v>
      </c>
      <c r="AU1684" s="1" t="s">
        <v>1153</v>
      </c>
      <c r="AV1684">
        <v>406</v>
      </c>
    </row>
    <row r="1685" spans="1:48" ht="30" customHeight="1" x14ac:dyDescent="0.3">
      <c r="A1685" s="13" t="s">
        <v>1139</v>
      </c>
      <c r="B1685" s="13" t="s">
        <v>1140</v>
      </c>
      <c r="C1685" s="13" t="s">
        <v>353</v>
      </c>
      <c r="D1685" s="11">
        <v>1</v>
      </c>
      <c r="E1685" s="12">
        <f>ROUNDDOWN(SUMIF(X1684:X1686, RIGHTB(N1685, 1), F1684:F1686)*W1685, 0)</f>
        <v>0</v>
      </c>
      <c r="F1685" s="12">
        <f>TRUNC(E1685*D1685, 0)</f>
        <v>0</v>
      </c>
      <c r="G1685" s="12">
        <v>0</v>
      </c>
      <c r="H1685" s="12">
        <f>TRUNC(G1685*D1685, 0)</f>
        <v>0</v>
      </c>
      <c r="I1685" s="12">
        <v>0</v>
      </c>
      <c r="J1685" s="12">
        <f>TRUNC(I1685*D1685, 0)</f>
        <v>0</v>
      </c>
      <c r="K1685" s="12">
        <f t="shared" si="117"/>
        <v>0</v>
      </c>
      <c r="L1685" s="12">
        <f t="shared" si="117"/>
        <v>0</v>
      </c>
      <c r="M1685" s="13" t="s">
        <v>52</v>
      </c>
      <c r="N1685" s="1" t="s">
        <v>1141</v>
      </c>
      <c r="O1685" s="1" t="s">
        <v>52</v>
      </c>
      <c r="P1685" s="1" t="s">
        <v>52</v>
      </c>
      <c r="Q1685" s="1" t="s">
        <v>1147</v>
      </c>
      <c r="R1685" s="1" t="s">
        <v>65</v>
      </c>
      <c r="S1685" s="1" t="s">
        <v>65</v>
      </c>
      <c r="T1685" s="1" t="s">
        <v>65</v>
      </c>
      <c r="U1685">
        <v>0</v>
      </c>
      <c r="V1685">
        <v>0</v>
      </c>
      <c r="W1685">
        <v>5.4000000000000003E-3</v>
      </c>
      <c r="AR1685" s="1" t="s">
        <v>52</v>
      </c>
      <c r="AS1685" s="1" t="s">
        <v>52</v>
      </c>
      <c r="AU1685" s="1" t="s">
        <v>1154</v>
      </c>
      <c r="AV1685">
        <v>407</v>
      </c>
    </row>
    <row r="1686" spans="1:48" ht="30" customHeight="1" x14ac:dyDescent="0.3">
      <c r="A1686" s="13" t="s">
        <v>1143</v>
      </c>
      <c r="B1686" s="13" t="s">
        <v>52</v>
      </c>
      <c r="C1686" s="13" t="s">
        <v>353</v>
      </c>
      <c r="D1686" s="11">
        <v>1</v>
      </c>
      <c r="E1686" s="12">
        <f>TRUNC(단가대비표!O204,0)</f>
        <v>0</v>
      </c>
      <c r="F1686" s="12">
        <f>TRUNC(E1686*D1686, 0)</f>
        <v>0</v>
      </c>
      <c r="G1686" s="12">
        <f>TRUNC(단가대비표!P204,0)</f>
        <v>0</v>
      </c>
      <c r="H1686" s="12">
        <f>TRUNC(G1686*D1686, 0)</f>
        <v>0</v>
      </c>
      <c r="I1686" s="12">
        <f>TRUNC(단가대비표!V204,0)</f>
        <v>0</v>
      </c>
      <c r="J1686" s="12">
        <f>TRUNC(I1686*D1686, 0)</f>
        <v>0</v>
      </c>
      <c r="K1686" s="12">
        <f t="shared" si="117"/>
        <v>0</v>
      </c>
      <c r="L1686" s="12">
        <f t="shared" si="117"/>
        <v>0</v>
      </c>
      <c r="M1686" s="13" t="s">
        <v>52</v>
      </c>
      <c r="N1686" s="1" t="s">
        <v>1155</v>
      </c>
      <c r="O1686" s="1" t="s">
        <v>52</v>
      </c>
      <c r="P1686" s="1" t="s">
        <v>52</v>
      </c>
      <c r="Q1686" s="1" t="s">
        <v>1147</v>
      </c>
      <c r="R1686" s="1" t="s">
        <v>65</v>
      </c>
      <c r="S1686" s="1" t="s">
        <v>65</v>
      </c>
      <c r="T1686" s="1" t="s">
        <v>64</v>
      </c>
      <c r="AR1686" s="1" t="s">
        <v>52</v>
      </c>
      <c r="AS1686" s="1" t="s">
        <v>52</v>
      </c>
      <c r="AU1686" s="1" t="s">
        <v>1156</v>
      </c>
      <c r="AV1686">
        <v>408</v>
      </c>
    </row>
    <row r="1687" spans="1:48" ht="30" customHeight="1" x14ac:dyDescent="0.3">
      <c r="A1687" s="11"/>
      <c r="B1687" s="11"/>
      <c r="C1687" s="11"/>
      <c r="D1687" s="11"/>
      <c r="E1687" s="12"/>
      <c r="F1687" s="12"/>
      <c r="G1687" s="12"/>
      <c r="H1687" s="12"/>
      <c r="I1687" s="12"/>
      <c r="J1687" s="12"/>
      <c r="K1687" s="12"/>
      <c r="L1687" s="12"/>
      <c r="M1687" s="11"/>
      <c r="Q1687" s="1" t="s">
        <v>1147</v>
      </c>
    </row>
    <row r="1688" spans="1:48" ht="30" customHeight="1" x14ac:dyDescent="0.3">
      <c r="A1688" s="11"/>
      <c r="B1688" s="11"/>
      <c r="C1688" s="11"/>
      <c r="D1688" s="11"/>
      <c r="E1688" s="12"/>
      <c r="F1688" s="12"/>
      <c r="G1688" s="12"/>
      <c r="H1688" s="12"/>
      <c r="I1688" s="12"/>
      <c r="J1688" s="12"/>
      <c r="K1688" s="12"/>
      <c r="L1688" s="12"/>
      <c r="M1688" s="11"/>
      <c r="Q1688" s="1" t="s">
        <v>1147</v>
      </c>
    </row>
    <row r="1689" spans="1:48" ht="30" customHeight="1" x14ac:dyDescent="0.3">
      <c r="A1689" s="11"/>
      <c r="B1689" s="11"/>
      <c r="C1689" s="11"/>
      <c r="D1689" s="11"/>
      <c r="E1689" s="12"/>
      <c r="F1689" s="12"/>
      <c r="G1689" s="12"/>
      <c r="H1689" s="12"/>
      <c r="I1689" s="12"/>
      <c r="J1689" s="12"/>
      <c r="K1689" s="12"/>
      <c r="L1689" s="12"/>
      <c r="M1689" s="11"/>
      <c r="Q1689" s="1" t="s">
        <v>1147</v>
      </c>
    </row>
    <row r="1690" spans="1:48" ht="30" customHeight="1" x14ac:dyDescent="0.3">
      <c r="A1690" s="11"/>
      <c r="B1690" s="11"/>
      <c r="C1690" s="11"/>
      <c r="D1690" s="11"/>
      <c r="E1690" s="12"/>
      <c r="F1690" s="12"/>
      <c r="G1690" s="12"/>
      <c r="H1690" s="12"/>
      <c r="I1690" s="12"/>
      <c r="J1690" s="12"/>
      <c r="K1690" s="12"/>
      <c r="L1690" s="12"/>
      <c r="M1690" s="11"/>
      <c r="Q1690" s="1" t="s">
        <v>1147</v>
      </c>
    </row>
    <row r="1691" spans="1:48" ht="30" customHeight="1" x14ac:dyDescent="0.3">
      <c r="A1691" s="11"/>
      <c r="B1691" s="11"/>
      <c r="C1691" s="11"/>
      <c r="D1691" s="11"/>
      <c r="E1691" s="12"/>
      <c r="F1691" s="12"/>
      <c r="G1691" s="12"/>
      <c r="H1691" s="12"/>
      <c r="I1691" s="12"/>
      <c r="J1691" s="12"/>
      <c r="K1691" s="12"/>
      <c r="L1691" s="12"/>
      <c r="M1691" s="11"/>
      <c r="Q1691" s="1" t="s">
        <v>1147</v>
      </c>
    </row>
    <row r="1692" spans="1:48" ht="30" customHeight="1" x14ac:dyDescent="0.3">
      <c r="A1692" s="11"/>
      <c r="B1692" s="11"/>
      <c r="C1692" s="11"/>
      <c r="D1692" s="11"/>
      <c r="E1692" s="12"/>
      <c r="F1692" s="12"/>
      <c r="G1692" s="12"/>
      <c r="H1692" s="12"/>
      <c r="I1692" s="12"/>
      <c r="J1692" s="12"/>
      <c r="K1692" s="12"/>
      <c r="L1692" s="12"/>
      <c r="M1692" s="11"/>
      <c r="Q1692" s="1" t="s">
        <v>1147</v>
      </c>
    </row>
    <row r="1693" spans="1:48" ht="30" customHeight="1" x14ac:dyDescent="0.3">
      <c r="A1693" s="11"/>
      <c r="B1693" s="11"/>
      <c r="C1693" s="11"/>
      <c r="D1693" s="11"/>
      <c r="E1693" s="12"/>
      <c r="F1693" s="12"/>
      <c r="G1693" s="12"/>
      <c r="H1693" s="12"/>
      <c r="I1693" s="12"/>
      <c r="J1693" s="12"/>
      <c r="K1693" s="12"/>
      <c r="L1693" s="12"/>
      <c r="M1693" s="11"/>
      <c r="Q1693" s="1" t="s">
        <v>1147</v>
      </c>
    </row>
    <row r="1694" spans="1:48" ht="30" customHeight="1" x14ac:dyDescent="0.3">
      <c r="A1694" s="11"/>
      <c r="B1694" s="11"/>
      <c r="C1694" s="11"/>
      <c r="D1694" s="11"/>
      <c r="E1694" s="12"/>
      <c r="F1694" s="12"/>
      <c r="G1694" s="12"/>
      <c r="H1694" s="12"/>
      <c r="I1694" s="12"/>
      <c r="J1694" s="12"/>
      <c r="K1694" s="12"/>
      <c r="L1694" s="12"/>
      <c r="M1694" s="11"/>
      <c r="Q1694" s="1" t="s">
        <v>1147</v>
      </c>
    </row>
    <row r="1695" spans="1:48" ht="30" customHeight="1" x14ac:dyDescent="0.3">
      <c r="A1695" s="11"/>
      <c r="B1695" s="11"/>
      <c r="C1695" s="11"/>
      <c r="D1695" s="11"/>
      <c r="E1695" s="12"/>
      <c r="F1695" s="12"/>
      <c r="G1695" s="12"/>
      <c r="H1695" s="12"/>
      <c r="I1695" s="12"/>
      <c r="J1695" s="12"/>
      <c r="K1695" s="12"/>
      <c r="L1695" s="12"/>
      <c r="M1695" s="11"/>
      <c r="Q1695" s="1" t="s">
        <v>1147</v>
      </c>
    </row>
    <row r="1696" spans="1:48" ht="30" customHeight="1" x14ac:dyDescent="0.3">
      <c r="A1696" s="11"/>
      <c r="B1696" s="11"/>
      <c r="C1696" s="11"/>
      <c r="D1696" s="11"/>
      <c r="E1696" s="12"/>
      <c r="F1696" s="12"/>
      <c r="G1696" s="12"/>
      <c r="H1696" s="12"/>
      <c r="I1696" s="12"/>
      <c r="J1696" s="12"/>
      <c r="K1696" s="12"/>
      <c r="L1696" s="12"/>
      <c r="M1696" s="11"/>
      <c r="Q1696" s="1" t="s">
        <v>1147</v>
      </c>
    </row>
    <row r="1697" spans="1:17" ht="30" customHeight="1" x14ac:dyDescent="0.3">
      <c r="A1697" s="11"/>
      <c r="B1697" s="11"/>
      <c r="C1697" s="11"/>
      <c r="D1697" s="11"/>
      <c r="E1697" s="12"/>
      <c r="F1697" s="12"/>
      <c r="G1697" s="12"/>
      <c r="H1697" s="12"/>
      <c r="I1697" s="12"/>
      <c r="J1697" s="12"/>
      <c r="K1697" s="12"/>
      <c r="L1697" s="12"/>
      <c r="M1697" s="11"/>
      <c r="Q1697" s="1" t="s">
        <v>1147</v>
      </c>
    </row>
    <row r="1698" spans="1:17" ht="30" customHeight="1" x14ac:dyDescent="0.3">
      <c r="A1698" s="11"/>
      <c r="B1698" s="11"/>
      <c r="C1698" s="11"/>
      <c r="D1698" s="11"/>
      <c r="E1698" s="12"/>
      <c r="F1698" s="12"/>
      <c r="G1698" s="12"/>
      <c r="H1698" s="12"/>
      <c r="I1698" s="12"/>
      <c r="J1698" s="12"/>
      <c r="K1698" s="12"/>
      <c r="L1698" s="12"/>
      <c r="M1698" s="11"/>
      <c r="Q1698" s="1" t="s">
        <v>1147</v>
      </c>
    </row>
    <row r="1699" spans="1:17" ht="30" customHeight="1" x14ac:dyDescent="0.3">
      <c r="A1699" s="11"/>
      <c r="B1699" s="11"/>
      <c r="C1699" s="11"/>
      <c r="D1699" s="11"/>
      <c r="E1699" s="12"/>
      <c r="F1699" s="12"/>
      <c r="G1699" s="12"/>
      <c r="H1699" s="12"/>
      <c r="I1699" s="12"/>
      <c r="J1699" s="12"/>
      <c r="K1699" s="12"/>
      <c r="L1699" s="12"/>
      <c r="M1699" s="11"/>
      <c r="Q1699" s="1" t="s">
        <v>1147</v>
      </c>
    </row>
    <row r="1700" spans="1:17" ht="30" customHeight="1" x14ac:dyDescent="0.3">
      <c r="A1700" s="11"/>
      <c r="B1700" s="11"/>
      <c r="C1700" s="11"/>
      <c r="D1700" s="11"/>
      <c r="E1700" s="12"/>
      <c r="F1700" s="12"/>
      <c r="G1700" s="12"/>
      <c r="H1700" s="12"/>
      <c r="I1700" s="12"/>
      <c r="J1700" s="12"/>
      <c r="K1700" s="12"/>
      <c r="L1700" s="12"/>
      <c r="M1700" s="11"/>
      <c r="Q1700" s="1" t="s">
        <v>1147</v>
      </c>
    </row>
    <row r="1701" spans="1:17" ht="30" customHeight="1" x14ac:dyDescent="0.3">
      <c r="A1701" s="11"/>
      <c r="B1701" s="11"/>
      <c r="C1701" s="11"/>
      <c r="D1701" s="11"/>
      <c r="E1701" s="12"/>
      <c r="F1701" s="12"/>
      <c r="G1701" s="12"/>
      <c r="H1701" s="12"/>
      <c r="I1701" s="12"/>
      <c r="J1701" s="12"/>
      <c r="K1701" s="12"/>
      <c r="L1701" s="12"/>
      <c r="M1701" s="11"/>
      <c r="Q1701" s="1" t="s">
        <v>1147</v>
      </c>
    </row>
    <row r="1702" spans="1:17" ht="30" customHeight="1" x14ac:dyDescent="0.3">
      <c r="A1702" s="11"/>
      <c r="B1702" s="11"/>
      <c r="C1702" s="11"/>
      <c r="D1702" s="11"/>
      <c r="E1702" s="12"/>
      <c r="F1702" s="12"/>
      <c r="G1702" s="12"/>
      <c r="H1702" s="12"/>
      <c r="I1702" s="12"/>
      <c r="J1702" s="12"/>
      <c r="K1702" s="12"/>
      <c r="L1702" s="12"/>
      <c r="M1702" s="11"/>
      <c r="Q1702" s="1" t="s">
        <v>1147</v>
      </c>
    </row>
    <row r="1703" spans="1:17" ht="30" customHeight="1" x14ac:dyDescent="0.3">
      <c r="A1703" s="11"/>
      <c r="B1703" s="11"/>
      <c r="C1703" s="11"/>
      <c r="D1703" s="11"/>
      <c r="E1703" s="12"/>
      <c r="F1703" s="12"/>
      <c r="G1703" s="12"/>
      <c r="H1703" s="12"/>
      <c r="I1703" s="12"/>
      <c r="J1703" s="12"/>
      <c r="K1703" s="12"/>
      <c r="L1703" s="12"/>
      <c r="M1703" s="11"/>
      <c r="Q1703" s="1" t="s">
        <v>1147</v>
      </c>
    </row>
    <row r="1704" spans="1:17" ht="30" customHeight="1" x14ac:dyDescent="0.3">
      <c r="A1704" s="11"/>
      <c r="B1704" s="11"/>
      <c r="C1704" s="11"/>
      <c r="D1704" s="11"/>
      <c r="E1704" s="12"/>
      <c r="F1704" s="12"/>
      <c r="G1704" s="12"/>
      <c r="H1704" s="12"/>
      <c r="I1704" s="12"/>
      <c r="J1704" s="12"/>
      <c r="K1704" s="12"/>
      <c r="L1704" s="12"/>
      <c r="M1704" s="11"/>
      <c r="Q1704" s="1" t="s">
        <v>1147</v>
      </c>
    </row>
    <row r="1705" spans="1:17" ht="30" customHeight="1" x14ac:dyDescent="0.3">
      <c r="A1705" s="13" t="s">
        <v>93</v>
      </c>
      <c r="B1705" s="11"/>
      <c r="C1705" s="11"/>
      <c r="D1705" s="11"/>
      <c r="E1705" s="12"/>
      <c r="F1705" s="12">
        <f>SUMIF(Q1684:Q1704,"0112",F1684:F1704)</f>
        <v>0</v>
      </c>
      <c r="G1705" s="12"/>
      <c r="H1705" s="12">
        <f>SUMIF(Q1684:Q1704,"0112",H1684:H1704)</f>
        <v>0</v>
      </c>
      <c r="I1705" s="12"/>
      <c r="J1705" s="12">
        <f>SUMIF(Q1684:Q1704,"0112",J1684:J1704)</f>
        <v>0</v>
      </c>
      <c r="K1705" s="12"/>
      <c r="L1705" s="12">
        <f>SUMIF(Q1684:Q1704,"0112",L1684:L1704)</f>
        <v>0</v>
      </c>
      <c r="M1705" s="11"/>
      <c r="N1705" t="s">
        <v>94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4" manualBreakCount="74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  <brk id="624" max="16383" man="1"/>
    <brk id="647" max="16383" man="1"/>
    <brk id="670" max="16383" man="1"/>
    <brk id="693" max="16383" man="1"/>
    <brk id="716" max="16383" man="1"/>
    <brk id="739" max="16383" man="1"/>
    <brk id="762" max="16383" man="1"/>
    <brk id="785" max="16383" man="1"/>
    <brk id="808" max="16383" man="1"/>
    <brk id="831" max="16383" man="1"/>
    <brk id="854" max="16383" man="1"/>
    <brk id="877" max="16383" man="1"/>
    <brk id="900" max="16383" man="1"/>
    <brk id="923" max="16383" man="1"/>
    <brk id="946" max="16383" man="1"/>
    <brk id="969" max="16383" man="1"/>
    <brk id="992" max="16383" man="1"/>
    <brk id="1015" max="16383" man="1"/>
    <brk id="1038" max="16383" man="1"/>
    <brk id="1061" max="16383" man="1"/>
    <brk id="1084" max="16383" man="1"/>
    <brk id="1107" max="16383" man="1"/>
    <brk id="1130" max="16383" man="1"/>
    <brk id="1153" max="16383" man="1"/>
    <brk id="1176" max="16383" man="1"/>
    <brk id="1199" max="16383" man="1"/>
    <brk id="1222" max="16383" man="1"/>
    <brk id="1245" max="16383" man="1"/>
    <brk id="1268" max="16383" man="1"/>
    <brk id="1291" max="16383" man="1"/>
    <brk id="1314" max="16383" man="1"/>
    <brk id="1337" max="16383" man="1"/>
    <brk id="1360" max="16383" man="1"/>
    <brk id="1383" max="16383" man="1"/>
    <brk id="1406" max="16383" man="1"/>
    <brk id="1429" max="16383" man="1"/>
    <brk id="1452" max="16383" man="1"/>
    <brk id="1475" max="16383" man="1"/>
    <brk id="1498" max="16383" man="1"/>
    <brk id="1521" max="16383" man="1"/>
    <brk id="1544" max="16383" man="1"/>
    <brk id="1567" max="16383" man="1"/>
    <brk id="1590" max="16383" man="1"/>
    <brk id="1613" max="16383" man="1"/>
    <brk id="1636" max="16383" man="1"/>
    <brk id="1659" max="16383" man="1"/>
    <brk id="1682" max="16383" man="1"/>
    <brk id="170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1772-7B29-4BF9-8B30-6D8262F41320}">
  <sheetPr>
    <pageSetUpPr fitToPage="1"/>
  </sheetPr>
  <dimension ref="A1:N267"/>
  <sheetViews>
    <sheetView topLeftCell="B1" workbookViewId="0">
      <selection activeCell="G13" sqref="G13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1157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1158</v>
      </c>
      <c r="B3" s="7" t="s">
        <v>2</v>
      </c>
      <c r="C3" s="7" t="s">
        <v>3</v>
      </c>
      <c r="D3" s="7" t="s">
        <v>4</v>
      </c>
      <c r="E3" s="7" t="s">
        <v>1159</v>
      </c>
      <c r="F3" s="7" t="s">
        <v>1160</v>
      </c>
      <c r="G3" s="7" t="s">
        <v>1161</v>
      </c>
      <c r="H3" s="7" t="s">
        <v>1162</v>
      </c>
      <c r="I3" s="7" t="s">
        <v>1163</v>
      </c>
      <c r="J3" s="7" t="s">
        <v>1164</v>
      </c>
      <c r="K3" s="7" t="s">
        <v>1165</v>
      </c>
      <c r="L3" s="7" t="s">
        <v>1166</v>
      </c>
      <c r="M3" s="7" t="s">
        <v>1167</v>
      </c>
      <c r="N3" s="1" t="s">
        <v>1168</v>
      </c>
    </row>
    <row r="4" spans="1:14" ht="30" customHeight="1" x14ac:dyDescent="0.3">
      <c r="A4" s="13" t="s">
        <v>63</v>
      </c>
      <c r="B4" s="13" t="s">
        <v>59</v>
      </c>
      <c r="C4" s="13" t="s">
        <v>60</v>
      </c>
      <c r="D4" s="13" t="s">
        <v>61</v>
      </c>
      <c r="E4" s="23">
        <f>일위대가!F9</f>
        <v>0</v>
      </c>
      <c r="F4" s="23">
        <f>일위대가!H9</f>
        <v>0</v>
      </c>
      <c r="G4" s="23">
        <f>일위대가!J9</f>
        <v>0</v>
      </c>
      <c r="H4" s="23">
        <f t="shared" ref="H4:H67" si="0">E4+F4+G4</f>
        <v>0</v>
      </c>
      <c r="I4" s="13" t="s">
        <v>62</v>
      </c>
      <c r="J4" s="13" t="s">
        <v>52</v>
      </c>
      <c r="K4" s="13" t="s">
        <v>52</v>
      </c>
      <c r="L4" s="13" t="s">
        <v>52</v>
      </c>
      <c r="M4" s="13" t="s">
        <v>52</v>
      </c>
      <c r="N4" s="1" t="s">
        <v>52</v>
      </c>
    </row>
    <row r="5" spans="1:14" ht="30" customHeight="1" x14ac:dyDescent="0.3">
      <c r="A5" s="13" t="s">
        <v>71</v>
      </c>
      <c r="B5" s="13" t="s">
        <v>67</v>
      </c>
      <c r="C5" s="13" t="s">
        <v>68</v>
      </c>
      <c r="D5" s="13" t="s">
        <v>69</v>
      </c>
      <c r="E5" s="23">
        <f>일위대가!F15</f>
        <v>0</v>
      </c>
      <c r="F5" s="23">
        <f>일위대가!H15</f>
        <v>0</v>
      </c>
      <c r="G5" s="23">
        <f>일위대가!J15</f>
        <v>0</v>
      </c>
      <c r="H5" s="23">
        <f t="shared" si="0"/>
        <v>0</v>
      </c>
      <c r="I5" s="13" t="s">
        <v>70</v>
      </c>
      <c r="J5" s="13" t="s">
        <v>52</v>
      </c>
      <c r="K5" s="13" t="s">
        <v>52</v>
      </c>
      <c r="L5" s="13" t="s">
        <v>52</v>
      </c>
      <c r="M5" s="13" t="s">
        <v>52</v>
      </c>
      <c r="N5" s="1" t="s">
        <v>52</v>
      </c>
    </row>
    <row r="6" spans="1:14" ht="30" customHeight="1" x14ac:dyDescent="0.3">
      <c r="A6" s="13" t="s">
        <v>76</v>
      </c>
      <c r="B6" s="13" t="s">
        <v>73</v>
      </c>
      <c r="C6" s="13" t="s">
        <v>74</v>
      </c>
      <c r="D6" s="13" t="s">
        <v>61</v>
      </c>
      <c r="E6" s="23">
        <f>일위대가!F19</f>
        <v>0</v>
      </c>
      <c r="F6" s="23">
        <f>일위대가!H19</f>
        <v>0</v>
      </c>
      <c r="G6" s="23">
        <f>일위대가!J19</f>
        <v>0</v>
      </c>
      <c r="H6" s="23">
        <f t="shared" si="0"/>
        <v>0</v>
      </c>
      <c r="I6" s="13" t="s">
        <v>75</v>
      </c>
      <c r="J6" s="13" t="s">
        <v>52</v>
      </c>
      <c r="K6" s="13" t="s">
        <v>52</v>
      </c>
      <c r="L6" s="13" t="s">
        <v>52</v>
      </c>
      <c r="M6" s="13" t="s">
        <v>52</v>
      </c>
      <c r="N6" s="1" t="s">
        <v>52</v>
      </c>
    </row>
    <row r="7" spans="1:14" ht="30" customHeight="1" x14ac:dyDescent="0.3">
      <c r="A7" s="13" t="s">
        <v>81</v>
      </c>
      <c r="B7" s="13" t="s">
        <v>78</v>
      </c>
      <c r="C7" s="13" t="s">
        <v>79</v>
      </c>
      <c r="D7" s="13" t="s">
        <v>61</v>
      </c>
      <c r="E7" s="23">
        <f>일위대가!F24</f>
        <v>0</v>
      </c>
      <c r="F7" s="23">
        <f>일위대가!H24</f>
        <v>0</v>
      </c>
      <c r="G7" s="23">
        <f>일위대가!J24</f>
        <v>0</v>
      </c>
      <c r="H7" s="23">
        <f t="shared" si="0"/>
        <v>0</v>
      </c>
      <c r="I7" s="13" t="s">
        <v>80</v>
      </c>
      <c r="J7" s="13" t="s">
        <v>52</v>
      </c>
      <c r="K7" s="13" t="s">
        <v>52</v>
      </c>
      <c r="L7" s="13" t="s">
        <v>52</v>
      </c>
      <c r="M7" s="13" t="s">
        <v>52</v>
      </c>
      <c r="N7" s="1" t="s">
        <v>52</v>
      </c>
    </row>
    <row r="8" spans="1:14" ht="30" customHeight="1" x14ac:dyDescent="0.3">
      <c r="A8" s="13" t="s">
        <v>85</v>
      </c>
      <c r="B8" s="13" t="s">
        <v>83</v>
      </c>
      <c r="C8" s="13" t="s">
        <v>52</v>
      </c>
      <c r="D8" s="13" t="s">
        <v>61</v>
      </c>
      <c r="E8" s="23">
        <f>일위대가!F28</f>
        <v>0</v>
      </c>
      <c r="F8" s="23">
        <f>일위대가!H28</f>
        <v>0</v>
      </c>
      <c r="G8" s="23">
        <f>일위대가!J28</f>
        <v>0</v>
      </c>
      <c r="H8" s="23">
        <f t="shared" si="0"/>
        <v>0</v>
      </c>
      <c r="I8" s="13" t="s">
        <v>84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  <row r="9" spans="1:14" ht="30" customHeight="1" x14ac:dyDescent="0.3">
      <c r="A9" s="13" t="s">
        <v>91</v>
      </c>
      <c r="B9" s="13" t="s">
        <v>87</v>
      </c>
      <c r="C9" s="13" t="s">
        <v>88</v>
      </c>
      <c r="D9" s="13" t="s">
        <v>89</v>
      </c>
      <c r="E9" s="23">
        <f>일위대가!F41</f>
        <v>0</v>
      </c>
      <c r="F9" s="23">
        <f>일위대가!H41</f>
        <v>0</v>
      </c>
      <c r="G9" s="23">
        <f>일위대가!J41</f>
        <v>0</v>
      </c>
      <c r="H9" s="23">
        <f t="shared" si="0"/>
        <v>0</v>
      </c>
      <c r="I9" s="13" t="s">
        <v>90</v>
      </c>
      <c r="J9" s="13" t="s">
        <v>52</v>
      </c>
      <c r="K9" s="13" t="s">
        <v>52</v>
      </c>
      <c r="L9" s="13" t="s">
        <v>52</v>
      </c>
      <c r="M9" s="13" t="s">
        <v>52</v>
      </c>
      <c r="N9" s="1" t="s">
        <v>52</v>
      </c>
    </row>
    <row r="10" spans="1:14" ht="30" customHeight="1" x14ac:dyDescent="0.3">
      <c r="A10" s="13" t="s">
        <v>105</v>
      </c>
      <c r="B10" s="13" t="s">
        <v>102</v>
      </c>
      <c r="C10" s="13" t="s">
        <v>103</v>
      </c>
      <c r="D10" s="13" t="s">
        <v>61</v>
      </c>
      <c r="E10" s="23">
        <f>일위대가!F46</f>
        <v>0</v>
      </c>
      <c r="F10" s="23">
        <f>일위대가!H46</f>
        <v>0</v>
      </c>
      <c r="G10" s="23">
        <f>일위대가!J46</f>
        <v>0</v>
      </c>
      <c r="H10" s="23">
        <f t="shared" si="0"/>
        <v>0</v>
      </c>
      <c r="I10" s="13" t="s">
        <v>104</v>
      </c>
      <c r="J10" s="13" t="s">
        <v>52</v>
      </c>
      <c r="K10" s="13" t="s">
        <v>52</v>
      </c>
      <c r="L10" s="13" t="s">
        <v>52</v>
      </c>
      <c r="M10" s="13" t="s">
        <v>52</v>
      </c>
      <c r="N10" s="1" t="s">
        <v>52</v>
      </c>
    </row>
    <row r="11" spans="1:14" ht="30" customHeight="1" x14ac:dyDescent="0.3">
      <c r="A11" s="13" t="s">
        <v>110</v>
      </c>
      <c r="B11" s="13" t="s">
        <v>107</v>
      </c>
      <c r="C11" s="13" t="s">
        <v>108</v>
      </c>
      <c r="D11" s="13" t="s">
        <v>99</v>
      </c>
      <c r="E11" s="23">
        <f>일위대가!F52</f>
        <v>0</v>
      </c>
      <c r="F11" s="23">
        <f>일위대가!H52</f>
        <v>0</v>
      </c>
      <c r="G11" s="23">
        <f>일위대가!J52</f>
        <v>0</v>
      </c>
      <c r="H11" s="23">
        <f t="shared" si="0"/>
        <v>0</v>
      </c>
      <c r="I11" s="13" t="s">
        <v>109</v>
      </c>
      <c r="J11" s="13" t="s">
        <v>52</v>
      </c>
      <c r="K11" s="13" t="s">
        <v>52</v>
      </c>
      <c r="L11" s="13" t="s">
        <v>52</v>
      </c>
      <c r="M11" s="13" t="s">
        <v>52</v>
      </c>
      <c r="N11" s="1" t="s">
        <v>52</v>
      </c>
    </row>
    <row r="12" spans="1:14" ht="30" customHeight="1" x14ac:dyDescent="0.3">
      <c r="A12" s="13" t="s">
        <v>115</v>
      </c>
      <c r="B12" s="13" t="s">
        <v>112</v>
      </c>
      <c r="C12" s="13" t="s">
        <v>113</v>
      </c>
      <c r="D12" s="13" t="s">
        <v>99</v>
      </c>
      <c r="E12" s="23">
        <f>일위대가!F57</f>
        <v>0</v>
      </c>
      <c r="F12" s="23">
        <f>일위대가!H57</f>
        <v>0</v>
      </c>
      <c r="G12" s="23">
        <f>일위대가!J57</f>
        <v>0</v>
      </c>
      <c r="H12" s="23">
        <f t="shared" si="0"/>
        <v>0</v>
      </c>
      <c r="I12" s="13" t="s">
        <v>114</v>
      </c>
      <c r="J12" s="13" t="s">
        <v>52</v>
      </c>
      <c r="K12" s="13" t="s">
        <v>52</v>
      </c>
      <c r="L12" s="13" t="s">
        <v>52</v>
      </c>
      <c r="M12" s="13" t="s">
        <v>52</v>
      </c>
      <c r="N12" s="1" t="s">
        <v>52</v>
      </c>
    </row>
    <row r="13" spans="1:14" ht="30" customHeight="1" x14ac:dyDescent="0.3">
      <c r="A13" s="13" t="s">
        <v>122</v>
      </c>
      <c r="B13" s="13" t="s">
        <v>119</v>
      </c>
      <c r="C13" s="13" t="s">
        <v>120</v>
      </c>
      <c r="D13" s="13" t="s">
        <v>61</v>
      </c>
      <c r="E13" s="23">
        <f>일위대가!F62</f>
        <v>0</v>
      </c>
      <c r="F13" s="23">
        <f>일위대가!H62</f>
        <v>0</v>
      </c>
      <c r="G13" s="23">
        <f>일위대가!J62</f>
        <v>0</v>
      </c>
      <c r="H13" s="23">
        <f t="shared" si="0"/>
        <v>0</v>
      </c>
      <c r="I13" s="13" t="s">
        <v>121</v>
      </c>
      <c r="J13" s="13" t="s">
        <v>52</v>
      </c>
      <c r="K13" s="13" t="s">
        <v>52</v>
      </c>
      <c r="L13" s="13" t="s">
        <v>52</v>
      </c>
      <c r="M13" s="13" t="s">
        <v>52</v>
      </c>
      <c r="N13" s="1" t="s">
        <v>52</v>
      </c>
    </row>
    <row r="14" spans="1:14" ht="30" customHeight="1" x14ac:dyDescent="0.3">
      <c r="A14" s="13" t="s">
        <v>127</v>
      </c>
      <c r="B14" s="13" t="s">
        <v>124</v>
      </c>
      <c r="C14" s="13" t="s">
        <v>125</v>
      </c>
      <c r="D14" s="13" t="s">
        <v>61</v>
      </c>
      <c r="E14" s="23">
        <f>일위대가!F67</f>
        <v>0</v>
      </c>
      <c r="F14" s="23">
        <f>일위대가!H67</f>
        <v>0</v>
      </c>
      <c r="G14" s="23">
        <f>일위대가!J67</f>
        <v>0</v>
      </c>
      <c r="H14" s="23">
        <f t="shared" si="0"/>
        <v>0</v>
      </c>
      <c r="I14" s="13" t="s">
        <v>126</v>
      </c>
      <c r="J14" s="13" t="s">
        <v>52</v>
      </c>
      <c r="K14" s="13" t="s">
        <v>52</v>
      </c>
      <c r="L14" s="13" t="s">
        <v>52</v>
      </c>
      <c r="M14" s="13" t="s">
        <v>52</v>
      </c>
      <c r="N14" s="1" t="s">
        <v>52</v>
      </c>
    </row>
    <row r="15" spans="1:14" ht="30" customHeight="1" x14ac:dyDescent="0.3">
      <c r="A15" s="13" t="s">
        <v>132</v>
      </c>
      <c r="B15" s="13" t="s">
        <v>129</v>
      </c>
      <c r="C15" s="13" t="s">
        <v>130</v>
      </c>
      <c r="D15" s="13" t="s">
        <v>61</v>
      </c>
      <c r="E15" s="23">
        <f>일위대가!F72</f>
        <v>0</v>
      </c>
      <c r="F15" s="23">
        <f>일위대가!H72</f>
        <v>0</v>
      </c>
      <c r="G15" s="23">
        <f>일위대가!J72</f>
        <v>0</v>
      </c>
      <c r="H15" s="23">
        <f t="shared" si="0"/>
        <v>0</v>
      </c>
      <c r="I15" s="13" t="s">
        <v>131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 x14ac:dyDescent="0.3">
      <c r="A16" s="13" t="s">
        <v>137</v>
      </c>
      <c r="B16" s="13" t="s">
        <v>134</v>
      </c>
      <c r="C16" s="13" t="s">
        <v>135</v>
      </c>
      <c r="D16" s="13" t="s">
        <v>61</v>
      </c>
      <c r="E16" s="23">
        <f>일위대가!F79</f>
        <v>0</v>
      </c>
      <c r="F16" s="23">
        <f>일위대가!H79</f>
        <v>0</v>
      </c>
      <c r="G16" s="23">
        <f>일위대가!J79</f>
        <v>0</v>
      </c>
      <c r="H16" s="23">
        <f t="shared" si="0"/>
        <v>0</v>
      </c>
      <c r="I16" s="13" t="s">
        <v>136</v>
      </c>
      <c r="J16" s="13" t="s">
        <v>52</v>
      </c>
      <c r="K16" s="13" t="s">
        <v>52</v>
      </c>
      <c r="L16" s="13" t="s">
        <v>52</v>
      </c>
      <c r="M16" s="13" t="s">
        <v>52</v>
      </c>
      <c r="N16" s="1" t="s">
        <v>52</v>
      </c>
    </row>
    <row r="17" spans="1:14" ht="30" customHeight="1" x14ac:dyDescent="0.3">
      <c r="A17" s="13" t="s">
        <v>141</v>
      </c>
      <c r="B17" s="13" t="s">
        <v>129</v>
      </c>
      <c r="C17" s="13" t="s">
        <v>139</v>
      </c>
      <c r="D17" s="13" t="s">
        <v>61</v>
      </c>
      <c r="E17" s="23">
        <f>일위대가!F85</f>
        <v>0</v>
      </c>
      <c r="F17" s="23">
        <f>일위대가!H85</f>
        <v>0</v>
      </c>
      <c r="G17" s="23">
        <f>일위대가!J85</f>
        <v>0</v>
      </c>
      <c r="H17" s="23">
        <f t="shared" si="0"/>
        <v>0</v>
      </c>
      <c r="I17" s="13" t="s">
        <v>140</v>
      </c>
      <c r="J17" s="13" t="s">
        <v>52</v>
      </c>
      <c r="K17" s="13" t="s">
        <v>52</v>
      </c>
      <c r="L17" s="13" t="s">
        <v>52</v>
      </c>
      <c r="M17" s="13" t="s">
        <v>52</v>
      </c>
      <c r="N17" s="1" t="s">
        <v>52</v>
      </c>
    </row>
    <row r="18" spans="1:14" ht="30" customHeight="1" x14ac:dyDescent="0.3">
      <c r="A18" s="13" t="s">
        <v>145</v>
      </c>
      <c r="B18" s="13" t="s">
        <v>129</v>
      </c>
      <c r="C18" s="13" t="s">
        <v>143</v>
      </c>
      <c r="D18" s="13" t="s">
        <v>61</v>
      </c>
      <c r="E18" s="23">
        <f>일위대가!F91</f>
        <v>0</v>
      </c>
      <c r="F18" s="23">
        <f>일위대가!H91</f>
        <v>0</v>
      </c>
      <c r="G18" s="23">
        <f>일위대가!J91</f>
        <v>0</v>
      </c>
      <c r="H18" s="23">
        <f t="shared" si="0"/>
        <v>0</v>
      </c>
      <c r="I18" s="13" t="s">
        <v>144</v>
      </c>
      <c r="J18" s="13" t="s">
        <v>52</v>
      </c>
      <c r="K18" s="13" t="s">
        <v>52</v>
      </c>
      <c r="L18" s="13" t="s">
        <v>52</v>
      </c>
      <c r="M18" s="13" t="s">
        <v>52</v>
      </c>
      <c r="N18" s="1" t="s">
        <v>52</v>
      </c>
    </row>
    <row r="19" spans="1:14" ht="30" customHeight="1" x14ac:dyDescent="0.3">
      <c r="A19" s="13" t="s">
        <v>150</v>
      </c>
      <c r="B19" s="13" t="s">
        <v>147</v>
      </c>
      <c r="C19" s="13" t="s">
        <v>148</v>
      </c>
      <c r="D19" s="13" t="s">
        <v>61</v>
      </c>
      <c r="E19" s="23">
        <f>일위대가!F96</f>
        <v>0</v>
      </c>
      <c r="F19" s="23">
        <f>일위대가!H96</f>
        <v>0</v>
      </c>
      <c r="G19" s="23">
        <f>일위대가!J96</f>
        <v>0</v>
      </c>
      <c r="H19" s="23">
        <f t="shared" si="0"/>
        <v>0</v>
      </c>
      <c r="I19" s="13" t="s">
        <v>149</v>
      </c>
      <c r="J19" s="13" t="s">
        <v>52</v>
      </c>
      <c r="K19" s="13" t="s">
        <v>52</v>
      </c>
      <c r="L19" s="13" t="s">
        <v>52</v>
      </c>
      <c r="M19" s="13" t="s">
        <v>52</v>
      </c>
      <c r="N19" s="1" t="s">
        <v>52</v>
      </c>
    </row>
    <row r="20" spans="1:14" ht="30" customHeight="1" x14ac:dyDescent="0.3">
      <c r="A20" s="13" t="s">
        <v>156</v>
      </c>
      <c r="B20" s="13" t="s">
        <v>152</v>
      </c>
      <c r="C20" s="13" t="s">
        <v>153</v>
      </c>
      <c r="D20" s="13" t="s">
        <v>154</v>
      </c>
      <c r="E20" s="23">
        <f>일위대가!F101</f>
        <v>0</v>
      </c>
      <c r="F20" s="23">
        <f>일위대가!H101</f>
        <v>0</v>
      </c>
      <c r="G20" s="23">
        <f>일위대가!J101</f>
        <v>0</v>
      </c>
      <c r="H20" s="23">
        <f t="shared" si="0"/>
        <v>0</v>
      </c>
      <c r="I20" s="13" t="s">
        <v>155</v>
      </c>
      <c r="J20" s="13" t="s">
        <v>52</v>
      </c>
      <c r="K20" s="13" t="s">
        <v>52</v>
      </c>
      <c r="L20" s="13" t="s">
        <v>52</v>
      </c>
      <c r="M20" s="13" t="s">
        <v>52</v>
      </c>
      <c r="N20" s="1" t="s">
        <v>52</v>
      </c>
    </row>
    <row r="21" spans="1:14" ht="30" customHeight="1" x14ac:dyDescent="0.3">
      <c r="A21" s="13" t="s">
        <v>161</v>
      </c>
      <c r="B21" s="13" t="s">
        <v>158</v>
      </c>
      <c r="C21" s="13" t="s">
        <v>159</v>
      </c>
      <c r="D21" s="13" t="s">
        <v>154</v>
      </c>
      <c r="E21" s="23">
        <f>일위대가!F107</f>
        <v>0</v>
      </c>
      <c r="F21" s="23">
        <f>일위대가!H107</f>
        <v>0</v>
      </c>
      <c r="G21" s="23">
        <f>일위대가!J107</f>
        <v>0</v>
      </c>
      <c r="H21" s="23">
        <f t="shared" si="0"/>
        <v>0</v>
      </c>
      <c r="I21" s="13" t="s">
        <v>160</v>
      </c>
      <c r="J21" s="13" t="s">
        <v>52</v>
      </c>
      <c r="K21" s="13" t="s">
        <v>52</v>
      </c>
      <c r="L21" s="13" t="s">
        <v>52</v>
      </c>
      <c r="M21" s="13" t="s">
        <v>52</v>
      </c>
      <c r="N21" s="1" t="s">
        <v>52</v>
      </c>
    </row>
    <row r="22" spans="1:14" ht="30" customHeight="1" x14ac:dyDescent="0.3">
      <c r="A22" s="13" t="s">
        <v>166</v>
      </c>
      <c r="B22" s="13" t="s">
        <v>163</v>
      </c>
      <c r="C22" s="13" t="s">
        <v>164</v>
      </c>
      <c r="D22" s="13" t="s">
        <v>61</v>
      </c>
      <c r="E22" s="23">
        <f>일위대가!F112</f>
        <v>0</v>
      </c>
      <c r="F22" s="23">
        <f>일위대가!H112</f>
        <v>0</v>
      </c>
      <c r="G22" s="23">
        <f>일위대가!J112</f>
        <v>0</v>
      </c>
      <c r="H22" s="23">
        <f t="shared" si="0"/>
        <v>0</v>
      </c>
      <c r="I22" s="13" t="s">
        <v>165</v>
      </c>
      <c r="J22" s="13" t="s">
        <v>52</v>
      </c>
      <c r="K22" s="13" t="s">
        <v>52</v>
      </c>
      <c r="L22" s="13" t="s">
        <v>52</v>
      </c>
      <c r="M22" s="13" t="s">
        <v>52</v>
      </c>
      <c r="N22" s="1" t="s">
        <v>52</v>
      </c>
    </row>
    <row r="23" spans="1:14" ht="30" customHeight="1" x14ac:dyDescent="0.3">
      <c r="A23" s="13" t="s">
        <v>171</v>
      </c>
      <c r="B23" s="13" t="s">
        <v>168</v>
      </c>
      <c r="C23" s="13" t="s">
        <v>169</v>
      </c>
      <c r="D23" s="13" t="s">
        <v>61</v>
      </c>
      <c r="E23" s="23">
        <f>일위대가!F117</f>
        <v>0</v>
      </c>
      <c r="F23" s="23">
        <f>일위대가!H117</f>
        <v>0</v>
      </c>
      <c r="G23" s="23">
        <f>일위대가!J117</f>
        <v>0</v>
      </c>
      <c r="H23" s="23">
        <f t="shared" si="0"/>
        <v>0</v>
      </c>
      <c r="I23" s="13" t="s">
        <v>170</v>
      </c>
      <c r="J23" s="13" t="s">
        <v>52</v>
      </c>
      <c r="K23" s="13" t="s">
        <v>52</v>
      </c>
      <c r="L23" s="13" t="s">
        <v>52</v>
      </c>
      <c r="M23" s="13" t="s">
        <v>52</v>
      </c>
      <c r="N23" s="1" t="s">
        <v>52</v>
      </c>
    </row>
    <row r="24" spans="1:14" ht="30" customHeight="1" x14ac:dyDescent="0.3">
      <c r="A24" s="13" t="s">
        <v>182</v>
      </c>
      <c r="B24" s="13" t="s">
        <v>180</v>
      </c>
      <c r="C24" s="13" t="s">
        <v>176</v>
      </c>
      <c r="D24" s="13" t="s">
        <v>61</v>
      </c>
      <c r="E24" s="23">
        <f>일위대가!F123</f>
        <v>0</v>
      </c>
      <c r="F24" s="23">
        <f>일위대가!H123</f>
        <v>0</v>
      </c>
      <c r="G24" s="23">
        <f>일위대가!J123</f>
        <v>0</v>
      </c>
      <c r="H24" s="23">
        <f t="shared" si="0"/>
        <v>0</v>
      </c>
      <c r="I24" s="13" t="s">
        <v>181</v>
      </c>
      <c r="J24" s="13" t="s">
        <v>52</v>
      </c>
      <c r="K24" s="13" t="s">
        <v>52</v>
      </c>
      <c r="L24" s="13" t="s">
        <v>52</v>
      </c>
      <c r="M24" s="13" t="s">
        <v>52</v>
      </c>
      <c r="N24" s="1" t="s">
        <v>52</v>
      </c>
    </row>
    <row r="25" spans="1:14" ht="30" customHeight="1" x14ac:dyDescent="0.3">
      <c r="A25" s="13" t="s">
        <v>187</v>
      </c>
      <c r="B25" s="13" t="s">
        <v>184</v>
      </c>
      <c r="C25" s="13" t="s">
        <v>185</v>
      </c>
      <c r="D25" s="13" t="s">
        <v>61</v>
      </c>
      <c r="E25" s="23">
        <f>일위대가!F129</f>
        <v>0</v>
      </c>
      <c r="F25" s="23">
        <f>일위대가!H129</f>
        <v>0</v>
      </c>
      <c r="G25" s="23">
        <f>일위대가!J129</f>
        <v>0</v>
      </c>
      <c r="H25" s="23">
        <f t="shared" si="0"/>
        <v>0</v>
      </c>
      <c r="I25" s="13" t="s">
        <v>186</v>
      </c>
      <c r="J25" s="13" t="s">
        <v>52</v>
      </c>
      <c r="K25" s="13" t="s">
        <v>52</v>
      </c>
      <c r="L25" s="13" t="s">
        <v>52</v>
      </c>
      <c r="M25" s="13" t="s">
        <v>52</v>
      </c>
      <c r="N25" s="1" t="s">
        <v>52</v>
      </c>
    </row>
    <row r="26" spans="1:14" ht="30" customHeight="1" x14ac:dyDescent="0.3">
      <c r="A26" s="13" t="s">
        <v>192</v>
      </c>
      <c r="B26" s="13" t="s">
        <v>189</v>
      </c>
      <c r="C26" s="13" t="s">
        <v>190</v>
      </c>
      <c r="D26" s="13" t="s">
        <v>154</v>
      </c>
      <c r="E26" s="23">
        <f>일위대가!F135</f>
        <v>0</v>
      </c>
      <c r="F26" s="23">
        <f>일위대가!H135</f>
        <v>0</v>
      </c>
      <c r="G26" s="23">
        <f>일위대가!J135</f>
        <v>0</v>
      </c>
      <c r="H26" s="23">
        <f t="shared" si="0"/>
        <v>0</v>
      </c>
      <c r="I26" s="13" t="s">
        <v>191</v>
      </c>
      <c r="J26" s="13" t="s">
        <v>52</v>
      </c>
      <c r="K26" s="13" t="s">
        <v>52</v>
      </c>
      <c r="L26" s="13" t="s">
        <v>52</v>
      </c>
      <c r="M26" s="13" t="s">
        <v>52</v>
      </c>
      <c r="N26" s="1" t="s">
        <v>52</v>
      </c>
    </row>
    <row r="27" spans="1:14" ht="30" customHeight="1" x14ac:dyDescent="0.3">
      <c r="A27" s="13" t="s">
        <v>197</v>
      </c>
      <c r="B27" s="13" t="s">
        <v>194</v>
      </c>
      <c r="C27" s="13" t="s">
        <v>195</v>
      </c>
      <c r="D27" s="13" t="s">
        <v>61</v>
      </c>
      <c r="E27" s="23">
        <f>일위대가!F139</f>
        <v>0</v>
      </c>
      <c r="F27" s="23">
        <f>일위대가!H139</f>
        <v>0</v>
      </c>
      <c r="G27" s="23">
        <f>일위대가!J139</f>
        <v>0</v>
      </c>
      <c r="H27" s="23">
        <f t="shared" si="0"/>
        <v>0</v>
      </c>
      <c r="I27" s="13" t="s">
        <v>196</v>
      </c>
      <c r="J27" s="13" t="s">
        <v>52</v>
      </c>
      <c r="K27" s="13" t="s">
        <v>52</v>
      </c>
      <c r="L27" s="13" t="s">
        <v>52</v>
      </c>
      <c r="M27" s="13" t="s">
        <v>52</v>
      </c>
      <c r="N27" s="1" t="s">
        <v>52</v>
      </c>
    </row>
    <row r="28" spans="1:14" ht="30" customHeight="1" x14ac:dyDescent="0.3">
      <c r="A28" s="13" t="s">
        <v>202</v>
      </c>
      <c r="B28" s="13" t="s">
        <v>199</v>
      </c>
      <c r="C28" s="13" t="s">
        <v>200</v>
      </c>
      <c r="D28" s="13" t="s">
        <v>61</v>
      </c>
      <c r="E28" s="23">
        <f>일위대가!F145</f>
        <v>0</v>
      </c>
      <c r="F28" s="23">
        <f>일위대가!H145</f>
        <v>0</v>
      </c>
      <c r="G28" s="23">
        <f>일위대가!J145</f>
        <v>0</v>
      </c>
      <c r="H28" s="23">
        <f t="shared" si="0"/>
        <v>0</v>
      </c>
      <c r="I28" s="13" t="s">
        <v>201</v>
      </c>
      <c r="J28" s="13" t="s">
        <v>52</v>
      </c>
      <c r="K28" s="13" t="s">
        <v>52</v>
      </c>
      <c r="L28" s="13" t="s">
        <v>52</v>
      </c>
      <c r="M28" s="13" t="s">
        <v>52</v>
      </c>
      <c r="N28" s="1" t="s">
        <v>52</v>
      </c>
    </row>
    <row r="29" spans="1:14" ht="30" customHeight="1" x14ac:dyDescent="0.3">
      <c r="A29" s="13" t="s">
        <v>207</v>
      </c>
      <c r="B29" s="13" t="s">
        <v>204</v>
      </c>
      <c r="C29" s="13" t="s">
        <v>205</v>
      </c>
      <c r="D29" s="13" t="s">
        <v>61</v>
      </c>
      <c r="E29" s="23">
        <f>일위대가!F150</f>
        <v>0</v>
      </c>
      <c r="F29" s="23">
        <f>일위대가!H150</f>
        <v>0</v>
      </c>
      <c r="G29" s="23">
        <f>일위대가!J150</f>
        <v>0</v>
      </c>
      <c r="H29" s="23">
        <f t="shared" si="0"/>
        <v>0</v>
      </c>
      <c r="I29" s="13" t="s">
        <v>206</v>
      </c>
      <c r="J29" s="13" t="s">
        <v>52</v>
      </c>
      <c r="K29" s="13" t="s">
        <v>52</v>
      </c>
      <c r="L29" s="13" t="s">
        <v>52</v>
      </c>
      <c r="M29" s="13" t="s">
        <v>52</v>
      </c>
      <c r="N29" s="1" t="s">
        <v>52</v>
      </c>
    </row>
    <row r="30" spans="1:14" ht="30" customHeight="1" x14ac:dyDescent="0.3">
      <c r="A30" s="13" t="s">
        <v>212</v>
      </c>
      <c r="B30" s="13" t="s">
        <v>209</v>
      </c>
      <c r="C30" s="13" t="s">
        <v>210</v>
      </c>
      <c r="D30" s="13" t="s">
        <v>61</v>
      </c>
      <c r="E30" s="23">
        <f>일위대가!F155</f>
        <v>0</v>
      </c>
      <c r="F30" s="23">
        <f>일위대가!H155</f>
        <v>0</v>
      </c>
      <c r="G30" s="23">
        <f>일위대가!J155</f>
        <v>0</v>
      </c>
      <c r="H30" s="23">
        <f t="shared" si="0"/>
        <v>0</v>
      </c>
      <c r="I30" s="13" t="s">
        <v>211</v>
      </c>
      <c r="J30" s="13" t="s">
        <v>52</v>
      </c>
      <c r="K30" s="13" t="s">
        <v>52</v>
      </c>
      <c r="L30" s="13" t="s">
        <v>52</v>
      </c>
      <c r="M30" s="13" t="s">
        <v>52</v>
      </c>
      <c r="N30" s="1" t="s">
        <v>52</v>
      </c>
    </row>
    <row r="31" spans="1:14" ht="30" customHeight="1" x14ac:dyDescent="0.3">
      <c r="A31" s="13" t="s">
        <v>217</v>
      </c>
      <c r="B31" s="13" t="s">
        <v>214</v>
      </c>
      <c r="C31" s="13" t="s">
        <v>215</v>
      </c>
      <c r="D31" s="13" t="s">
        <v>61</v>
      </c>
      <c r="E31" s="23">
        <f>일위대가!F159</f>
        <v>0</v>
      </c>
      <c r="F31" s="23">
        <f>일위대가!H159</f>
        <v>0</v>
      </c>
      <c r="G31" s="23">
        <f>일위대가!J159</f>
        <v>0</v>
      </c>
      <c r="H31" s="23">
        <f t="shared" si="0"/>
        <v>0</v>
      </c>
      <c r="I31" s="13" t="s">
        <v>216</v>
      </c>
      <c r="J31" s="13" t="s">
        <v>52</v>
      </c>
      <c r="K31" s="13" t="s">
        <v>52</v>
      </c>
      <c r="L31" s="13" t="s">
        <v>52</v>
      </c>
      <c r="M31" s="13" t="s">
        <v>52</v>
      </c>
      <c r="N31" s="1" t="s">
        <v>52</v>
      </c>
    </row>
    <row r="32" spans="1:14" ht="30" customHeight="1" x14ac:dyDescent="0.3">
      <c r="A32" s="13" t="s">
        <v>222</v>
      </c>
      <c r="B32" s="13" t="s">
        <v>219</v>
      </c>
      <c r="C32" s="13" t="s">
        <v>220</v>
      </c>
      <c r="D32" s="13" t="s">
        <v>61</v>
      </c>
      <c r="E32" s="23">
        <f>일위대가!F164</f>
        <v>0</v>
      </c>
      <c r="F32" s="23">
        <f>일위대가!H164</f>
        <v>0</v>
      </c>
      <c r="G32" s="23">
        <f>일위대가!J164</f>
        <v>0</v>
      </c>
      <c r="H32" s="23">
        <f t="shared" si="0"/>
        <v>0</v>
      </c>
      <c r="I32" s="13" t="s">
        <v>221</v>
      </c>
      <c r="J32" s="13" t="s">
        <v>52</v>
      </c>
      <c r="K32" s="13" t="s">
        <v>52</v>
      </c>
      <c r="L32" s="13" t="s">
        <v>52</v>
      </c>
      <c r="M32" s="13" t="s">
        <v>52</v>
      </c>
      <c r="N32" s="1" t="s">
        <v>52</v>
      </c>
    </row>
    <row r="33" spans="1:14" ht="30" customHeight="1" x14ac:dyDescent="0.3">
      <c r="A33" s="13" t="s">
        <v>227</v>
      </c>
      <c r="B33" s="13" t="s">
        <v>224</v>
      </c>
      <c r="C33" s="13" t="s">
        <v>225</v>
      </c>
      <c r="D33" s="13" t="s">
        <v>61</v>
      </c>
      <c r="E33" s="23">
        <f>일위대가!F170</f>
        <v>0</v>
      </c>
      <c r="F33" s="23">
        <f>일위대가!H170</f>
        <v>0</v>
      </c>
      <c r="G33" s="23">
        <f>일위대가!J170</f>
        <v>0</v>
      </c>
      <c r="H33" s="23">
        <f t="shared" si="0"/>
        <v>0</v>
      </c>
      <c r="I33" s="13" t="s">
        <v>226</v>
      </c>
      <c r="J33" s="13" t="s">
        <v>52</v>
      </c>
      <c r="K33" s="13" t="s">
        <v>52</v>
      </c>
      <c r="L33" s="13" t="s">
        <v>52</v>
      </c>
      <c r="M33" s="13" t="s">
        <v>52</v>
      </c>
      <c r="N33" s="1" t="s">
        <v>52</v>
      </c>
    </row>
    <row r="34" spans="1:14" ht="30" customHeight="1" x14ac:dyDescent="0.3">
      <c r="A34" s="13" t="s">
        <v>231</v>
      </c>
      <c r="B34" s="13" t="s">
        <v>224</v>
      </c>
      <c r="C34" s="13" t="s">
        <v>229</v>
      </c>
      <c r="D34" s="13" t="s">
        <v>61</v>
      </c>
      <c r="E34" s="23">
        <f>일위대가!F175</f>
        <v>0</v>
      </c>
      <c r="F34" s="23">
        <f>일위대가!H175</f>
        <v>0</v>
      </c>
      <c r="G34" s="23">
        <f>일위대가!J175</f>
        <v>0</v>
      </c>
      <c r="H34" s="23">
        <f t="shared" si="0"/>
        <v>0</v>
      </c>
      <c r="I34" s="13" t="s">
        <v>230</v>
      </c>
      <c r="J34" s="13" t="s">
        <v>52</v>
      </c>
      <c r="K34" s="13" t="s">
        <v>52</v>
      </c>
      <c r="L34" s="13" t="s">
        <v>52</v>
      </c>
      <c r="M34" s="13" t="s">
        <v>52</v>
      </c>
      <c r="N34" s="1" t="s">
        <v>52</v>
      </c>
    </row>
    <row r="35" spans="1:14" ht="30" customHeight="1" x14ac:dyDescent="0.3">
      <c r="A35" s="13" t="s">
        <v>235</v>
      </c>
      <c r="B35" s="13" t="s">
        <v>224</v>
      </c>
      <c r="C35" s="13" t="s">
        <v>233</v>
      </c>
      <c r="D35" s="13" t="s">
        <v>61</v>
      </c>
      <c r="E35" s="23">
        <f>일위대가!F180</f>
        <v>0</v>
      </c>
      <c r="F35" s="23">
        <f>일위대가!H180</f>
        <v>0</v>
      </c>
      <c r="G35" s="23">
        <f>일위대가!J180</f>
        <v>0</v>
      </c>
      <c r="H35" s="23">
        <f t="shared" si="0"/>
        <v>0</v>
      </c>
      <c r="I35" s="13" t="s">
        <v>234</v>
      </c>
      <c r="J35" s="13" t="s">
        <v>52</v>
      </c>
      <c r="K35" s="13" t="s">
        <v>52</v>
      </c>
      <c r="L35" s="13" t="s">
        <v>52</v>
      </c>
      <c r="M35" s="13" t="s">
        <v>52</v>
      </c>
      <c r="N35" s="1" t="s">
        <v>52</v>
      </c>
    </row>
    <row r="36" spans="1:14" ht="30" customHeight="1" x14ac:dyDescent="0.3">
      <c r="A36" s="13" t="s">
        <v>240</v>
      </c>
      <c r="B36" s="13" t="s">
        <v>237</v>
      </c>
      <c r="C36" s="13" t="s">
        <v>238</v>
      </c>
      <c r="D36" s="13" t="s">
        <v>61</v>
      </c>
      <c r="E36" s="23">
        <f>일위대가!F185</f>
        <v>0</v>
      </c>
      <c r="F36" s="23">
        <f>일위대가!H185</f>
        <v>0</v>
      </c>
      <c r="G36" s="23">
        <f>일위대가!J185</f>
        <v>0</v>
      </c>
      <c r="H36" s="23">
        <f t="shared" si="0"/>
        <v>0</v>
      </c>
      <c r="I36" s="13" t="s">
        <v>239</v>
      </c>
      <c r="J36" s="13" t="s">
        <v>52</v>
      </c>
      <c r="K36" s="13" t="s">
        <v>52</v>
      </c>
      <c r="L36" s="13" t="s">
        <v>52</v>
      </c>
      <c r="M36" s="13" t="s">
        <v>52</v>
      </c>
      <c r="N36" s="1" t="s">
        <v>52</v>
      </c>
    </row>
    <row r="37" spans="1:14" ht="30" customHeight="1" x14ac:dyDescent="0.3">
      <c r="A37" s="13" t="s">
        <v>248</v>
      </c>
      <c r="B37" s="13" t="s">
        <v>244</v>
      </c>
      <c r="C37" s="13" t="s">
        <v>245</v>
      </c>
      <c r="D37" s="13" t="s">
        <v>246</v>
      </c>
      <c r="E37" s="23">
        <f>일위대가!F191</f>
        <v>0</v>
      </c>
      <c r="F37" s="23">
        <f>일위대가!H191</f>
        <v>0</v>
      </c>
      <c r="G37" s="23">
        <f>일위대가!J191</f>
        <v>0</v>
      </c>
      <c r="H37" s="23">
        <f t="shared" si="0"/>
        <v>0</v>
      </c>
      <c r="I37" s="13" t="s">
        <v>247</v>
      </c>
      <c r="J37" s="13" t="s">
        <v>52</v>
      </c>
      <c r="K37" s="13" t="s">
        <v>52</v>
      </c>
      <c r="L37" s="13" t="s">
        <v>52</v>
      </c>
      <c r="M37" s="13" t="s">
        <v>52</v>
      </c>
      <c r="N37" s="1" t="s">
        <v>52</v>
      </c>
    </row>
    <row r="38" spans="1:14" ht="30" customHeight="1" x14ac:dyDescent="0.3">
      <c r="A38" s="13" t="s">
        <v>253</v>
      </c>
      <c r="B38" s="13" t="s">
        <v>250</v>
      </c>
      <c r="C38" s="13" t="s">
        <v>251</v>
      </c>
      <c r="D38" s="13" t="s">
        <v>61</v>
      </c>
      <c r="E38" s="23">
        <f>일위대가!F205</f>
        <v>0</v>
      </c>
      <c r="F38" s="23">
        <f>일위대가!H205</f>
        <v>0</v>
      </c>
      <c r="G38" s="23">
        <f>일위대가!J205</f>
        <v>0</v>
      </c>
      <c r="H38" s="23">
        <f t="shared" si="0"/>
        <v>0</v>
      </c>
      <c r="I38" s="13" t="s">
        <v>252</v>
      </c>
      <c r="J38" s="13" t="s">
        <v>52</v>
      </c>
      <c r="K38" s="13" t="s">
        <v>52</v>
      </c>
      <c r="L38" s="13" t="s">
        <v>52</v>
      </c>
      <c r="M38" s="13" t="s">
        <v>52</v>
      </c>
      <c r="N38" s="1" t="s">
        <v>52</v>
      </c>
    </row>
    <row r="39" spans="1:14" ht="30" customHeight="1" x14ac:dyDescent="0.3">
      <c r="A39" s="13" t="s">
        <v>258</v>
      </c>
      <c r="B39" s="13" t="s">
        <v>255</v>
      </c>
      <c r="C39" s="13" t="s">
        <v>256</v>
      </c>
      <c r="D39" s="13" t="s">
        <v>69</v>
      </c>
      <c r="E39" s="23">
        <f>일위대가!F213</f>
        <v>0</v>
      </c>
      <c r="F39" s="23">
        <f>일위대가!H213</f>
        <v>0</v>
      </c>
      <c r="G39" s="23">
        <f>일위대가!J213</f>
        <v>0</v>
      </c>
      <c r="H39" s="23">
        <f t="shared" si="0"/>
        <v>0</v>
      </c>
      <c r="I39" s="13" t="s">
        <v>257</v>
      </c>
      <c r="J39" s="13" t="s">
        <v>52</v>
      </c>
      <c r="K39" s="13" t="s">
        <v>52</v>
      </c>
      <c r="L39" s="13" t="s">
        <v>52</v>
      </c>
      <c r="M39" s="13" t="s">
        <v>52</v>
      </c>
      <c r="N39" s="1" t="s">
        <v>52</v>
      </c>
    </row>
    <row r="40" spans="1:14" ht="30" customHeight="1" x14ac:dyDescent="0.3">
      <c r="A40" s="13" t="s">
        <v>263</v>
      </c>
      <c r="B40" s="13" t="s">
        <v>260</v>
      </c>
      <c r="C40" s="13" t="s">
        <v>261</v>
      </c>
      <c r="D40" s="13" t="s">
        <v>154</v>
      </c>
      <c r="E40" s="23">
        <f>일위대가!F217</f>
        <v>0</v>
      </c>
      <c r="F40" s="23">
        <f>일위대가!H217</f>
        <v>0</v>
      </c>
      <c r="G40" s="23">
        <f>일위대가!J217</f>
        <v>0</v>
      </c>
      <c r="H40" s="23">
        <f t="shared" si="0"/>
        <v>0</v>
      </c>
      <c r="I40" s="13" t="s">
        <v>262</v>
      </c>
      <c r="J40" s="13" t="s">
        <v>52</v>
      </c>
      <c r="K40" s="13" t="s">
        <v>52</v>
      </c>
      <c r="L40" s="13" t="s">
        <v>52</v>
      </c>
      <c r="M40" s="13" t="s">
        <v>52</v>
      </c>
      <c r="N40" s="1" t="s">
        <v>52</v>
      </c>
    </row>
    <row r="41" spans="1:14" ht="30" customHeight="1" x14ac:dyDescent="0.3">
      <c r="A41" s="13" t="s">
        <v>268</v>
      </c>
      <c r="B41" s="13" t="s">
        <v>265</v>
      </c>
      <c r="C41" s="13" t="s">
        <v>266</v>
      </c>
      <c r="D41" s="13" t="s">
        <v>154</v>
      </c>
      <c r="E41" s="23">
        <f>일위대가!F221</f>
        <v>0</v>
      </c>
      <c r="F41" s="23">
        <f>일위대가!H221</f>
        <v>0</v>
      </c>
      <c r="G41" s="23">
        <f>일위대가!J221</f>
        <v>0</v>
      </c>
      <c r="H41" s="23">
        <f t="shared" si="0"/>
        <v>0</v>
      </c>
      <c r="I41" s="13" t="s">
        <v>267</v>
      </c>
      <c r="J41" s="13" t="s">
        <v>52</v>
      </c>
      <c r="K41" s="13" t="s">
        <v>52</v>
      </c>
      <c r="L41" s="13" t="s">
        <v>52</v>
      </c>
      <c r="M41" s="13" t="s">
        <v>52</v>
      </c>
      <c r="N41" s="1" t="s">
        <v>52</v>
      </c>
    </row>
    <row r="42" spans="1:14" ht="30" customHeight="1" x14ac:dyDescent="0.3">
      <c r="A42" s="13" t="s">
        <v>273</v>
      </c>
      <c r="B42" s="13" t="s">
        <v>270</v>
      </c>
      <c r="C42" s="13" t="s">
        <v>271</v>
      </c>
      <c r="D42" s="13" t="s">
        <v>154</v>
      </c>
      <c r="E42" s="23">
        <f>일위대가!F225</f>
        <v>0</v>
      </c>
      <c r="F42" s="23">
        <f>일위대가!H225</f>
        <v>0</v>
      </c>
      <c r="G42" s="23">
        <f>일위대가!J225</f>
        <v>0</v>
      </c>
      <c r="H42" s="23">
        <f t="shared" si="0"/>
        <v>0</v>
      </c>
      <c r="I42" s="13" t="s">
        <v>272</v>
      </c>
      <c r="J42" s="13" t="s">
        <v>52</v>
      </c>
      <c r="K42" s="13" t="s">
        <v>52</v>
      </c>
      <c r="L42" s="13" t="s">
        <v>52</v>
      </c>
      <c r="M42" s="13" t="s">
        <v>52</v>
      </c>
      <c r="N42" s="1" t="s">
        <v>52</v>
      </c>
    </row>
    <row r="43" spans="1:14" ht="30" customHeight="1" x14ac:dyDescent="0.3">
      <c r="A43" s="13" t="s">
        <v>278</v>
      </c>
      <c r="B43" s="13" t="s">
        <v>275</v>
      </c>
      <c r="C43" s="13" t="s">
        <v>276</v>
      </c>
      <c r="D43" s="13" t="s">
        <v>154</v>
      </c>
      <c r="E43" s="23">
        <f>일위대가!F229</f>
        <v>0</v>
      </c>
      <c r="F43" s="23">
        <f>일위대가!H229</f>
        <v>0</v>
      </c>
      <c r="G43" s="23">
        <f>일위대가!J229</f>
        <v>0</v>
      </c>
      <c r="H43" s="23">
        <f t="shared" si="0"/>
        <v>0</v>
      </c>
      <c r="I43" s="13" t="s">
        <v>277</v>
      </c>
      <c r="J43" s="13" t="s">
        <v>52</v>
      </c>
      <c r="K43" s="13" t="s">
        <v>52</v>
      </c>
      <c r="L43" s="13" t="s">
        <v>52</v>
      </c>
      <c r="M43" s="13" t="s">
        <v>52</v>
      </c>
      <c r="N43" s="1" t="s">
        <v>52</v>
      </c>
    </row>
    <row r="44" spans="1:14" ht="30" customHeight="1" x14ac:dyDescent="0.3">
      <c r="A44" s="13" t="s">
        <v>283</v>
      </c>
      <c r="B44" s="13" t="s">
        <v>280</v>
      </c>
      <c r="C44" s="13" t="s">
        <v>281</v>
      </c>
      <c r="D44" s="13" t="s">
        <v>154</v>
      </c>
      <c r="E44" s="23">
        <f>일위대가!F234</f>
        <v>0</v>
      </c>
      <c r="F44" s="23">
        <f>일위대가!H234</f>
        <v>0</v>
      </c>
      <c r="G44" s="23">
        <f>일위대가!J234</f>
        <v>0</v>
      </c>
      <c r="H44" s="23">
        <f t="shared" si="0"/>
        <v>0</v>
      </c>
      <c r="I44" s="13" t="s">
        <v>282</v>
      </c>
      <c r="J44" s="13" t="s">
        <v>52</v>
      </c>
      <c r="K44" s="13" t="s">
        <v>52</v>
      </c>
      <c r="L44" s="13" t="s">
        <v>52</v>
      </c>
      <c r="M44" s="13" t="s">
        <v>52</v>
      </c>
      <c r="N44" s="1" t="s">
        <v>52</v>
      </c>
    </row>
    <row r="45" spans="1:14" ht="30" customHeight="1" x14ac:dyDescent="0.3">
      <c r="A45" s="13" t="s">
        <v>288</v>
      </c>
      <c r="B45" s="13" t="s">
        <v>285</v>
      </c>
      <c r="C45" s="13" t="s">
        <v>286</v>
      </c>
      <c r="D45" s="13" t="s">
        <v>154</v>
      </c>
      <c r="E45" s="23">
        <f>일위대가!F239</f>
        <v>0</v>
      </c>
      <c r="F45" s="23">
        <f>일위대가!H239</f>
        <v>0</v>
      </c>
      <c r="G45" s="23">
        <f>일위대가!J239</f>
        <v>0</v>
      </c>
      <c r="H45" s="23">
        <f t="shared" si="0"/>
        <v>0</v>
      </c>
      <c r="I45" s="13" t="s">
        <v>287</v>
      </c>
      <c r="J45" s="13" t="s">
        <v>52</v>
      </c>
      <c r="K45" s="13" t="s">
        <v>52</v>
      </c>
      <c r="L45" s="13" t="s">
        <v>52</v>
      </c>
      <c r="M45" s="13" t="s">
        <v>52</v>
      </c>
      <c r="N45" s="1" t="s">
        <v>52</v>
      </c>
    </row>
    <row r="46" spans="1:14" ht="30" customHeight="1" x14ac:dyDescent="0.3">
      <c r="A46" s="13" t="s">
        <v>293</v>
      </c>
      <c r="B46" s="13" t="s">
        <v>290</v>
      </c>
      <c r="C46" s="13" t="s">
        <v>291</v>
      </c>
      <c r="D46" s="13" t="s">
        <v>154</v>
      </c>
      <c r="E46" s="23">
        <f>일위대가!F245</f>
        <v>0</v>
      </c>
      <c r="F46" s="23">
        <f>일위대가!H245</f>
        <v>0</v>
      </c>
      <c r="G46" s="23">
        <f>일위대가!J245</f>
        <v>0</v>
      </c>
      <c r="H46" s="23">
        <f t="shared" si="0"/>
        <v>0</v>
      </c>
      <c r="I46" s="13" t="s">
        <v>292</v>
      </c>
      <c r="J46" s="13" t="s">
        <v>52</v>
      </c>
      <c r="K46" s="13" t="s">
        <v>52</v>
      </c>
      <c r="L46" s="13" t="s">
        <v>52</v>
      </c>
      <c r="M46" s="13" t="s">
        <v>52</v>
      </c>
      <c r="N46" s="1" t="s">
        <v>52</v>
      </c>
    </row>
    <row r="47" spans="1:14" ht="30" customHeight="1" x14ac:dyDescent="0.3">
      <c r="A47" s="13" t="s">
        <v>298</v>
      </c>
      <c r="B47" s="13" t="s">
        <v>295</v>
      </c>
      <c r="C47" s="13" t="s">
        <v>296</v>
      </c>
      <c r="D47" s="13" t="s">
        <v>154</v>
      </c>
      <c r="E47" s="23">
        <f>일위대가!F254</f>
        <v>0</v>
      </c>
      <c r="F47" s="23">
        <f>일위대가!H254</f>
        <v>0</v>
      </c>
      <c r="G47" s="23">
        <f>일위대가!J254</f>
        <v>0</v>
      </c>
      <c r="H47" s="23">
        <f t="shared" si="0"/>
        <v>0</v>
      </c>
      <c r="I47" s="13" t="s">
        <v>297</v>
      </c>
      <c r="J47" s="13" t="s">
        <v>52</v>
      </c>
      <c r="K47" s="13" t="s">
        <v>52</v>
      </c>
      <c r="L47" s="13" t="s">
        <v>52</v>
      </c>
      <c r="M47" s="13" t="s">
        <v>52</v>
      </c>
      <c r="N47" s="1" t="s">
        <v>52</v>
      </c>
    </row>
    <row r="48" spans="1:14" ht="30" customHeight="1" x14ac:dyDescent="0.3">
      <c r="A48" s="13" t="s">
        <v>305</v>
      </c>
      <c r="B48" s="13" t="s">
        <v>302</v>
      </c>
      <c r="C48" s="13" t="s">
        <v>303</v>
      </c>
      <c r="D48" s="13" t="s">
        <v>61</v>
      </c>
      <c r="E48" s="23">
        <f>일위대가!F259</f>
        <v>0</v>
      </c>
      <c r="F48" s="23">
        <f>일위대가!H259</f>
        <v>0</v>
      </c>
      <c r="G48" s="23">
        <f>일위대가!J259</f>
        <v>0</v>
      </c>
      <c r="H48" s="23">
        <f t="shared" si="0"/>
        <v>0</v>
      </c>
      <c r="I48" s="13" t="s">
        <v>304</v>
      </c>
      <c r="J48" s="13" t="s">
        <v>52</v>
      </c>
      <c r="K48" s="13" t="s">
        <v>52</v>
      </c>
      <c r="L48" s="13" t="s">
        <v>52</v>
      </c>
      <c r="M48" s="13" t="s">
        <v>52</v>
      </c>
      <c r="N48" s="1" t="s">
        <v>52</v>
      </c>
    </row>
    <row r="49" spans="1:14" ht="30" customHeight="1" x14ac:dyDescent="0.3">
      <c r="A49" s="13" t="s">
        <v>310</v>
      </c>
      <c r="B49" s="13" t="s">
        <v>307</v>
      </c>
      <c r="C49" s="13" t="s">
        <v>308</v>
      </c>
      <c r="D49" s="13" t="s">
        <v>154</v>
      </c>
      <c r="E49" s="23">
        <f>일위대가!F264</f>
        <v>0</v>
      </c>
      <c r="F49" s="23">
        <f>일위대가!H264</f>
        <v>0</v>
      </c>
      <c r="G49" s="23">
        <f>일위대가!J264</f>
        <v>0</v>
      </c>
      <c r="H49" s="23">
        <f t="shared" si="0"/>
        <v>0</v>
      </c>
      <c r="I49" s="13" t="s">
        <v>309</v>
      </c>
      <c r="J49" s="13" t="s">
        <v>52</v>
      </c>
      <c r="K49" s="13" t="s">
        <v>52</v>
      </c>
      <c r="L49" s="13" t="s">
        <v>52</v>
      </c>
      <c r="M49" s="13" t="s">
        <v>52</v>
      </c>
      <c r="N49" s="1" t="s">
        <v>52</v>
      </c>
    </row>
    <row r="50" spans="1:14" ht="30" customHeight="1" x14ac:dyDescent="0.3">
      <c r="A50" s="13" t="s">
        <v>318</v>
      </c>
      <c r="B50" s="13" t="s">
        <v>314</v>
      </c>
      <c r="C50" s="13" t="s">
        <v>315</v>
      </c>
      <c r="D50" s="13" t="s">
        <v>316</v>
      </c>
      <c r="E50" s="23">
        <f>일위대가!F268</f>
        <v>0</v>
      </c>
      <c r="F50" s="23">
        <f>일위대가!H268</f>
        <v>0</v>
      </c>
      <c r="G50" s="23">
        <f>일위대가!J268</f>
        <v>0</v>
      </c>
      <c r="H50" s="23">
        <f t="shared" si="0"/>
        <v>0</v>
      </c>
      <c r="I50" s="13" t="s">
        <v>317</v>
      </c>
      <c r="J50" s="13" t="s">
        <v>52</v>
      </c>
      <c r="K50" s="13" t="s">
        <v>52</v>
      </c>
      <c r="L50" s="13" t="s">
        <v>52</v>
      </c>
      <c r="M50" s="13" t="s">
        <v>52</v>
      </c>
      <c r="N50" s="1" t="s">
        <v>52</v>
      </c>
    </row>
    <row r="51" spans="1:14" ht="30" customHeight="1" x14ac:dyDescent="0.3">
      <c r="A51" s="13" t="s">
        <v>325</v>
      </c>
      <c r="B51" s="13" t="s">
        <v>322</v>
      </c>
      <c r="C51" s="13" t="s">
        <v>323</v>
      </c>
      <c r="D51" s="13" t="s">
        <v>61</v>
      </c>
      <c r="E51" s="23">
        <f>일위대가!F276</f>
        <v>0</v>
      </c>
      <c r="F51" s="23">
        <f>일위대가!H276</f>
        <v>0</v>
      </c>
      <c r="G51" s="23">
        <f>일위대가!J276</f>
        <v>0</v>
      </c>
      <c r="H51" s="23">
        <f t="shared" si="0"/>
        <v>0</v>
      </c>
      <c r="I51" s="13" t="s">
        <v>324</v>
      </c>
      <c r="J51" s="13" t="s">
        <v>52</v>
      </c>
      <c r="K51" s="13" t="s">
        <v>52</v>
      </c>
      <c r="L51" s="13" t="s">
        <v>52</v>
      </c>
      <c r="M51" s="13" t="s">
        <v>52</v>
      </c>
      <c r="N51" s="1" t="s">
        <v>52</v>
      </c>
    </row>
    <row r="52" spans="1:14" ht="30" customHeight="1" x14ac:dyDescent="0.3">
      <c r="A52" s="13" t="s">
        <v>330</v>
      </c>
      <c r="B52" s="13" t="s">
        <v>327</v>
      </c>
      <c r="C52" s="13" t="s">
        <v>328</v>
      </c>
      <c r="D52" s="13" t="s">
        <v>154</v>
      </c>
      <c r="E52" s="23">
        <f>일위대가!F280</f>
        <v>0</v>
      </c>
      <c r="F52" s="23">
        <f>일위대가!H280</f>
        <v>0</v>
      </c>
      <c r="G52" s="23">
        <f>일위대가!J280</f>
        <v>0</v>
      </c>
      <c r="H52" s="23">
        <f t="shared" si="0"/>
        <v>0</v>
      </c>
      <c r="I52" s="13" t="s">
        <v>329</v>
      </c>
      <c r="J52" s="13" t="s">
        <v>52</v>
      </c>
      <c r="K52" s="13" t="s">
        <v>52</v>
      </c>
      <c r="L52" s="13" t="s">
        <v>52</v>
      </c>
      <c r="M52" s="13" t="s">
        <v>52</v>
      </c>
      <c r="N52" s="1" t="s">
        <v>52</v>
      </c>
    </row>
    <row r="53" spans="1:14" ht="30" customHeight="1" x14ac:dyDescent="0.3">
      <c r="A53" s="13" t="s">
        <v>335</v>
      </c>
      <c r="B53" s="13" t="s">
        <v>332</v>
      </c>
      <c r="C53" s="13" t="s">
        <v>333</v>
      </c>
      <c r="D53" s="13" t="s">
        <v>154</v>
      </c>
      <c r="E53" s="23">
        <f>일위대가!F285</f>
        <v>0</v>
      </c>
      <c r="F53" s="23">
        <f>일위대가!H285</f>
        <v>0</v>
      </c>
      <c r="G53" s="23">
        <f>일위대가!J285</f>
        <v>0</v>
      </c>
      <c r="H53" s="23">
        <f t="shared" si="0"/>
        <v>0</v>
      </c>
      <c r="I53" s="13" t="s">
        <v>334</v>
      </c>
      <c r="J53" s="13" t="s">
        <v>52</v>
      </c>
      <c r="K53" s="13" t="s">
        <v>52</v>
      </c>
      <c r="L53" s="13" t="s">
        <v>52</v>
      </c>
      <c r="M53" s="13" t="s">
        <v>52</v>
      </c>
      <c r="N53" s="1" t="s">
        <v>52</v>
      </c>
    </row>
    <row r="54" spans="1:14" ht="30" customHeight="1" x14ac:dyDescent="0.3">
      <c r="A54" s="13" t="s">
        <v>371</v>
      </c>
      <c r="B54" s="13" t="s">
        <v>368</v>
      </c>
      <c r="C54" s="13" t="s">
        <v>369</v>
      </c>
      <c r="D54" s="13" t="s">
        <v>99</v>
      </c>
      <c r="E54" s="23">
        <f>일위대가!F292</f>
        <v>0</v>
      </c>
      <c r="F54" s="23">
        <f>일위대가!H292</f>
        <v>0</v>
      </c>
      <c r="G54" s="23">
        <f>일위대가!J292</f>
        <v>0</v>
      </c>
      <c r="H54" s="23">
        <f t="shared" si="0"/>
        <v>0</v>
      </c>
      <c r="I54" s="13" t="s">
        <v>370</v>
      </c>
      <c r="J54" s="13" t="s">
        <v>52</v>
      </c>
      <c r="K54" s="13" t="s">
        <v>52</v>
      </c>
      <c r="L54" s="13" t="s">
        <v>52</v>
      </c>
      <c r="M54" s="13" t="s">
        <v>52</v>
      </c>
      <c r="N54" s="1" t="s">
        <v>52</v>
      </c>
    </row>
    <row r="55" spans="1:14" ht="30" customHeight="1" x14ac:dyDescent="0.3">
      <c r="A55" s="13" t="s">
        <v>376</v>
      </c>
      <c r="B55" s="13" t="s">
        <v>373</v>
      </c>
      <c r="C55" s="13" t="s">
        <v>374</v>
      </c>
      <c r="D55" s="13" t="s">
        <v>316</v>
      </c>
      <c r="E55" s="23">
        <f>일위대가!F296</f>
        <v>0</v>
      </c>
      <c r="F55" s="23">
        <f>일위대가!H296</f>
        <v>0</v>
      </c>
      <c r="G55" s="23">
        <f>일위대가!J296</f>
        <v>0</v>
      </c>
      <c r="H55" s="23">
        <f t="shared" si="0"/>
        <v>0</v>
      </c>
      <c r="I55" s="13" t="s">
        <v>375</v>
      </c>
      <c r="J55" s="13" t="s">
        <v>52</v>
      </c>
      <c r="K55" s="13" t="s">
        <v>52</v>
      </c>
      <c r="L55" s="13" t="s">
        <v>52</v>
      </c>
      <c r="M55" s="13" t="s">
        <v>52</v>
      </c>
      <c r="N55" s="1" t="s">
        <v>52</v>
      </c>
    </row>
    <row r="56" spans="1:14" ht="30" customHeight="1" x14ac:dyDescent="0.3">
      <c r="A56" s="13" t="s">
        <v>380</v>
      </c>
      <c r="B56" s="13" t="s">
        <v>378</v>
      </c>
      <c r="C56" s="13" t="s">
        <v>52</v>
      </c>
      <c r="D56" s="13" t="s">
        <v>61</v>
      </c>
      <c r="E56" s="23">
        <f>일위대가!F301</f>
        <v>0</v>
      </c>
      <c r="F56" s="23">
        <f>일위대가!H301</f>
        <v>0</v>
      </c>
      <c r="G56" s="23">
        <f>일위대가!J301</f>
        <v>0</v>
      </c>
      <c r="H56" s="23">
        <f t="shared" si="0"/>
        <v>0</v>
      </c>
      <c r="I56" s="13" t="s">
        <v>379</v>
      </c>
      <c r="J56" s="13" t="s">
        <v>52</v>
      </c>
      <c r="K56" s="13" t="s">
        <v>52</v>
      </c>
      <c r="L56" s="13" t="s">
        <v>52</v>
      </c>
      <c r="M56" s="13" t="s">
        <v>52</v>
      </c>
      <c r="N56" s="1" t="s">
        <v>52</v>
      </c>
    </row>
    <row r="57" spans="1:14" ht="30" customHeight="1" x14ac:dyDescent="0.3">
      <c r="A57" s="13" t="s">
        <v>384</v>
      </c>
      <c r="B57" s="13" t="s">
        <v>382</v>
      </c>
      <c r="C57" s="13" t="s">
        <v>52</v>
      </c>
      <c r="D57" s="13" t="s">
        <v>61</v>
      </c>
      <c r="E57" s="23">
        <f>일위대가!F307</f>
        <v>0</v>
      </c>
      <c r="F57" s="23">
        <f>일위대가!H307</f>
        <v>0</v>
      </c>
      <c r="G57" s="23">
        <f>일위대가!J307</f>
        <v>0</v>
      </c>
      <c r="H57" s="23">
        <f t="shared" si="0"/>
        <v>0</v>
      </c>
      <c r="I57" s="13" t="s">
        <v>383</v>
      </c>
      <c r="J57" s="13" t="s">
        <v>52</v>
      </c>
      <c r="K57" s="13" t="s">
        <v>52</v>
      </c>
      <c r="L57" s="13" t="s">
        <v>52</v>
      </c>
      <c r="M57" s="13" t="s">
        <v>52</v>
      </c>
      <c r="N57" s="1" t="s">
        <v>52</v>
      </c>
    </row>
    <row r="58" spans="1:14" ht="30" customHeight="1" x14ac:dyDescent="0.3">
      <c r="A58" s="13" t="s">
        <v>389</v>
      </c>
      <c r="B58" s="13" t="s">
        <v>386</v>
      </c>
      <c r="C58" s="13" t="s">
        <v>387</v>
      </c>
      <c r="D58" s="13" t="s">
        <v>61</v>
      </c>
      <c r="E58" s="23">
        <f>일위대가!F313</f>
        <v>0</v>
      </c>
      <c r="F58" s="23">
        <f>일위대가!H313</f>
        <v>0</v>
      </c>
      <c r="G58" s="23">
        <f>일위대가!J313</f>
        <v>0</v>
      </c>
      <c r="H58" s="23">
        <f t="shared" si="0"/>
        <v>0</v>
      </c>
      <c r="I58" s="13" t="s">
        <v>388</v>
      </c>
      <c r="J58" s="13" t="s">
        <v>52</v>
      </c>
      <c r="K58" s="13" t="s">
        <v>52</v>
      </c>
      <c r="L58" s="13" t="s">
        <v>52</v>
      </c>
      <c r="M58" s="13" t="s">
        <v>52</v>
      </c>
      <c r="N58" s="1" t="s">
        <v>52</v>
      </c>
    </row>
    <row r="59" spans="1:14" ht="30" customHeight="1" x14ac:dyDescent="0.3">
      <c r="A59" s="13" t="s">
        <v>394</v>
      </c>
      <c r="B59" s="13" t="s">
        <v>391</v>
      </c>
      <c r="C59" s="13" t="s">
        <v>392</v>
      </c>
      <c r="D59" s="13" t="s">
        <v>61</v>
      </c>
      <c r="E59" s="23">
        <f>일위대가!F317</f>
        <v>0</v>
      </c>
      <c r="F59" s="23">
        <f>일위대가!H317</f>
        <v>0</v>
      </c>
      <c r="G59" s="23">
        <f>일위대가!J317</f>
        <v>0</v>
      </c>
      <c r="H59" s="23">
        <f t="shared" si="0"/>
        <v>0</v>
      </c>
      <c r="I59" s="13" t="s">
        <v>393</v>
      </c>
      <c r="J59" s="13" t="s">
        <v>52</v>
      </c>
      <c r="K59" s="13" t="s">
        <v>52</v>
      </c>
      <c r="L59" s="13" t="s">
        <v>52</v>
      </c>
      <c r="M59" s="13" t="s">
        <v>52</v>
      </c>
      <c r="N59" s="1" t="s">
        <v>52</v>
      </c>
    </row>
    <row r="60" spans="1:14" ht="30" customHeight="1" x14ac:dyDescent="0.3">
      <c r="A60" s="13" t="s">
        <v>399</v>
      </c>
      <c r="B60" s="13" t="s">
        <v>396</v>
      </c>
      <c r="C60" s="13" t="s">
        <v>397</v>
      </c>
      <c r="D60" s="13" t="s">
        <v>154</v>
      </c>
      <c r="E60" s="23">
        <f>일위대가!F321</f>
        <v>0</v>
      </c>
      <c r="F60" s="23">
        <f>일위대가!H321</f>
        <v>0</v>
      </c>
      <c r="G60" s="23">
        <f>일위대가!J321</f>
        <v>0</v>
      </c>
      <c r="H60" s="23">
        <f t="shared" si="0"/>
        <v>0</v>
      </c>
      <c r="I60" s="13" t="s">
        <v>398</v>
      </c>
      <c r="J60" s="13" t="s">
        <v>52</v>
      </c>
      <c r="K60" s="13" t="s">
        <v>52</v>
      </c>
      <c r="L60" s="13" t="s">
        <v>52</v>
      </c>
      <c r="M60" s="13" t="s">
        <v>52</v>
      </c>
      <c r="N60" s="1" t="s">
        <v>52</v>
      </c>
    </row>
    <row r="61" spans="1:14" ht="30" customHeight="1" x14ac:dyDescent="0.3">
      <c r="A61" s="13" t="s">
        <v>404</v>
      </c>
      <c r="B61" s="13" t="s">
        <v>401</v>
      </c>
      <c r="C61" s="13" t="s">
        <v>402</v>
      </c>
      <c r="D61" s="13" t="s">
        <v>154</v>
      </c>
      <c r="E61" s="23">
        <f>일위대가!F325</f>
        <v>0</v>
      </c>
      <c r="F61" s="23">
        <f>일위대가!H325</f>
        <v>0</v>
      </c>
      <c r="G61" s="23">
        <f>일위대가!J325</f>
        <v>0</v>
      </c>
      <c r="H61" s="23">
        <f t="shared" si="0"/>
        <v>0</v>
      </c>
      <c r="I61" s="13" t="s">
        <v>403</v>
      </c>
      <c r="J61" s="13" t="s">
        <v>52</v>
      </c>
      <c r="K61" s="13" t="s">
        <v>52</v>
      </c>
      <c r="L61" s="13" t="s">
        <v>52</v>
      </c>
      <c r="M61" s="13" t="s">
        <v>52</v>
      </c>
      <c r="N61" s="1" t="s">
        <v>52</v>
      </c>
    </row>
    <row r="62" spans="1:14" ht="30" customHeight="1" x14ac:dyDescent="0.3">
      <c r="A62" s="13" t="s">
        <v>408</v>
      </c>
      <c r="B62" s="13" t="s">
        <v>406</v>
      </c>
      <c r="C62" s="13" t="s">
        <v>52</v>
      </c>
      <c r="D62" s="13" t="s">
        <v>154</v>
      </c>
      <c r="E62" s="23">
        <f>일위대가!F331</f>
        <v>0</v>
      </c>
      <c r="F62" s="23">
        <f>일위대가!H331</f>
        <v>0</v>
      </c>
      <c r="G62" s="23">
        <f>일위대가!J331</f>
        <v>0</v>
      </c>
      <c r="H62" s="23">
        <f t="shared" si="0"/>
        <v>0</v>
      </c>
      <c r="I62" s="13" t="s">
        <v>407</v>
      </c>
      <c r="J62" s="13" t="s">
        <v>52</v>
      </c>
      <c r="K62" s="13" t="s">
        <v>52</v>
      </c>
      <c r="L62" s="13" t="s">
        <v>52</v>
      </c>
      <c r="M62" s="13" t="s">
        <v>52</v>
      </c>
      <c r="N62" s="1" t="s">
        <v>52</v>
      </c>
    </row>
    <row r="63" spans="1:14" ht="30" customHeight="1" x14ac:dyDescent="0.3">
      <c r="A63" s="13" t="s">
        <v>413</v>
      </c>
      <c r="B63" s="13" t="s">
        <v>410</v>
      </c>
      <c r="C63" s="13" t="s">
        <v>411</v>
      </c>
      <c r="D63" s="13" t="s">
        <v>61</v>
      </c>
      <c r="E63" s="23">
        <f>일위대가!F335</f>
        <v>0</v>
      </c>
      <c r="F63" s="23">
        <f>일위대가!H335</f>
        <v>0</v>
      </c>
      <c r="G63" s="23">
        <f>일위대가!J335</f>
        <v>0</v>
      </c>
      <c r="H63" s="23">
        <f t="shared" si="0"/>
        <v>0</v>
      </c>
      <c r="I63" s="13" t="s">
        <v>412</v>
      </c>
      <c r="J63" s="13" t="s">
        <v>52</v>
      </c>
      <c r="K63" s="13" t="s">
        <v>52</v>
      </c>
      <c r="L63" s="13" t="s">
        <v>52</v>
      </c>
      <c r="M63" s="13" t="s">
        <v>52</v>
      </c>
      <c r="N63" s="1" t="s">
        <v>52</v>
      </c>
    </row>
    <row r="64" spans="1:14" ht="30" customHeight="1" x14ac:dyDescent="0.3">
      <c r="A64" s="13" t="s">
        <v>417</v>
      </c>
      <c r="B64" s="13" t="s">
        <v>410</v>
      </c>
      <c r="C64" s="13" t="s">
        <v>415</v>
      </c>
      <c r="D64" s="13" t="s">
        <v>61</v>
      </c>
      <c r="E64" s="23">
        <f>일위대가!F339</f>
        <v>0</v>
      </c>
      <c r="F64" s="23">
        <f>일위대가!H339</f>
        <v>0</v>
      </c>
      <c r="G64" s="23">
        <f>일위대가!J339</f>
        <v>0</v>
      </c>
      <c r="H64" s="23">
        <f t="shared" si="0"/>
        <v>0</v>
      </c>
      <c r="I64" s="13" t="s">
        <v>416</v>
      </c>
      <c r="J64" s="13" t="s">
        <v>52</v>
      </c>
      <c r="K64" s="13" t="s">
        <v>52</v>
      </c>
      <c r="L64" s="13" t="s">
        <v>52</v>
      </c>
      <c r="M64" s="13" t="s">
        <v>52</v>
      </c>
      <c r="N64" s="1" t="s">
        <v>52</v>
      </c>
    </row>
    <row r="65" spans="1:14" ht="30" customHeight="1" x14ac:dyDescent="0.3">
      <c r="A65" s="13" t="s">
        <v>422</v>
      </c>
      <c r="B65" s="13" t="s">
        <v>419</v>
      </c>
      <c r="C65" s="13" t="s">
        <v>420</v>
      </c>
      <c r="D65" s="13" t="s">
        <v>61</v>
      </c>
      <c r="E65" s="23">
        <f>일위대가!F344</f>
        <v>0</v>
      </c>
      <c r="F65" s="23">
        <f>일위대가!H344</f>
        <v>0</v>
      </c>
      <c r="G65" s="23">
        <f>일위대가!J344</f>
        <v>0</v>
      </c>
      <c r="H65" s="23">
        <f t="shared" si="0"/>
        <v>0</v>
      </c>
      <c r="I65" s="13" t="s">
        <v>421</v>
      </c>
      <c r="J65" s="13" t="s">
        <v>52</v>
      </c>
      <c r="K65" s="13" t="s">
        <v>52</v>
      </c>
      <c r="L65" s="13" t="s">
        <v>52</v>
      </c>
      <c r="M65" s="13" t="s">
        <v>52</v>
      </c>
      <c r="N65" s="1" t="s">
        <v>52</v>
      </c>
    </row>
    <row r="66" spans="1:14" ht="30" customHeight="1" x14ac:dyDescent="0.3">
      <c r="A66" s="13" t="s">
        <v>426</v>
      </c>
      <c r="B66" s="13" t="s">
        <v>419</v>
      </c>
      <c r="C66" s="13" t="s">
        <v>424</v>
      </c>
      <c r="D66" s="13" t="s">
        <v>61</v>
      </c>
      <c r="E66" s="23">
        <f>일위대가!F348</f>
        <v>0</v>
      </c>
      <c r="F66" s="23">
        <f>일위대가!H348</f>
        <v>0</v>
      </c>
      <c r="G66" s="23">
        <f>일위대가!J348</f>
        <v>0</v>
      </c>
      <c r="H66" s="23">
        <f t="shared" si="0"/>
        <v>0</v>
      </c>
      <c r="I66" s="13" t="s">
        <v>425</v>
      </c>
      <c r="J66" s="13" t="s">
        <v>52</v>
      </c>
      <c r="K66" s="13" t="s">
        <v>52</v>
      </c>
      <c r="L66" s="13" t="s">
        <v>52</v>
      </c>
      <c r="M66" s="13" t="s">
        <v>52</v>
      </c>
      <c r="N66" s="1" t="s">
        <v>52</v>
      </c>
    </row>
    <row r="67" spans="1:14" ht="30" customHeight="1" x14ac:dyDescent="0.3">
      <c r="A67" s="13" t="s">
        <v>431</v>
      </c>
      <c r="B67" s="13" t="s">
        <v>428</v>
      </c>
      <c r="C67" s="13" t="s">
        <v>429</v>
      </c>
      <c r="D67" s="13" t="s">
        <v>61</v>
      </c>
      <c r="E67" s="23">
        <f>일위대가!F352</f>
        <v>0</v>
      </c>
      <c r="F67" s="23">
        <f>일위대가!H352</f>
        <v>0</v>
      </c>
      <c r="G67" s="23">
        <f>일위대가!J352</f>
        <v>0</v>
      </c>
      <c r="H67" s="23">
        <f t="shared" si="0"/>
        <v>0</v>
      </c>
      <c r="I67" s="13" t="s">
        <v>430</v>
      </c>
      <c r="J67" s="13" t="s">
        <v>52</v>
      </c>
      <c r="K67" s="13" t="s">
        <v>52</v>
      </c>
      <c r="L67" s="13" t="s">
        <v>52</v>
      </c>
      <c r="M67" s="13" t="s">
        <v>52</v>
      </c>
      <c r="N67" s="1" t="s">
        <v>52</v>
      </c>
    </row>
    <row r="68" spans="1:14" ht="30" customHeight="1" x14ac:dyDescent="0.3">
      <c r="A68" s="13" t="s">
        <v>436</v>
      </c>
      <c r="B68" s="13" t="s">
        <v>433</v>
      </c>
      <c r="C68" s="13" t="s">
        <v>434</v>
      </c>
      <c r="D68" s="13" t="s">
        <v>61</v>
      </c>
      <c r="E68" s="23">
        <f>일위대가!F356</f>
        <v>0</v>
      </c>
      <c r="F68" s="23">
        <f>일위대가!H356</f>
        <v>0</v>
      </c>
      <c r="G68" s="23">
        <f>일위대가!J356</f>
        <v>0</v>
      </c>
      <c r="H68" s="23">
        <f t="shared" ref="H68:H131" si="1">E68+F68+G68</f>
        <v>0</v>
      </c>
      <c r="I68" s="13" t="s">
        <v>435</v>
      </c>
      <c r="J68" s="13" t="s">
        <v>52</v>
      </c>
      <c r="K68" s="13" t="s">
        <v>52</v>
      </c>
      <c r="L68" s="13" t="s">
        <v>52</v>
      </c>
      <c r="M68" s="13" t="s">
        <v>52</v>
      </c>
      <c r="N68" s="1" t="s">
        <v>52</v>
      </c>
    </row>
    <row r="69" spans="1:14" ht="30" customHeight="1" x14ac:dyDescent="0.3">
      <c r="A69" s="13" t="s">
        <v>440</v>
      </c>
      <c r="B69" s="13" t="s">
        <v>438</v>
      </c>
      <c r="C69" s="13" t="s">
        <v>52</v>
      </c>
      <c r="D69" s="13" t="s">
        <v>154</v>
      </c>
      <c r="E69" s="23">
        <f>일위대가!F360</f>
        <v>0</v>
      </c>
      <c r="F69" s="23">
        <f>일위대가!H360</f>
        <v>0</v>
      </c>
      <c r="G69" s="23">
        <f>일위대가!J360</f>
        <v>0</v>
      </c>
      <c r="H69" s="23">
        <f t="shared" si="1"/>
        <v>0</v>
      </c>
      <c r="I69" s="13" t="s">
        <v>439</v>
      </c>
      <c r="J69" s="13" t="s">
        <v>52</v>
      </c>
      <c r="K69" s="13" t="s">
        <v>52</v>
      </c>
      <c r="L69" s="13" t="s">
        <v>52</v>
      </c>
      <c r="M69" s="13" t="s">
        <v>52</v>
      </c>
      <c r="N69" s="1" t="s">
        <v>52</v>
      </c>
    </row>
    <row r="70" spans="1:14" ht="30" customHeight="1" x14ac:dyDescent="0.3">
      <c r="A70" s="13" t="s">
        <v>445</v>
      </c>
      <c r="B70" s="13" t="s">
        <v>442</v>
      </c>
      <c r="C70" s="13" t="s">
        <v>443</v>
      </c>
      <c r="D70" s="13" t="s">
        <v>154</v>
      </c>
      <c r="E70" s="23">
        <f>일위대가!F364</f>
        <v>0</v>
      </c>
      <c r="F70" s="23">
        <f>일위대가!H364</f>
        <v>0</v>
      </c>
      <c r="G70" s="23">
        <f>일위대가!J364</f>
        <v>0</v>
      </c>
      <c r="H70" s="23">
        <f t="shared" si="1"/>
        <v>0</v>
      </c>
      <c r="I70" s="13" t="s">
        <v>444</v>
      </c>
      <c r="J70" s="13" t="s">
        <v>52</v>
      </c>
      <c r="K70" s="13" t="s">
        <v>52</v>
      </c>
      <c r="L70" s="13" t="s">
        <v>52</v>
      </c>
      <c r="M70" s="13" t="s">
        <v>52</v>
      </c>
      <c r="N70" s="1" t="s">
        <v>52</v>
      </c>
    </row>
    <row r="71" spans="1:14" ht="30" customHeight="1" x14ac:dyDescent="0.3">
      <c r="A71" s="13" t="s">
        <v>450</v>
      </c>
      <c r="B71" s="13" t="s">
        <v>447</v>
      </c>
      <c r="C71" s="13" t="s">
        <v>448</v>
      </c>
      <c r="D71" s="13" t="s">
        <v>154</v>
      </c>
      <c r="E71" s="23">
        <f>일위대가!F368</f>
        <v>0</v>
      </c>
      <c r="F71" s="23">
        <f>일위대가!H368</f>
        <v>0</v>
      </c>
      <c r="G71" s="23">
        <f>일위대가!J368</f>
        <v>0</v>
      </c>
      <c r="H71" s="23">
        <f t="shared" si="1"/>
        <v>0</v>
      </c>
      <c r="I71" s="13" t="s">
        <v>449</v>
      </c>
      <c r="J71" s="13" t="s">
        <v>52</v>
      </c>
      <c r="K71" s="13" t="s">
        <v>52</v>
      </c>
      <c r="L71" s="13" t="s">
        <v>52</v>
      </c>
      <c r="M71" s="13" t="s">
        <v>52</v>
      </c>
      <c r="N71" s="1" t="s">
        <v>52</v>
      </c>
    </row>
    <row r="72" spans="1:14" ht="30" customHeight="1" x14ac:dyDescent="0.3">
      <c r="A72" s="13" t="s">
        <v>454</v>
      </c>
      <c r="B72" s="13" t="s">
        <v>452</v>
      </c>
      <c r="C72" s="13" t="s">
        <v>52</v>
      </c>
      <c r="D72" s="13" t="s">
        <v>154</v>
      </c>
      <c r="E72" s="23">
        <f>일위대가!F372</f>
        <v>0</v>
      </c>
      <c r="F72" s="23">
        <f>일위대가!H372</f>
        <v>0</v>
      </c>
      <c r="G72" s="23">
        <f>일위대가!J372</f>
        <v>0</v>
      </c>
      <c r="H72" s="23">
        <f t="shared" si="1"/>
        <v>0</v>
      </c>
      <c r="I72" s="13" t="s">
        <v>453</v>
      </c>
      <c r="J72" s="13" t="s">
        <v>52</v>
      </c>
      <c r="K72" s="13" t="s">
        <v>52</v>
      </c>
      <c r="L72" s="13" t="s">
        <v>52</v>
      </c>
      <c r="M72" s="13" t="s">
        <v>52</v>
      </c>
      <c r="N72" s="1" t="s">
        <v>52</v>
      </c>
    </row>
    <row r="73" spans="1:14" ht="30" customHeight="1" x14ac:dyDescent="0.3">
      <c r="A73" s="13" t="s">
        <v>459</v>
      </c>
      <c r="B73" s="13" t="s">
        <v>456</v>
      </c>
      <c r="C73" s="13" t="s">
        <v>457</v>
      </c>
      <c r="D73" s="13" t="s">
        <v>61</v>
      </c>
      <c r="E73" s="23">
        <f>일위대가!F376</f>
        <v>0</v>
      </c>
      <c r="F73" s="23">
        <f>일위대가!H376</f>
        <v>0</v>
      </c>
      <c r="G73" s="23">
        <f>일위대가!J376</f>
        <v>0</v>
      </c>
      <c r="H73" s="23">
        <f t="shared" si="1"/>
        <v>0</v>
      </c>
      <c r="I73" s="13" t="s">
        <v>458</v>
      </c>
      <c r="J73" s="13" t="s">
        <v>52</v>
      </c>
      <c r="K73" s="13" t="s">
        <v>52</v>
      </c>
      <c r="L73" s="13" t="s">
        <v>52</v>
      </c>
      <c r="M73" s="13" t="s">
        <v>52</v>
      </c>
      <c r="N73" s="1" t="s">
        <v>52</v>
      </c>
    </row>
    <row r="74" spans="1:14" ht="30" customHeight="1" x14ac:dyDescent="0.3">
      <c r="A74" s="13" t="s">
        <v>464</v>
      </c>
      <c r="B74" s="13" t="s">
        <v>461</v>
      </c>
      <c r="C74" s="13" t="s">
        <v>462</v>
      </c>
      <c r="D74" s="13" t="s">
        <v>316</v>
      </c>
      <c r="E74" s="23">
        <f>일위대가!F382</f>
        <v>0</v>
      </c>
      <c r="F74" s="23">
        <f>일위대가!H382</f>
        <v>0</v>
      </c>
      <c r="G74" s="23">
        <f>일위대가!J382</f>
        <v>0</v>
      </c>
      <c r="H74" s="23">
        <f t="shared" si="1"/>
        <v>0</v>
      </c>
      <c r="I74" s="13" t="s">
        <v>463</v>
      </c>
      <c r="J74" s="13" t="s">
        <v>52</v>
      </c>
      <c r="K74" s="13" t="s">
        <v>52</v>
      </c>
      <c r="L74" s="13" t="s">
        <v>52</v>
      </c>
      <c r="M74" s="13" t="s">
        <v>52</v>
      </c>
      <c r="N74" s="1" t="s">
        <v>52</v>
      </c>
    </row>
    <row r="75" spans="1:14" ht="30" customHeight="1" x14ac:dyDescent="0.3">
      <c r="A75" s="13" t="s">
        <v>480</v>
      </c>
      <c r="B75" s="13" t="s">
        <v>129</v>
      </c>
      <c r="C75" s="13" t="s">
        <v>478</v>
      </c>
      <c r="D75" s="13" t="s">
        <v>61</v>
      </c>
      <c r="E75" s="23">
        <f>일위대가!F388</f>
        <v>0</v>
      </c>
      <c r="F75" s="23">
        <f>일위대가!H388</f>
        <v>0</v>
      </c>
      <c r="G75" s="23">
        <f>일위대가!J388</f>
        <v>0</v>
      </c>
      <c r="H75" s="23">
        <f t="shared" si="1"/>
        <v>0</v>
      </c>
      <c r="I75" s="13" t="s">
        <v>479</v>
      </c>
      <c r="J75" s="13" t="s">
        <v>52</v>
      </c>
      <c r="K75" s="13" t="s">
        <v>52</v>
      </c>
      <c r="L75" s="13" t="s">
        <v>52</v>
      </c>
      <c r="M75" s="13" t="s">
        <v>52</v>
      </c>
      <c r="N75" s="1" t="s">
        <v>52</v>
      </c>
    </row>
    <row r="76" spans="1:14" ht="30" customHeight="1" x14ac:dyDescent="0.3">
      <c r="A76" s="13" t="s">
        <v>485</v>
      </c>
      <c r="B76" s="13" t="s">
        <v>129</v>
      </c>
      <c r="C76" s="13" t="s">
        <v>483</v>
      </c>
      <c r="D76" s="13" t="s">
        <v>61</v>
      </c>
      <c r="E76" s="23">
        <f>일위대가!F393</f>
        <v>0</v>
      </c>
      <c r="F76" s="23">
        <f>일위대가!H393</f>
        <v>0</v>
      </c>
      <c r="G76" s="23">
        <f>일위대가!J393</f>
        <v>0</v>
      </c>
      <c r="H76" s="23">
        <f t="shared" si="1"/>
        <v>0</v>
      </c>
      <c r="I76" s="13" t="s">
        <v>484</v>
      </c>
      <c r="J76" s="13" t="s">
        <v>52</v>
      </c>
      <c r="K76" s="13" t="s">
        <v>52</v>
      </c>
      <c r="L76" s="13" t="s">
        <v>52</v>
      </c>
      <c r="M76" s="13" t="s">
        <v>52</v>
      </c>
      <c r="N76" s="1" t="s">
        <v>52</v>
      </c>
    </row>
    <row r="77" spans="1:14" ht="30" customHeight="1" x14ac:dyDescent="0.3">
      <c r="A77" s="13" t="s">
        <v>489</v>
      </c>
      <c r="B77" s="13" t="s">
        <v>129</v>
      </c>
      <c r="C77" s="13" t="s">
        <v>487</v>
      </c>
      <c r="D77" s="13" t="s">
        <v>61</v>
      </c>
      <c r="E77" s="23">
        <f>일위대가!F398</f>
        <v>0</v>
      </c>
      <c r="F77" s="23">
        <f>일위대가!H398</f>
        <v>0</v>
      </c>
      <c r="G77" s="23">
        <f>일위대가!J398</f>
        <v>0</v>
      </c>
      <c r="H77" s="23">
        <f t="shared" si="1"/>
        <v>0</v>
      </c>
      <c r="I77" s="13" t="s">
        <v>488</v>
      </c>
      <c r="J77" s="13" t="s">
        <v>52</v>
      </c>
      <c r="K77" s="13" t="s">
        <v>52</v>
      </c>
      <c r="L77" s="13" t="s">
        <v>52</v>
      </c>
      <c r="M77" s="13" t="s">
        <v>52</v>
      </c>
      <c r="N77" s="1" t="s">
        <v>52</v>
      </c>
    </row>
    <row r="78" spans="1:14" ht="30" customHeight="1" x14ac:dyDescent="0.3">
      <c r="A78" s="13" t="s">
        <v>493</v>
      </c>
      <c r="B78" s="13" t="s">
        <v>158</v>
      </c>
      <c r="C78" s="13" t="s">
        <v>491</v>
      </c>
      <c r="D78" s="13" t="s">
        <v>154</v>
      </c>
      <c r="E78" s="23">
        <f>일위대가!F404</f>
        <v>0</v>
      </c>
      <c r="F78" s="23">
        <f>일위대가!H404</f>
        <v>0</v>
      </c>
      <c r="G78" s="23">
        <f>일위대가!J404</f>
        <v>0</v>
      </c>
      <c r="H78" s="23">
        <f t="shared" si="1"/>
        <v>0</v>
      </c>
      <c r="I78" s="13" t="s">
        <v>492</v>
      </c>
      <c r="J78" s="13" t="s">
        <v>52</v>
      </c>
      <c r="K78" s="13" t="s">
        <v>52</v>
      </c>
      <c r="L78" s="13" t="s">
        <v>52</v>
      </c>
      <c r="M78" s="13" t="s">
        <v>52</v>
      </c>
      <c r="N78" s="1" t="s">
        <v>52</v>
      </c>
    </row>
    <row r="79" spans="1:14" ht="30" customHeight="1" x14ac:dyDescent="0.3">
      <c r="A79" s="13" t="s">
        <v>497</v>
      </c>
      <c r="B79" s="13" t="s">
        <v>158</v>
      </c>
      <c r="C79" s="13" t="s">
        <v>495</v>
      </c>
      <c r="D79" s="13" t="s">
        <v>154</v>
      </c>
      <c r="E79" s="23">
        <f>일위대가!F410</f>
        <v>0</v>
      </c>
      <c r="F79" s="23">
        <f>일위대가!H410</f>
        <v>0</v>
      </c>
      <c r="G79" s="23">
        <f>일위대가!J410</f>
        <v>0</v>
      </c>
      <c r="H79" s="23">
        <f t="shared" si="1"/>
        <v>0</v>
      </c>
      <c r="I79" s="13" t="s">
        <v>496</v>
      </c>
      <c r="J79" s="13" t="s">
        <v>52</v>
      </c>
      <c r="K79" s="13" t="s">
        <v>52</v>
      </c>
      <c r="L79" s="13" t="s">
        <v>52</v>
      </c>
      <c r="M79" s="13" t="s">
        <v>52</v>
      </c>
      <c r="N79" s="1" t="s">
        <v>52</v>
      </c>
    </row>
    <row r="80" spans="1:14" ht="30" customHeight="1" x14ac:dyDescent="0.3">
      <c r="A80" s="13" t="s">
        <v>505</v>
      </c>
      <c r="B80" s="13" t="s">
        <v>502</v>
      </c>
      <c r="C80" s="13" t="s">
        <v>503</v>
      </c>
      <c r="D80" s="13" t="s">
        <v>61</v>
      </c>
      <c r="E80" s="23">
        <f>일위대가!F414</f>
        <v>0</v>
      </c>
      <c r="F80" s="23">
        <f>일위대가!H414</f>
        <v>0</v>
      </c>
      <c r="G80" s="23">
        <f>일위대가!J414</f>
        <v>0</v>
      </c>
      <c r="H80" s="23">
        <f t="shared" si="1"/>
        <v>0</v>
      </c>
      <c r="I80" s="13" t="s">
        <v>504</v>
      </c>
      <c r="J80" s="13" t="s">
        <v>52</v>
      </c>
      <c r="K80" s="13" t="s">
        <v>52</v>
      </c>
      <c r="L80" s="13" t="s">
        <v>52</v>
      </c>
      <c r="M80" s="13" t="s">
        <v>52</v>
      </c>
      <c r="N80" s="1" t="s">
        <v>52</v>
      </c>
    </row>
    <row r="81" spans="1:14" ht="30" customHeight="1" x14ac:dyDescent="0.3">
      <c r="A81" s="13" t="s">
        <v>512</v>
      </c>
      <c r="B81" s="13" t="s">
        <v>509</v>
      </c>
      <c r="C81" s="13" t="s">
        <v>510</v>
      </c>
      <c r="D81" s="13" t="s">
        <v>61</v>
      </c>
      <c r="E81" s="23">
        <f>일위대가!F421</f>
        <v>0</v>
      </c>
      <c r="F81" s="23">
        <f>일위대가!H421</f>
        <v>0</v>
      </c>
      <c r="G81" s="23">
        <f>일위대가!J421</f>
        <v>0</v>
      </c>
      <c r="H81" s="23">
        <f t="shared" si="1"/>
        <v>0</v>
      </c>
      <c r="I81" s="13" t="s">
        <v>511</v>
      </c>
      <c r="J81" s="13" t="s">
        <v>52</v>
      </c>
      <c r="K81" s="13" t="s">
        <v>52</v>
      </c>
      <c r="L81" s="13" t="s">
        <v>52</v>
      </c>
      <c r="M81" s="13" t="s">
        <v>52</v>
      </c>
      <c r="N81" s="1" t="s">
        <v>52</v>
      </c>
    </row>
    <row r="82" spans="1:14" ht="30" customHeight="1" x14ac:dyDescent="0.3">
      <c r="A82" s="13" t="s">
        <v>518</v>
      </c>
      <c r="B82" s="13" t="s">
        <v>516</v>
      </c>
      <c r="C82" s="13" t="s">
        <v>210</v>
      </c>
      <c r="D82" s="13" t="s">
        <v>61</v>
      </c>
      <c r="E82" s="23">
        <f>일위대가!F426</f>
        <v>0</v>
      </c>
      <c r="F82" s="23">
        <f>일위대가!H426</f>
        <v>0</v>
      </c>
      <c r="G82" s="23">
        <f>일위대가!J426</f>
        <v>0</v>
      </c>
      <c r="H82" s="23">
        <f t="shared" si="1"/>
        <v>0</v>
      </c>
      <c r="I82" s="13" t="s">
        <v>517</v>
      </c>
      <c r="J82" s="13" t="s">
        <v>52</v>
      </c>
      <c r="K82" s="13" t="s">
        <v>52</v>
      </c>
      <c r="L82" s="13" t="s">
        <v>52</v>
      </c>
      <c r="M82" s="13" t="s">
        <v>52</v>
      </c>
      <c r="N82" s="1" t="s">
        <v>52</v>
      </c>
    </row>
    <row r="83" spans="1:14" ht="30" customHeight="1" x14ac:dyDescent="0.3">
      <c r="A83" s="13" t="s">
        <v>523</v>
      </c>
      <c r="B83" s="13" t="s">
        <v>520</v>
      </c>
      <c r="C83" s="13" t="s">
        <v>521</v>
      </c>
      <c r="D83" s="13" t="s">
        <v>61</v>
      </c>
      <c r="E83" s="23">
        <f>일위대가!F442</f>
        <v>0</v>
      </c>
      <c r="F83" s="23">
        <f>일위대가!H442</f>
        <v>0</v>
      </c>
      <c r="G83" s="23">
        <f>일위대가!J442</f>
        <v>0</v>
      </c>
      <c r="H83" s="23">
        <f t="shared" si="1"/>
        <v>0</v>
      </c>
      <c r="I83" s="13" t="s">
        <v>522</v>
      </c>
      <c r="J83" s="13" t="s">
        <v>52</v>
      </c>
      <c r="K83" s="13" t="s">
        <v>52</v>
      </c>
      <c r="L83" s="13" t="s">
        <v>52</v>
      </c>
      <c r="M83" s="13" t="s">
        <v>52</v>
      </c>
      <c r="N83" s="1" t="s">
        <v>52</v>
      </c>
    </row>
    <row r="84" spans="1:14" ht="30" customHeight="1" x14ac:dyDescent="0.3">
      <c r="A84" s="13" t="s">
        <v>527</v>
      </c>
      <c r="B84" s="13" t="s">
        <v>525</v>
      </c>
      <c r="C84" s="13" t="s">
        <v>521</v>
      </c>
      <c r="D84" s="13" t="s">
        <v>61</v>
      </c>
      <c r="E84" s="23">
        <f>일위대가!F458</f>
        <v>0</v>
      </c>
      <c r="F84" s="23">
        <f>일위대가!H458</f>
        <v>0</v>
      </c>
      <c r="G84" s="23">
        <f>일위대가!J458</f>
        <v>0</v>
      </c>
      <c r="H84" s="23">
        <f t="shared" si="1"/>
        <v>0</v>
      </c>
      <c r="I84" s="13" t="s">
        <v>526</v>
      </c>
      <c r="J84" s="13" t="s">
        <v>52</v>
      </c>
      <c r="K84" s="13" t="s">
        <v>52</v>
      </c>
      <c r="L84" s="13" t="s">
        <v>52</v>
      </c>
      <c r="M84" s="13" t="s">
        <v>52</v>
      </c>
      <c r="N84" s="1" t="s">
        <v>52</v>
      </c>
    </row>
    <row r="85" spans="1:14" ht="30" customHeight="1" x14ac:dyDescent="0.3">
      <c r="A85" s="13" t="s">
        <v>532</v>
      </c>
      <c r="B85" s="13" t="s">
        <v>529</v>
      </c>
      <c r="C85" s="13" t="s">
        <v>530</v>
      </c>
      <c r="D85" s="13" t="s">
        <v>61</v>
      </c>
      <c r="E85" s="23">
        <f>일위대가!F474</f>
        <v>0</v>
      </c>
      <c r="F85" s="23">
        <f>일위대가!H474</f>
        <v>0</v>
      </c>
      <c r="G85" s="23">
        <f>일위대가!J474</f>
        <v>0</v>
      </c>
      <c r="H85" s="23">
        <f t="shared" si="1"/>
        <v>0</v>
      </c>
      <c r="I85" s="13" t="s">
        <v>531</v>
      </c>
      <c r="J85" s="13" t="s">
        <v>52</v>
      </c>
      <c r="K85" s="13" t="s">
        <v>52</v>
      </c>
      <c r="L85" s="13" t="s">
        <v>52</v>
      </c>
      <c r="M85" s="13" t="s">
        <v>52</v>
      </c>
      <c r="N85" s="1" t="s">
        <v>52</v>
      </c>
    </row>
    <row r="86" spans="1:14" ht="30" customHeight="1" x14ac:dyDescent="0.3">
      <c r="A86" s="13" t="s">
        <v>537</v>
      </c>
      <c r="B86" s="13" t="s">
        <v>534</v>
      </c>
      <c r="C86" s="13" t="s">
        <v>535</v>
      </c>
      <c r="D86" s="13" t="s">
        <v>61</v>
      </c>
      <c r="E86" s="23">
        <f>일위대가!F479</f>
        <v>0</v>
      </c>
      <c r="F86" s="23">
        <f>일위대가!H479</f>
        <v>0</v>
      </c>
      <c r="G86" s="23">
        <f>일위대가!J479</f>
        <v>0</v>
      </c>
      <c r="H86" s="23">
        <f t="shared" si="1"/>
        <v>0</v>
      </c>
      <c r="I86" s="13" t="s">
        <v>536</v>
      </c>
      <c r="J86" s="13" t="s">
        <v>52</v>
      </c>
      <c r="K86" s="13" t="s">
        <v>52</v>
      </c>
      <c r="L86" s="13" t="s">
        <v>52</v>
      </c>
      <c r="M86" s="13" t="s">
        <v>52</v>
      </c>
      <c r="N86" s="1" t="s">
        <v>52</v>
      </c>
    </row>
    <row r="87" spans="1:14" ht="30" customHeight="1" x14ac:dyDescent="0.3">
      <c r="A87" s="13" t="s">
        <v>542</v>
      </c>
      <c r="B87" s="13" t="s">
        <v>539</v>
      </c>
      <c r="C87" s="13" t="s">
        <v>540</v>
      </c>
      <c r="D87" s="13" t="s">
        <v>154</v>
      </c>
      <c r="E87" s="23">
        <f>일위대가!F484</f>
        <v>0</v>
      </c>
      <c r="F87" s="23">
        <f>일위대가!H484</f>
        <v>0</v>
      </c>
      <c r="G87" s="23">
        <f>일위대가!J484</f>
        <v>0</v>
      </c>
      <c r="H87" s="23">
        <f t="shared" si="1"/>
        <v>0</v>
      </c>
      <c r="I87" s="13" t="s">
        <v>541</v>
      </c>
      <c r="J87" s="13" t="s">
        <v>52</v>
      </c>
      <c r="K87" s="13" t="s">
        <v>52</v>
      </c>
      <c r="L87" s="13" t="s">
        <v>52</v>
      </c>
      <c r="M87" s="13" t="s">
        <v>52</v>
      </c>
      <c r="N87" s="1" t="s">
        <v>52</v>
      </c>
    </row>
    <row r="88" spans="1:14" ht="30" customHeight="1" x14ac:dyDescent="0.3">
      <c r="A88" s="13" t="s">
        <v>547</v>
      </c>
      <c r="B88" s="13" t="s">
        <v>544</v>
      </c>
      <c r="C88" s="13" t="s">
        <v>545</v>
      </c>
      <c r="D88" s="13" t="s">
        <v>154</v>
      </c>
      <c r="E88" s="23">
        <f>일위대가!F488</f>
        <v>0</v>
      </c>
      <c r="F88" s="23">
        <f>일위대가!H488</f>
        <v>0</v>
      </c>
      <c r="G88" s="23">
        <f>일위대가!J488</f>
        <v>0</v>
      </c>
      <c r="H88" s="23">
        <f t="shared" si="1"/>
        <v>0</v>
      </c>
      <c r="I88" s="13" t="s">
        <v>546</v>
      </c>
      <c r="J88" s="13" t="s">
        <v>52</v>
      </c>
      <c r="K88" s="13" t="s">
        <v>52</v>
      </c>
      <c r="L88" s="13" t="s">
        <v>52</v>
      </c>
      <c r="M88" s="13" t="s">
        <v>52</v>
      </c>
      <c r="N88" s="1" t="s">
        <v>52</v>
      </c>
    </row>
    <row r="89" spans="1:14" ht="30" customHeight="1" x14ac:dyDescent="0.3">
      <c r="A89" s="13" t="s">
        <v>551</v>
      </c>
      <c r="B89" s="13" t="s">
        <v>544</v>
      </c>
      <c r="C89" s="13" t="s">
        <v>549</v>
      </c>
      <c r="D89" s="13" t="s">
        <v>154</v>
      </c>
      <c r="E89" s="23">
        <f>일위대가!F492</f>
        <v>0</v>
      </c>
      <c r="F89" s="23">
        <f>일위대가!H492</f>
        <v>0</v>
      </c>
      <c r="G89" s="23">
        <f>일위대가!J492</f>
        <v>0</v>
      </c>
      <c r="H89" s="23">
        <f t="shared" si="1"/>
        <v>0</v>
      </c>
      <c r="I89" s="13" t="s">
        <v>550</v>
      </c>
      <c r="J89" s="13" t="s">
        <v>52</v>
      </c>
      <c r="K89" s="13" t="s">
        <v>52</v>
      </c>
      <c r="L89" s="13" t="s">
        <v>52</v>
      </c>
      <c r="M89" s="13" t="s">
        <v>52</v>
      </c>
      <c r="N89" s="1" t="s">
        <v>52</v>
      </c>
    </row>
    <row r="90" spans="1:14" ht="30" customHeight="1" x14ac:dyDescent="0.3">
      <c r="A90" s="13" t="s">
        <v>558</v>
      </c>
      <c r="B90" s="13" t="s">
        <v>555</v>
      </c>
      <c r="C90" s="13" t="s">
        <v>556</v>
      </c>
      <c r="D90" s="13" t="s">
        <v>154</v>
      </c>
      <c r="E90" s="23">
        <f>일위대가!F497</f>
        <v>0</v>
      </c>
      <c r="F90" s="23">
        <f>일위대가!H497</f>
        <v>0</v>
      </c>
      <c r="G90" s="23">
        <f>일위대가!J497</f>
        <v>0</v>
      </c>
      <c r="H90" s="23">
        <f t="shared" si="1"/>
        <v>0</v>
      </c>
      <c r="I90" s="13" t="s">
        <v>557</v>
      </c>
      <c r="J90" s="13" t="s">
        <v>52</v>
      </c>
      <c r="K90" s="13" t="s">
        <v>52</v>
      </c>
      <c r="L90" s="13" t="s">
        <v>52</v>
      </c>
      <c r="M90" s="13" t="s">
        <v>52</v>
      </c>
      <c r="N90" s="1" t="s">
        <v>52</v>
      </c>
    </row>
    <row r="91" spans="1:14" ht="30" customHeight="1" x14ac:dyDescent="0.3">
      <c r="A91" s="13" t="s">
        <v>569</v>
      </c>
      <c r="B91" s="13" t="s">
        <v>566</v>
      </c>
      <c r="C91" s="13" t="s">
        <v>567</v>
      </c>
      <c r="D91" s="13" t="s">
        <v>154</v>
      </c>
      <c r="E91" s="23">
        <f>일위대가!F501</f>
        <v>0</v>
      </c>
      <c r="F91" s="23">
        <f>일위대가!H501</f>
        <v>0</v>
      </c>
      <c r="G91" s="23">
        <f>일위대가!J501</f>
        <v>0</v>
      </c>
      <c r="H91" s="23">
        <f t="shared" si="1"/>
        <v>0</v>
      </c>
      <c r="I91" s="13" t="s">
        <v>568</v>
      </c>
      <c r="J91" s="13" t="s">
        <v>52</v>
      </c>
      <c r="K91" s="13" t="s">
        <v>52</v>
      </c>
      <c r="L91" s="13" t="s">
        <v>52</v>
      </c>
      <c r="M91" s="13" t="s">
        <v>52</v>
      </c>
      <c r="N91" s="1" t="s">
        <v>52</v>
      </c>
    </row>
    <row r="92" spans="1:14" ht="30" customHeight="1" x14ac:dyDescent="0.3">
      <c r="A92" s="13" t="s">
        <v>573</v>
      </c>
      <c r="B92" s="13" t="s">
        <v>571</v>
      </c>
      <c r="C92" s="13" t="s">
        <v>281</v>
      </c>
      <c r="D92" s="13" t="s">
        <v>154</v>
      </c>
      <c r="E92" s="23">
        <f>일위대가!F506</f>
        <v>0</v>
      </c>
      <c r="F92" s="23">
        <f>일위대가!H506</f>
        <v>0</v>
      </c>
      <c r="G92" s="23">
        <f>일위대가!J506</f>
        <v>0</v>
      </c>
      <c r="H92" s="23">
        <f t="shared" si="1"/>
        <v>0</v>
      </c>
      <c r="I92" s="13" t="s">
        <v>572</v>
      </c>
      <c r="J92" s="13" t="s">
        <v>52</v>
      </c>
      <c r="K92" s="13" t="s">
        <v>52</v>
      </c>
      <c r="L92" s="13" t="s">
        <v>52</v>
      </c>
      <c r="M92" s="13" t="s">
        <v>52</v>
      </c>
      <c r="N92" s="1" t="s">
        <v>52</v>
      </c>
    </row>
    <row r="93" spans="1:14" ht="30" customHeight="1" x14ac:dyDescent="0.3">
      <c r="A93" s="13" t="s">
        <v>578</v>
      </c>
      <c r="B93" s="13" t="s">
        <v>575</v>
      </c>
      <c r="C93" s="13" t="s">
        <v>576</v>
      </c>
      <c r="D93" s="13" t="s">
        <v>154</v>
      </c>
      <c r="E93" s="23">
        <f>일위대가!F516</f>
        <v>0</v>
      </c>
      <c r="F93" s="23">
        <f>일위대가!H516</f>
        <v>0</v>
      </c>
      <c r="G93" s="23">
        <f>일위대가!J516</f>
        <v>0</v>
      </c>
      <c r="H93" s="23">
        <f t="shared" si="1"/>
        <v>0</v>
      </c>
      <c r="I93" s="13" t="s">
        <v>577</v>
      </c>
      <c r="J93" s="13" t="s">
        <v>52</v>
      </c>
      <c r="K93" s="13" t="s">
        <v>52</v>
      </c>
      <c r="L93" s="13" t="s">
        <v>52</v>
      </c>
      <c r="M93" s="13" t="s">
        <v>52</v>
      </c>
      <c r="N93" s="1" t="s">
        <v>52</v>
      </c>
    </row>
    <row r="94" spans="1:14" ht="30" customHeight="1" x14ac:dyDescent="0.3">
      <c r="A94" s="13" t="s">
        <v>586</v>
      </c>
      <c r="B94" s="13" t="s">
        <v>583</v>
      </c>
      <c r="C94" s="13" t="s">
        <v>584</v>
      </c>
      <c r="D94" s="13" t="s">
        <v>61</v>
      </c>
      <c r="E94" s="23">
        <f>일위대가!F524</f>
        <v>0</v>
      </c>
      <c r="F94" s="23">
        <f>일위대가!H524</f>
        <v>0</v>
      </c>
      <c r="G94" s="23">
        <f>일위대가!J524</f>
        <v>0</v>
      </c>
      <c r="H94" s="23">
        <f t="shared" si="1"/>
        <v>0</v>
      </c>
      <c r="I94" s="13" t="s">
        <v>585</v>
      </c>
      <c r="J94" s="13" t="s">
        <v>52</v>
      </c>
      <c r="K94" s="13" t="s">
        <v>52</v>
      </c>
      <c r="L94" s="13" t="s">
        <v>52</v>
      </c>
      <c r="M94" s="13" t="s">
        <v>52</v>
      </c>
      <c r="N94" s="1" t="s">
        <v>52</v>
      </c>
    </row>
    <row r="95" spans="1:14" ht="30" customHeight="1" x14ac:dyDescent="0.3">
      <c r="A95" s="13" t="s">
        <v>591</v>
      </c>
      <c r="B95" s="13" t="s">
        <v>589</v>
      </c>
      <c r="C95" s="13" t="s">
        <v>52</v>
      </c>
      <c r="D95" s="13" t="s">
        <v>154</v>
      </c>
      <c r="E95" s="23">
        <f>일위대가!F529</f>
        <v>0</v>
      </c>
      <c r="F95" s="23">
        <f>일위대가!H529</f>
        <v>0</v>
      </c>
      <c r="G95" s="23">
        <f>일위대가!J529</f>
        <v>0</v>
      </c>
      <c r="H95" s="23">
        <f t="shared" si="1"/>
        <v>0</v>
      </c>
      <c r="I95" s="13" t="s">
        <v>590</v>
      </c>
      <c r="J95" s="13" t="s">
        <v>52</v>
      </c>
      <c r="K95" s="13" t="s">
        <v>52</v>
      </c>
      <c r="L95" s="13" t="s">
        <v>52</v>
      </c>
      <c r="M95" s="13" t="s">
        <v>52</v>
      </c>
      <c r="N95" s="1" t="s">
        <v>52</v>
      </c>
    </row>
    <row r="96" spans="1:14" ht="30" customHeight="1" x14ac:dyDescent="0.3">
      <c r="A96" s="13" t="s">
        <v>599</v>
      </c>
      <c r="B96" s="13" t="s">
        <v>596</v>
      </c>
      <c r="C96" s="13" t="s">
        <v>597</v>
      </c>
      <c r="D96" s="13" t="s">
        <v>316</v>
      </c>
      <c r="E96" s="23">
        <f>일위대가!F543</f>
        <v>0</v>
      </c>
      <c r="F96" s="23">
        <f>일위대가!H543</f>
        <v>0</v>
      </c>
      <c r="G96" s="23">
        <f>일위대가!J543</f>
        <v>0</v>
      </c>
      <c r="H96" s="23">
        <f t="shared" si="1"/>
        <v>0</v>
      </c>
      <c r="I96" s="13" t="s">
        <v>598</v>
      </c>
      <c r="J96" s="13" t="s">
        <v>52</v>
      </c>
      <c r="K96" s="13" t="s">
        <v>52</v>
      </c>
      <c r="L96" s="13" t="s">
        <v>52</v>
      </c>
      <c r="M96" s="13" t="s">
        <v>52</v>
      </c>
      <c r="N96" s="1" t="s">
        <v>52</v>
      </c>
    </row>
    <row r="97" spans="1:14" ht="30" customHeight="1" x14ac:dyDescent="0.3">
      <c r="A97" s="13" t="s">
        <v>605</v>
      </c>
      <c r="B97" s="13" t="s">
        <v>603</v>
      </c>
      <c r="C97" s="13" t="s">
        <v>323</v>
      </c>
      <c r="D97" s="13" t="s">
        <v>61</v>
      </c>
      <c r="E97" s="23">
        <f>일위대가!F551</f>
        <v>0</v>
      </c>
      <c r="F97" s="23">
        <f>일위대가!H551</f>
        <v>0</v>
      </c>
      <c r="G97" s="23">
        <f>일위대가!J551</f>
        <v>0</v>
      </c>
      <c r="H97" s="23">
        <f t="shared" si="1"/>
        <v>0</v>
      </c>
      <c r="I97" s="13" t="s">
        <v>604</v>
      </c>
      <c r="J97" s="13" t="s">
        <v>52</v>
      </c>
      <c r="K97" s="13" t="s">
        <v>52</v>
      </c>
      <c r="L97" s="13" t="s">
        <v>52</v>
      </c>
      <c r="M97" s="13" t="s">
        <v>52</v>
      </c>
      <c r="N97" s="1" t="s">
        <v>52</v>
      </c>
    </row>
    <row r="98" spans="1:14" ht="30" customHeight="1" x14ac:dyDescent="0.3">
      <c r="A98" s="13" t="s">
        <v>617</v>
      </c>
      <c r="B98" s="13" t="s">
        <v>615</v>
      </c>
      <c r="C98" s="13" t="s">
        <v>52</v>
      </c>
      <c r="D98" s="13" t="s">
        <v>61</v>
      </c>
      <c r="E98" s="23">
        <f>일위대가!F556</f>
        <v>0</v>
      </c>
      <c r="F98" s="23">
        <f>일위대가!H556</f>
        <v>0</v>
      </c>
      <c r="G98" s="23">
        <f>일위대가!J556</f>
        <v>0</v>
      </c>
      <c r="H98" s="23">
        <f t="shared" si="1"/>
        <v>0</v>
      </c>
      <c r="I98" s="13" t="s">
        <v>616</v>
      </c>
      <c r="J98" s="13" t="s">
        <v>52</v>
      </c>
      <c r="K98" s="13" t="s">
        <v>52</v>
      </c>
      <c r="L98" s="13" t="s">
        <v>52</v>
      </c>
      <c r="M98" s="13" t="s">
        <v>52</v>
      </c>
      <c r="N98" s="1" t="s">
        <v>52</v>
      </c>
    </row>
    <row r="99" spans="1:14" ht="30" customHeight="1" x14ac:dyDescent="0.3">
      <c r="A99" s="13" t="s">
        <v>622</v>
      </c>
      <c r="B99" s="13" t="s">
        <v>620</v>
      </c>
      <c r="C99" s="13" t="s">
        <v>52</v>
      </c>
      <c r="D99" s="13" t="s">
        <v>154</v>
      </c>
      <c r="E99" s="23">
        <f>일위대가!F564</f>
        <v>0</v>
      </c>
      <c r="F99" s="23">
        <f>일위대가!H564</f>
        <v>0</v>
      </c>
      <c r="G99" s="23">
        <f>일위대가!J564</f>
        <v>0</v>
      </c>
      <c r="H99" s="23">
        <f t="shared" si="1"/>
        <v>0</v>
      </c>
      <c r="I99" s="13" t="s">
        <v>621</v>
      </c>
      <c r="J99" s="13" t="s">
        <v>52</v>
      </c>
      <c r="K99" s="13" t="s">
        <v>52</v>
      </c>
      <c r="L99" s="13" t="s">
        <v>52</v>
      </c>
      <c r="M99" s="13" t="s">
        <v>52</v>
      </c>
      <c r="N99" s="1" t="s">
        <v>52</v>
      </c>
    </row>
    <row r="100" spans="1:14" ht="30" customHeight="1" x14ac:dyDescent="0.3">
      <c r="A100" s="13" t="s">
        <v>627</v>
      </c>
      <c r="B100" s="13" t="s">
        <v>410</v>
      </c>
      <c r="C100" s="13" t="s">
        <v>625</v>
      </c>
      <c r="D100" s="13" t="s">
        <v>61</v>
      </c>
      <c r="E100" s="23">
        <f>일위대가!F568</f>
        <v>0</v>
      </c>
      <c r="F100" s="23">
        <f>일위대가!H568</f>
        <v>0</v>
      </c>
      <c r="G100" s="23">
        <f>일위대가!J568</f>
        <v>0</v>
      </c>
      <c r="H100" s="23">
        <f t="shared" si="1"/>
        <v>0</v>
      </c>
      <c r="I100" s="13" t="s">
        <v>626</v>
      </c>
      <c r="J100" s="13" t="s">
        <v>52</v>
      </c>
      <c r="K100" s="13" t="s">
        <v>52</v>
      </c>
      <c r="L100" s="13" t="s">
        <v>52</v>
      </c>
      <c r="M100" s="13" t="s">
        <v>52</v>
      </c>
      <c r="N100" s="1" t="s">
        <v>52</v>
      </c>
    </row>
    <row r="101" spans="1:14" ht="30" customHeight="1" x14ac:dyDescent="0.3">
      <c r="A101" s="13" t="s">
        <v>635</v>
      </c>
      <c r="B101" s="13" t="s">
        <v>632</v>
      </c>
      <c r="C101" s="13" t="s">
        <v>633</v>
      </c>
      <c r="D101" s="13" t="s">
        <v>316</v>
      </c>
      <c r="E101" s="23">
        <f>일위대가!F572</f>
        <v>0</v>
      </c>
      <c r="F101" s="23">
        <f>일위대가!H572</f>
        <v>0</v>
      </c>
      <c r="G101" s="23">
        <f>일위대가!J572</f>
        <v>0</v>
      </c>
      <c r="H101" s="23">
        <f t="shared" si="1"/>
        <v>0</v>
      </c>
      <c r="I101" s="13" t="s">
        <v>634</v>
      </c>
      <c r="J101" s="13" t="s">
        <v>52</v>
      </c>
      <c r="K101" s="13" t="s">
        <v>52</v>
      </c>
      <c r="L101" s="13" t="s">
        <v>52</v>
      </c>
      <c r="M101" s="13" t="s">
        <v>52</v>
      </c>
      <c r="N101" s="1" t="s">
        <v>52</v>
      </c>
    </row>
    <row r="102" spans="1:14" ht="30" customHeight="1" x14ac:dyDescent="0.3">
      <c r="A102" s="13" t="s">
        <v>640</v>
      </c>
      <c r="B102" s="13" t="s">
        <v>637</v>
      </c>
      <c r="C102" s="13" t="s">
        <v>638</v>
      </c>
      <c r="D102" s="13" t="s">
        <v>61</v>
      </c>
      <c r="E102" s="23">
        <f>일위대가!F577</f>
        <v>0</v>
      </c>
      <c r="F102" s="23">
        <f>일위대가!H577</f>
        <v>0</v>
      </c>
      <c r="G102" s="23">
        <f>일위대가!J577</f>
        <v>0</v>
      </c>
      <c r="H102" s="23">
        <f t="shared" si="1"/>
        <v>0</v>
      </c>
      <c r="I102" s="13" t="s">
        <v>639</v>
      </c>
      <c r="J102" s="13" t="s">
        <v>52</v>
      </c>
      <c r="K102" s="13" t="s">
        <v>52</v>
      </c>
      <c r="L102" s="13" t="s">
        <v>52</v>
      </c>
      <c r="M102" s="13" t="s">
        <v>52</v>
      </c>
      <c r="N102" s="1" t="s">
        <v>52</v>
      </c>
    </row>
    <row r="103" spans="1:14" ht="30" customHeight="1" x14ac:dyDescent="0.3">
      <c r="A103" s="13" t="s">
        <v>654</v>
      </c>
      <c r="B103" s="13" t="s">
        <v>650</v>
      </c>
      <c r="C103" s="13" t="s">
        <v>651</v>
      </c>
      <c r="D103" s="13" t="s">
        <v>652</v>
      </c>
      <c r="E103" s="23">
        <f>일위대가!F581</f>
        <v>0</v>
      </c>
      <c r="F103" s="23">
        <f>일위대가!H581</f>
        <v>0</v>
      </c>
      <c r="G103" s="23">
        <f>일위대가!J581</f>
        <v>0</v>
      </c>
      <c r="H103" s="23">
        <f t="shared" si="1"/>
        <v>0</v>
      </c>
      <c r="I103" s="13" t="s">
        <v>653</v>
      </c>
      <c r="J103" s="13" t="s">
        <v>52</v>
      </c>
      <c r="K103" s="13" t="s">
        <v>52</v>
      </c>
      <c r="L103" s="13" t="s">
        <v>52</v>
      </c>
      <c r="M103" s="13" t="s">
        <v>52</v>
      </c>
      <c r="N103" s="1" t="s">
        <v>52</v>
      </c>
    </row>
    <row r="104" spans="1:14" ht="30" customHeight="1" x14ac:dyDescent="0.3">
      <c r="A104" s="13" t="s">
        <v>663</v>
      </c>
      <c r="B104" s="13" t="s">
        <v>158</v>
      </c>
      <c r="C104" s="13" t="s">
        <v>661</v>
      </c>
      <c r="D104" s="13" t="s">
        <v>154</v>
      </c>
      <c r="E104" s="23">
        <f>일위대가!F587</f>
        <v>0</v>
      </c>
      <c r="F104" s="23">
        <f>일위대가!H587</f>
        <v>0</v>
      </c>
      <c r="G104" s="23">
        <f>일위대가!J587</f>
        <v>0</v>
      </c>
      <c r="H104" s="23">
        <f t="shared" si="1"/>
        <v>0</v>
      </c>
      <c r="I104" s="13" t="s">
        <v>662</v>
      </c>
      <c r="J104" s="13" t="s">
        <v>52</v>
      </c>
      <c r="K104" s="13" t="s">
        <v>52</v>
      </c>
      <c r="L104" s="13" t="s">
        <v>52</v>
      </c>
      <c r="M104" s="13" t="s">
        <v>52</v>
      </c>
      <c r="N104" s="1" t="s">
        <v>52</v>
      </c>
    </row>
    <row r="105" spans="1:14" ht="30" customHeight="1" x14ac:dyDescent="0.3">
      <c r="A105" s="13" t="s">
        <v>690</v>
      </c>
      <c r="B105" s="13" t="s">
        <v>688</v>
      </c>
      <c r="C105" s="13" t="s">
        <v>52</v>
      </c>
      <c r="D105" s="13" t="s">
        <v>154</v>
      </c>
      <c r="E105" s="23">
        <f>일위대가!F592</f>
        <v>0</v>
      </c>
      <c r="F105" s="23">
        <f>일위대가!H592</f>
        <v>0</v>
      </c>
      <c r="G105" s="23">
        <f>일위대가!J592</f>
        <v>0</v>
      </c>
      <c r="H105" s="23">
        <f t="shared" si="1"/>
        <v>0</v>
      </c>
      <c r="I105" s="13" t="s">
        <v>689</v>
      </c>
      <c r="J105" s="13" t="s">
        <v>52</v>
      </c>
      <c r="K105" s="13" t="s">
        <v>52</v>
      </c>
      <c r="L105" s="13" t="s">
        <v>52</v>
      </c>
      <c r="M105" s="13" t="s">
        <v>52</v>
      </c>
      <c r="N105" s="1" t="s">
        <v>52</v>
      </c>
    </row>
    <row r="106" spans="1:14" ht="30" customHeight="1" x14ac:dyDescent="0.3">
      <c r="A106" s="13" t="s">
        <v>698</v>
      </c>
      <c r="B106" s="13" t="s">
        <v>695</v>
      </c>
      <c r="C106" s="13" t="s">
        <v>696</v>
      </c>
      <c r="D106" s="13" t="s">
        <v>316</v>
      </c>
      <c r="E106" s="23">
        <f>일위대가!F603</f>
        <v>0</v>
      </c>
      <c r="F106" s="23">
        <f>일위대가!H603</f>
        <v>0</v>
      </c>
      <c r="G106" s="23">
        <f>일위대가!J603</f>
        <v>0</v>
      </c>
      <c r="H106" s="23">
        <f t="shared" si="1"/>
        <v>0</v>
      </c>
      <c r="I106" s="13" t="s">
        <v>697</v>
      </c>
      <c r="J106" s="13" t="s">
        <v>52</v>
      </c>
      <c r="K106" s="13" t="s">
        <v>52</v>
      </c>
      <c r="L106" s="13" t="s">
        <v>52</v>
      </c>
      <c r="M106" s="13" t="s">
        <v>52</v>
      </c>
      <c r="N106" s="1" t="s">
        <v>52</v>
      </c>
    </row>
    <row r="107" spans="1:14" ht="30" customHeight="1" x14ac:dyDescent="0.3">
      <c r="A107" s="13" t="s">
        <v>714</v>
      </c>
      <c r="B107" s="13" t="s">
        <v>712</v>
      </c>
      <c r="C107" s="13" t="s">
        <v>392</v>
      </c>
      <c r="D107" s="13" t="s">
        <v>61</v>
      </c>
      <c r="E107" s="23">
        <f>일위대가!F607</f>
        <v>0</v>
      </c>
      <c r="F107" s="23">
        <f>일위대가!H607</f>
        <v>0</v>
      </c>
      <c r="G107" s="23">
        <f>일위대가!J607</f>
        <v>0</v>
      </c>
      <c r="H107" s="23">
        <f t="shared" si="1"/>
        <v>0</v>
      </c>
      <c r="I107" s="13" t="s">
        <v>713</v>
      </c>
      <c r="J107" s="13" t="s">
        <v>52</v>
      </c>
      <c r="K107" s="13" t="s">
        <v>52</v>
      </c>
      <c r="L107" s="13" t="s">
        <v>52</v>
      </c>
      <c r="M107" s="13" t="s">
        <v>52</v>
      </c>
      <c r="N107" s="1" t="s">
        <v>52</v>
      </c>
    </row>
    <row r="108" spans="1:14" ht="30" customHeight="1" x14ac:dyDescent="0.3">
      <c r="A108" s="13" t="s">
        <v>720</v>
      </c>
      <c r="B108" s="13" t="s">
        <v>410</v>
      </c>
      <c r="C108" s="13" t="s">
        <v>718</v>
      </c>
      <c r="D108" s="13" t="s">
        <v>61</v>
      </c>
      <c r="E108" s="23">
        <f>일위대가!F611</f>
        <v>0</v>
      </c>
      <c r="F108" s="23">
        <f>일위대가!H611</f>
        <v>0</v>
      </c>
      <c r="G108" s="23">
        <f>일위대가!J611</f>
        <v>0</v>
      </c>
      <c r="H108" s="23">
        <f t="shared" si="1"/>
        <v>0</v>
      </c>
      <c r="I108" s="13" t="s">
        <v>719</v>
      </c>
      <c r="J108" s="13" t="s">
        <v>52</v>
      </c>
      <c r="K108" s="13" t="s">
        <v>52</v>
      </c>
      <c r="L108" s="13" t="s">
        <v>52</v>
      </c>
      <c r="M108" s="13" t="s">
        <v>52</v>
      </c>
      <c r="N108" s="1" t="s">
        <v>52</v>
      </c>
    </row>
    <row r="109" spans="1:14" ht="30" customHeight="1" x14ac:dyDescent="0.3">
      <c r="A109" s="13" t="s">
        <v>747</v>
      </c>
      <c r="B109" s="13" t="s">
        <v>744</v>
      </c>
      <c r="C109" s="13" t="s">
        <v>745</v>
      </c>
      <c r="D109" s="13" t="s">
        <v>61</v>
      </c>
      <c r="E109" s="23">
        <f>일위대가!F616</f>
        <v>0</v>
      </c>
      <c r="F109" s="23">
        <f>일위대가!H616</f>
        <v>0</v>
      </c>
      <c r="G109" s="23">
        <f>일위대가!J616</f>
        <v>0</v>
      </c>
      <c r="H109" s="23">
        <f t="shared" si="1"/>
        <v>0</v>
      </c>
      <c r="I109" s="13" t="s">
        <v>746</v>
      </c>
      <c r="J109" s="13" t="s">
        <v>52</v>
      </c>
      <c r="K109" s="13" t="s">
        <v>52</v>
      </c>
      <c r="L109" s="13" t="s">
        <v>52</v>
      </c>
      <c r="M109" s="13" t="s">
        <v>52</v>
      </c>
      <c r="N109" s="1" t="s">
        <v>52</v>
      </c>
    </row>
    <row r="110" spans="1:14" ht="30" customHeight="1" x14ac:dyDescent="0.3">
      <c r="A110" s="13" t="s">
        <v>754</v>
      </c>
      <c r="B110" s="13" t="s">
        <v>751</v>
      </c>
      <c r="C110" s="13" t="s">
        <v>752</v>
      </c>
      <c r="D110" s="13" t="s">
        <v>61</v>
      </c>
      <c r="E110" s="23">
        <f>일위대가!F621</f>
        <v>0</v>
      </c>
      <c r="F110" s="23">
        <f>일위대가!H621</f>
        <v>0</v>
      </c>
      <c r="G110" s="23">
        <f>일위대가!J621</f>
        <v>0</v>
      </c>
      <c r="H110" s="23">
        <f t="shared" si="1"/>
        <v>0</v>
      </c>
      <c r="I110" s="13" t="s">
        <v>753</v>
      </c>
      <c r="J110" s="13" t="s">
        <v>52</v>
      </c>
      <c r="K110" s="13" t="s">
        <v>52</v>
      </c>
      <c r="L110" s="13" t="s">
        <v>52</v>
      </c>
      <c r="M110" s="13" t="s">
        <v>52</v>
      </c>
      <c r="N110" s="1" t="s">
        <v>52</v>
      </c>
    </row>
    <row r="111" spans="1:14" ht="30" customHeight="1" x14ac:dyDescent="0.3">
      <c r="A111" s="13" t="s">
        <v>765</v>
      </c>
      <c r="B111" s="13" t="s">
        <v>214</v>
      </c>
      <c r="C111" s="13" t="s">
        <v>763</v>
      </c>
      <c r="D111" s="13" t="s">
        <v>61</v>
      </c>
      <c r="E111" s="23">
        <f>일위대가!F626</f>
        <v>0</v>
      </c>
      <c r="F111" s="23">
        <f>일위대가!H626</f>
        <v>0</v>
      </c>
      <c r="G111" s="23">
        <f>일위대가!J626</f>
        <v>0</v>
      </c>
      <c r="H111" s="23">
        <f t="shared" si="1"/>
        <v>0</v>
      </c>
      <c r="I111" s="13" t="s">
        <v>764</v>
      </c>
      <c r="J111" s="13" t="s">
        <v>52</v>
      </c>
      <c r="K111" s="13" t="s">
        <v>52</v>
      </c>
      <c r="L111" s="13" t="s">
        <v>52</v>
      </c>
      <c r="M111" s="13" t="s">
        <v>52</v>
      </c>
      <c r="N111" s="1" t="s">
        <v>52</v>
      </c>
    </row>
    <row r="112" spans="1:14" ht="30" customHeight="1" x14ac:dyDescent="0.3">
      <c r="A112" s="13" t="s">
        <v>770</v>
      </c>
      <c r="B112" s="13" t="s">
        <v>767</v>
      </c>
      <c r="C112" s="13" t="s">
        <v>768</v>
      </c>
      <c r="D112" s="13" t="s">
        <v>61</v>
      </c>
      <c r="E112" s="23">
        <f>일위대가!F644</f>
        <v>0</v>
      </c>
      <c r="F112" s="23">
        <f>일위대가!H644</f>
        <v>0</v>
      </c>
      <c r="G112" s="23">
        <f>일위대가!J644</f>
        <v>0</v>
      </c>
      <c r="H112" s="23">
        <f t="shared" si="1"/>
        <v>0</v>
      </c>
      <c r="I112" s="13" t="s">
        <v>769</v>
      </c>
      <c r="J112" s="13" t="s">
        <v>52</v>
      </c>
      <c r="K112" s="13" t="s">
        <v>52</v>
      </c>
      <c r="L112" s="13" t="s">
        <v>52</v>
      </c>
      <c r="M112" s="13" t="s">
        <v>52</v>
      </c>
      <c r="N112" s="1" t="s">
        <v>52</v>
      </c>
    </row>
    <row r="113" spans="1:14" ht="30" customHeight="1" x14ac:dyDescent="0.3">
      <c r="A113" s="13" t="s">
        <v>777</v>
      </c>
      <c r="B113" s="13" t="s">
        <v>774</v>
      </c>
      <c r="C113" s="13" t="s">
        <v>775</v>
      </c>
      <c r="D113" s="13" t="s">
        <v>316</v>
      </c>
      <c r="E113" s="23">
        <f>일위대가!F649</f>
        <v>0</v>
      </c>
      <c r="F113" s="23">
        <f>일위대가!H649</f>
        <v>0</v>
      </c>
      <c r="G113" s="23">
        <f>일위대가!J649</f>
        <v>0</v>
      </c>
      <c r="H113" s="23">
        <f t="shared" si="1"/>
        <v>0</v>
      </c>
      <c r="I113" s="13" t="s">
        <v>776</v>
      </c>
      <c r="J113" s="13" t="s">
        <v>52</v>
      </c>
      <c r="K113" s="13" t="s">
        <v>52</v>
      </c>
      <c r="L113" s="13" t="s">
        <v>52</v>
      </c>
      <c r="M113" s="13" t="s">
        <v>52</v>
      </c>
      <c r="N113" s="1" t="s">
        <v>52</v>
      </c>
    </row>
    <row r="114" spans="1:14" ht="30" customHeight="1" x14ac:dyDescent="0.3">
      <c r="A114" s="13" t="s">
        <v>788</v>
      </c>
      <c r="B114" s="13" t="s">
        <v>785</v>
      </c>
      <c r="C114" s="13" t="s">
        <v>786</v>
      </c>
      <c r="D114" s="13" t="s">
        <v>154</v>
      </c>
      <c r="E114" s="23">
        <f>일위대가!F653</f>
        <v>0</v>
      </c>
      <c r="F114" s="23">
        <f>일위대가!H653</f>
        <v>0</v>
      </c>
      <c r="G114" s="23">
        <f>일위대가!J653</f>
        <v>0</v>
      </c>
      <c r="H114" s="23">
        <f t="shared" si="1"/>
        <v>0</v>
      </c>
      <c r="I114" s="13" t="s">
        <v>787</v>
      </c>
      <c r="J114" s="13" t="s">
        <v>52</v>
      </c>
      <c r="K114" s="13" t="s">
        <v>52</v>
      </c>
      <c r="L114" s="13" t="s">
        <v>52</v>
      </c>
      <c r="M114" s="13" t="s">
        <v>52</v>
      </c>
      <c r="N114" s="1" t="s">
        <v>52</v>
      </c>
    </row>
    <row r="115" spans="1:14" ht="30" customHeight="1" x14ac:dyDescent="0.3">
      <c r="A115" s="13" t="s">
        <v>801</v>
      </c>
      <c r="B115" s="13" t="s">
        <v>798</v>
      </c>
      <c r="C115" s="13" t="s">
        <v>799</v>
      </c>
      <c r="D115" s="13" t="s">
        <v>316</v>
      </c>
      <c r="E115" s="23">
        <f>일위대가!F661</f>
        <v>0</v>
      </c>
      <c r="F115" s="23">
        <f>일위대가!H661</f>
        <v>0</v>
      </c>
      <c r="G115" s="23">
        <f>일위대가!J661</f>
        <v>0</v>
      </c>
      <c r="H115" s="23">
        <f t="shared" si="1"/>
        <v>0</v>
      </c>
      <c r="I115" s="13" t="s">
        <v>800</v>
      </c>
      <c r="J115" s="13" t="s">
        <v>52</v>
      </c>
      <c r="K115" s="13" t="s">
        <v>52</v>
      </c>
      <c r="L115" s="13" t="s">
        <v>52</v>
      </c>
      <c r="M115" s="13" t="s">
        <v>52</v>
      </c>
      <c r="N115" s="1" t="s">
        <v>52</v>
      </c>
    </row>
    <row r="116" spans="1:14" ht="30" customHeight="1" x14ac:dyDescent="0.3">
      <c r="A116" s="13" t="s">
        <v>806</v>
      </c>
      <c r="B116" s="13" t="s">
        <v>803</v>
      </c>
      <c r="C116" s="13" t="s">
        <v>804</v>
      </c>
      <c r="D116" s="13" t="s">
        <v>316</v>
      </c>
      <c r="E116" s="23">
        <f>일위대가!F672</f>
        <v>0</v>
      </c>
      <c r="F116" s="23">
        <f>일위대가!H672</f>
        <v>0</v>
      </c>
      <c r="G116" s="23">
        <f>일위대가!J672</f>
        <v>0</v>
      </c>
      <c r="H116" s="23">
        <f t="shared" si="1"/>
        <v>0</v>
      </c>
      <c r="I116" s="13" t="s">
        <v>805</v>
      </c>
      <c r="J116" s="13" t="s">
        <v>52</v>
      </c>
      <c r="K116" s="13" t="s">
        <v>52</v>
      </c>
      <c r="L116" s="13" t="s">
        <v>52</v>
      </c>
      <c r="M116" s="13" t="s">
        <v>52</v>
      </c>
      <c r="N116" s="1" t="s">
        <v>52</v>
      </c>
    </row>
    <row r="117" spans="1:14" ht="30" customHeight="1" x14ac:dyDescent="0.3">
      <c r="A117" s="13" t="s">
        <v>817</v>
      </c>
      <c r="B117" s="13" t="s">
        <v>410</v>
      </c>
      <c r="C117" s="13" t="s">
        <v>815</v>
      </c>
      <c r="D117" s="13" t="s">
        <v>61</v>
      </c>
      <c r="E117" s="23">
        <f>일위대가!F676</f>
        <v>0</v>
      </c>
      <c r="F117" s="23">
        <f>일위대가!H676</f>
        <v>0</v>
      </c>
      <c r="G117" s="23">
        <f>일위대가!J676</f>
        <v>0</v>
      </c>
      <c r="H117" s="23">
        <f t="shared" si="1"/>
        <v>0</v>
      </c>
      <c r="I117" s="13" t="s">
        <v>816</v>
      </c>
      <c r="J117" s="13" t="s">
        <v>52</v>
      </c>
      <c r="K117" s="13" t="s">
        <v>52</v>
      </c>
      <c r="L117" s="13" t="s">
        <v>52</v>
      </c>
      <c r="M117" s="13" t="s">
        <v>52</v>
      </c>
      <c r="N117" s="1" t="s">
        <v>52</v>
      </c>
    </row>
    <row r="118" spans="1:14" ht="30" customHeight="1" x14ac:dyDescent="0.3">
      <c r="A118" s="13" t="s">
        <v>825</v>
      </c>
      <c r="B118" s="13" t="s">
        <v>822</v>
      </c>
      <c r="C118" s="13" t="s">
        <v>823</v>
      </c>
      <c r="D118" s="13" t="s">
        <v>316</v>
      </c>
      <c r="E118" s="23">
        <f>일위대가!F700</f>
        <v>0</v>
      </c>
      <c r="F118" s="23">
        <f>일위대가!H700</f>
        <v>0</v>
      </c>
      <c r="G118" s="23">
        <f>일위대가!J700</f>
        <v>0</v>
      </c>
      <c r="H118" s="23">
        <f t="shared" si="1"/>
        <v>0</v>
      </c>
      <c r="I118" s="13" t="s">
        <v>824</v>
      </c>
      <c r="J118" s="13" t="s">
        <v>52</v>
      </c>
      <c r="K118" s="13" t="s">
        <v>52</v>
      </c>
      <c r="L118" s="13" t="s">
        <v>52</v>
      </c>
      <c r="M118" s="13" t="s">
        <v>52</v>
      </c>
      <c r="N118" s="1" t="s">
        <v>52</v>
      </c>
    </row>
    <row r="119" spans="1:14" ht="30" customHeight="1" x14ac:dyDescent="0.3">
      <c r="A119" s="13" t="s">
        <v>844</v>
      </c>
      <c r="B119" s="13" t="s">
        <v>158</v>
      </c>
      <c r="C119" s="13" t="s">
        <v>842</v>
      </c>
      <c r="D119" s="13" t="s">
        <v>154</v>
      </c>
      <c r="E119" s="23">
        <f>일위대가!F706</f>
        <v>0</v>
      </c>
      <c r="F119" s="23">
        <f>일위대가!H706</f>
        <v>0</v>
      </c>
      <c r="G119" s="23">
        <f>일위대가!J706</f>
        <v>0</v>
      </c>
      <c r="H119" s="23">
        <f t="shared" si="1"/>
        <v>0</v>
      </c>
      <c r="I119" s="13" t="s">
        <v>843</v>
      </c>
      <c r="J119" s="13" t="s">
        <v>52</v>
      </c>
      <c r="K119" s="13" t="s">
        <v>52</v>
      </c>
      <c r="L119" s="13" t="s">
        <v>52</v>
      </c>
      <c r="M119" s="13" t="s">
        <v>52</v>
      </c>
      <c r="N119" s="1" t="s">
        <v>52</v>
      </c>
    </row>
    <row r="120" spans="1:14" ht="30" customHeight="1" x14ac:dyDescent="0.3">
      <c r="A120" s="13" t="s">
        <v>864</v>
      </c>
      <c r="B120" s="13" t="s">
        <v>861</v>
      </c>
      <c r="C120" s="13" t="s">
        <v>862</v>
      </c>
      <c r="D120" s="13" t="s">
        <v>154</v>
      </c>
      <c r="E120" s="23">
        <f>일위대가!F710</f>
        <v>0</v>
      </c>
      <c r="F120" s="23">
        <f>일위대가!H710</f>
        <v>0</v>
      </c>
      <c r="G120" s="23">
        <f>일위대가!J710</f>
        <v>0</v>
      </c>
      <c r="H120" s="23">
        <f t="shared" si="1"/>
        <v>0</v>
      </c>
      <c r="I120" s="13" t="s">
        <v>863</v>
      </c>
      <c r="J120" s="13" t="s">
        <v>52</v>
      </c>
      <c r="K120" s="13" t="s">
        <v>52</v>
      </c>
      <c r="L120" s="13" t="s">
        <v>52</v>
      </c>
      <c r="M120" s="13" t="s">
        <v>52</v>
      </c>
      <c r="N120" s="1" t="s">
        <v>52</v>
      </c>
    </row>
    <row r="121" spans="1:14" ht="30" customHeight="1" x14ac:dyDescent="0.3">
      <c r="A121" s="13" t="s">
        <v>880</v>
      </c>
      <c r="B121" s="13" t="s">
        <v>877</v>
      </c>
      <c r="C121" s="13" t="s">
        <v>878</v>
      </c>
      <c r="D121" s="13" t="s">
        <v>61</v>
      </c>
      <c r="E121" s="23">
        <f>일위대가!F717</f>
        <v>0</v>
      </c>
      <c r="F121" s="23">
        <f>일위대가!H717</f>
        <v>0</v>
      </c>
      <c r="G121" s="23">
        <f>일위대가!J717</f>
        <v>0</v>
      </c>
      <c r="H121" s="23">
        <f t="shared" si="1"/>
        <v>0</v>
      </c>
      <c r="I121" s="13" t="s">
        <v>879</v>
      </c>
      <c r="J121" s="13" t="s">
        <v>52</v>
      </c>
      <c r="K121" s="13" t="s">
        <v>52</v>
      </c>
      <c r="L121" s="13" t="s">
        <v>52</v>
      </c>
      <c r="M121" s="13" t="s">
        <v>52</v>
      </c>
      <c r="N121" s="1" t="s">
        <v>52</v>
      </c>
    </row>
    <row r="122" spans="1:14" ht="30" customHeight="1" x14ac:dyDescent="0.3">
      <c r="A122" s="13" t="s">
        <v>885</v>
      </c>
      <c r="B122" s="13" t="s">
        <v>882</v>
      </c>
      <c r="C122" s="13" t="s">
        <v>883</v>
      </c>
      <c r="D122" s="13" t="s">
        <v>154</v>
      </c>
      <c r="E122" s="23">
        <f>일위대가!F721</f>
        <v>0</v>
      </c>
      <c r="F122" s="23">
        <f>일위대가!H721</f>
        <v>0</v>
      </c>
      <c r="G122" s="23">
        <f>일위대가!J721</f>
        <v>0</v>
      </c>
      <c r="H122" s="23">
        <f t="shared" si="1"/>
        <v>0</v>
      </c>
      <c r="I122" s="13" t="s">
        <v>884</v>
      </c>
      <c r="J122" s="13" t="s">
        <v>52</v>
      </c>
      <c r="K122" s="13" t="s">
        <v>52</v>
      </c>
      <c r="L122" s="13" t="s">
        <v>52</v>
      </c>
      <c r="M122" s="13" t="s">
        <v>52</v>
      </c>
      <c r="N122" s="1" t="s">
        <v>52</v>
      </c>
    </row>
    <row r="123" spans="1:14" ht="30" customHeight="1" x14ac:dyDescent="0.3">
      <c r="A123" s="13" t="s">
        <v>888</v>
      </c>
      <c r="B123" s="13" t="s">
        <v>882</v>
      </c>
      <c r="C123" s="13" t="s">
        <v>328</v>
      </c>
      <c r="D123" s="13" t="s">
        <v>154</v>
      </c>
      <c r="E123" s="23">
        <f>일위대가!F725</f>
        <v>0</v>
      </c>
      <c r="F123" s="23">
        <f>일위대가!H725</f>
        <v>0</v>
      </c>
      <c r="G123" s="23">
        <f>일위대가!J725</f>
        <v>0</v>
      </c>
      <c r="H123" s="23">
        <f t="shared" si="1"/>
        <v>0</v>
      </c>
      <c r="I123" s="13" t="s">
        <v>887</v>
      </c>
      <c r="J123" s="13" t="s">
        <v>52</v>
      </c>
      <c r="K123" s="13" t="s">
        <v>52</v>
      </c>
      <c r="L123" s="13" t="s">
        <v>52</v>
      </c>
      <c r="M123" s="13" t="s">
        <v>52</v>
      </c>
      <c r="N123" s="1" t="s">
        <v>52</v>
      </c>
    </row>
    <row r="124" spans="1:14" ht="30" customHeight="1" x14ac:dyDescent="0.3">
      <c r="A124" s="13" t="s">
        <v>899</v>
      </c>
      <c r="B124" s="13" t="s">
        <v>896</v>
      </c>
      <c r="C124" s="13" t="s">
        <v>897</v>
      </c>
      <c r="D124" s="13" t="s">
        <v>316</v>
      </c>
      <c r="E124" s="23">
        <f>일위대가!F729</f>
        <v>0</v>
      </c>
      <c r="F124" s="23">
        <f>일위대가!H729</f>
        <v>0</v>
      </c>
      <c r="G124" s="23">
        <f>일위대가!J729</f>
        <v>0</v>
      </c>
      <c r="H124" s="23">
        <f t="shared" si="1"/>
        <v>0</v>
      </c>
      <c r="I124" s="13" t="s">
        <v>898</v>
      </c>
      <c r="J124" s="13" t="s">
        <v>52</v>
      </c>
      <c r="K124" s="13" t="s">
        <v>52</v>
      </c>
      <c r="L124" s="13" t="s">
        <v>52</v>
      </c>
      <c r="M124" s="13" t="s">
        <v>52</v>
      </c>
      <c r="N124" s="1" t="s">
        <v>52</v>
      </c>
    </row>
    <row r="125" spans="1:14" ht="30" customHeight="1" x14ac:dyDescent="0.3">
      <c r="A125" s="13" t="s">
        <v>948</v>
      </c>
      <c r="B125" s="13" t="s">
        <v>945</v>
      </c>
      <c r="C125" s="13" t="s">
        <v>946</v>
      </c>
      <c r="D125" s="13" t="s">
        <v>61</v>
      </c>
      <c r="E125" s="23">
        <f>일위대가!F737</f>
        <v>0</v>
      </c>
      <c r="F125" s="23">
        <f>일위대가!H737</f>
        <v>0</v>
      </c>
      <c r="G125" s="23">
        <f>일위대가!J737</f>
        <v>0</v>
      </c>
      <c r="H125" s="23">
        <f t="shared" si="1"/>
        <v>0</v>
      </c>
      <c r="I125" s="13" t="s">
        <v>947</v>
      </c>
      <c r="J125" s="13" t="s">
        <v>52</v>
      </c>
      <c r="K125" s="13" t="s">
        <v>52</v>
      </c>
      <c r="L125" s="13" t="s">
        <v>52</v>
      </c>
      <c r="M125" s="13" t="s">
        <v>52</v>
      </c>
      <c r="N125" s="1" t="s">
        <v>52</v>
      </c>
    </row>
    <row r="126" spans="1:14" ht="30" customHeight="1" x14ac:dyDescent="0.3">
      <c r="A126" s="13" t="s">
        <v>955</v>
      </c>
      <c r="B126" s="13" t="s">
        <v>952</v>
      </c>
      <c r="C126" s="13" t="s">
        <v>953</v>
      </c>
      <c r="D126" s="13" t="s">
        <v>61</v>
      </c>
      <c r="E126" s="23">
        <f>일위대가!F742</f>
        <v>0</v>
      </c>
      <c r="F126" s="23">
        <f>일위대가!H742</f>
        <v>0</v>
      </c>
      <c r="G126" s="23">
        <f>일위대가!J742</f>
        <v>0</v>
      </c>
      <c r="H126" s="23">
        <f t="shared" si="1"/>
        <v>0</v>
      </c>
      <c r="I126" s="13" t="s">
        <v>954</v>
      </c>
      <c r="J126" s="13" t="s">
        <v>52</v>
      </c>
      <c r="K126" s="13" t="s">
        <v>52</v>
      </c>
      <c r="L126" s="13" t="s">
        <v>52</v>
      </c>
      <c r="M126" s="13" t="s">
        <v>52</v>
      </c>
      <c r="N126" s="1" t="s">
        <v>52</v>
      </c>
    </row>
    <row r="127" spans="1:14" ht="30" customHeight="1" x14ac:dyDescent="0.3">
      <c r="A127" s="13" t="s">
        <v>959</v>
      </c>
      <c r="B127" s="13" t="s">
        <v>957</v>
      </c>
      <c r="C127" s="13" t="s">
        <v>125</v>
      </c>
      <c r="D127" s="13" t="s">
        <v>61</v>
      </c>
      <c r="E127" s="23">
        <f>일위대가!F747</f>
        <v>0</v>
      </c>
      <c r="F127" s="23">
        <f>일위대가!H747</f>
        <v>0</v>
      </c>
      <c r="G127" s="23">
        <f>일위대가!J747</f>
        <v>0</v>
      </c>
      <c r="H127" s="23">
        <f t="shared" si="1"/>
        <v>0</v>
      </c>
      <c r="I127" s="13" t="s">
        <v>958</v>
      </c>
      <c r="J127" s="13" t="s">
        <v>52</v>
      </c>
      <c r="K127" s="13" t="s">
        <v>52</v>
      </c>
      <c r="L127" s="13" t="s">
        <v>52</v>
      </c>
      <c r="M127" s="13" t="s">
        <v>52</v>
      </c>
      <c r="N127" s="1" t="s">
        <v>52</v>
      </c>
    </row>
    <row r="128" spans="1:14" ht="30" customHeight="1" x14ac:dyDescent="0.3">
      <c r="A128" s="13" t="s">
        <v>965</v>
      </c>
      <c r="B128" s="13" t="s">
        <v>962</v>
      </c>
      <c r="C128" s="13" t="s">
        <v>963</v>
      </c>
      <c r="D128" s="13" t="s">
        <v>61</v>
      </c>
      <c r="E128" s="23">
        <f>일위대가!F752</f>
        <v>0</v>
      </c>
      <c r="F128" s="23">
        <f>일위대가!H752</f>
        <v>0</v>
      </c>
      <c r="G128" s="23">
        <f>일위대가!J752</f>
        <v>0</v>
      </c>
      <c r="H128" s="23">
        <f t="shared" si="1"/>
        <v>0</v>
      </c>
      <c r="I128" s="13" t="s">
        <v>964</v>
      </c>
      <c r="J128" s="13" t="s">
        <v>52</v>
      </c>
      <c r="K128" s="13" t="s">
        <v>52</v>
      </c>
      <c r="L128" s="13" t="s">
        <v>52</v>
      </c>
      <c r="M128" s="13" t="s">
        <v>52</v>
      </c>
      <c r="N128" s="1" t="s">
        <v>52</v>
      </c>
    </row>
    <row r="129" spans="1:14" ht="30" customHeight="1" x14ac:dyDescent="0.3">
      <c r="A129" s="13" t="s">
        <v>978</v>
      </c>
      <c r="B129" s="13" t="s">
        <v>975</v>
      </c>
      <c r="C129" s="13" t="s">
        <v>976</v>
      </c>
      <c r="D129" s="13" t="s">
        <v>61</v>
      </c>
      <c r="E129" s="23">
        <f>일위대가!F757</f>
        <v>0</v>
      </c>
      <c r="F129" s="23">
        <f>일위대가!H757</f>
        <v>0</v>
      </c>
      <c r="G129" s="23">
        <f>일위대가!J757</f>
        <v>0</v>
      </c>
      <c r="H129" s="23">
        <f t="shared" si="1"/>
        <v>0</v>
      </c>
      <c r="I129" s="13" t="s">
        <v>977</v>
      </c>
      <c r="J129" s="13" t="s">
        <v>52</v>
      </c>
      <c r="K129" s="13" t="s">
        <v>52</v>
      </c>
      <c r="L129" s="13" t="s">
        <v>52</v>
      </c>
      <c r="M129" s="13" t="s">
        <v>52</v>
      </c>
      <c r="N129" s="1" t="s">
        <v>52</v>
      </c>
    </row>
    <row r="130" spans="1:14" ht="30" customHeight="1" x14ac:dyDescent="0.3">
      <c r="A130" s="13" t="s">
        <v>983</v>
      </c>
      <c r="B130" s="13" t="s">
        <v>980</v>
      </c>
      <c r="C130" s="13" t="s">
        <v>981</v>
      </c>
      <c r="D130" s="13" t="s">
        <v>61</v>
      </c>
      <c r="E130" s="23">
        <f>일위대가!F771</f>
        <v>0</v>
      </c>
      <c r="F130" s="23">
        <f>일위대가!H771</f>
        <v>0</v>
      </c>
      <c r="G130" s="23">
        <f>일위대가!J771</f>
        <v>0</v>
      </c>
      <c r="H130" s="23">
        <f t="shared" si="1"/>
        <v>0</v>
      </c>
      <c r="I130" s="13" t="s">
        <v>982</v>
      </c>
      <c r="J130" s="13" t="s">
        <v>52</v>
      </c>
      <c r="K130" s="13" t="s">
        <v>52</v>
      </c>
      <c r="L130" s="13" t="s">
        <v>52</v>
      </c>
      <c r="M130" s="13" t="s">
        <v>52</v>
      </c>
      <c r="N130" s="1" t="s">
        <v>52</v>
      </c>
    </row>
    <row r="131" spans="1:14" ht="30" customHeight="1" x14ac:dyDescent="0.3">
      <c r="A131" s="13" t="s">
        <v>990</v>
      </c>
      <c r="B131" s="13" t="s">
        <v>987</v>
      </c>
      <c r="C131" s="13" t="s">
        <v>988</v>
      </c>
      <c r="D131" s="13" t="s">
        <v>316</v>
      </c>
      <c r="E131" s="23">
        <f>일위대가!F775</f>
        <v>0</v>
      </c>
      <c r="F131" s="23">
        <f>일위대가!H775</f>
        <v>0</v>
      </c>
      <c r="G131" s="23">
        <f>일위대가!J775</f>
        <v>0</v>
      </c>
      <c r="H131" s="23">
        <f t="shared" si="1"/>
        <v>0</v>
      </c>
      <c r="I131" s="13" t="s">
        <v>989</v>
      </c>
      <c r="J131" s="13" t="s">
        <v>52</v>
      </c>
      <c r="K131" s="13" t="s">
        <v>52</v>
      </c>
      <c r="L131" s="13" t="s">
        <v>52</v>
      </c>
      <c r="M131" s="13" t="s">
        <v>52</v>
      </c>
      <c r="N131" s="1" t="s">
        <v>52</v>
      </c>
    </row>
    <row r="132" spans="1:14" ht="30" customHeight="1" x14ac:dyDescent="0.3">
      <c r="A132" s="13" t="s">
        <v>1000</v>
      </c>
      <c r="B132" s="13" t="s">
        <v>997</v>
      </c>
      <c r="C132" s="13" t="s">
        <v>998</v>
      </c>
      <c r="D132" s="13" t="s">
        <v>61</v>
      </c>
      <c r="E132" s="23">
        <f>일위대가!F779</f>
        <v>0</v>
      </c>
      <c r="F132" s="23">
        <f>일위대가!H779</f>
        <v>0</v>
      </c>
      <c r="G132" s="23">
        <f>일위대가!J779</f>
        <v>0</v>
      </c>
      <c r="H132" s="23">
        <f t="shared" ref="H132:H195" si="2">E132+F132+G132</f>
        <v>0</v>
      </c>
      <c r="I132" s="13" t="s">
        <v>999</v>
      </c>
      <c r="J132" s="13" t="s">
        <v>52</v>
      </c>
      <c r="K132" s="13" t="s">
        <v>52</v>
      </c>
      <c r="L132" s="13" t="s">
        <v>52</v>
      </c>
      <c r="M132" s="13" t="s">
        <v>52</v>
      </c>
      <c r="N132" s="1" t="s">
        <v>52</v>
      </c>
    </row>
    <row r="133" spans="1:14" ht="30" customHeight="1" x14ac:dyDescent="0.3">
      <c r="A133" s="13" t="s">
        <v>1015</v>
      </c>
      <c r="B133" s="13" t="s">
        <v>1012</v>
      </c>
      <c r="C133" s="13" t="s">
        <v>1013</v>
      </c>
      <c r="D133" s="13" t="s">
        <v>316</v>
      </c>
      <c r="E133" s="23">
        <f>일위대가!F794</f>
        <v>0</v>
      </c>
      <c r="F133" s="23">
        <f>일위대가!H794</f>
        <v>0</v>
      </c>
      <c r="G133" s="23">
        <f>일위대가!J794</f>
        <v>0</v>
      </c>
      <c r="H133" s="23">
        <f t="shared" si="2"/>
        <v>0</v>
      </c>
      <c r="I133" s="13" t="s">
        <v>1014</v>
      </c>
      <c r="J133" s="13" t="s">
        <v>52</v>
      </c>
      <c r="K133" s="13" t="s">
        <v>52</v>
      </c>
      <c r="L133" s="13" t="s">
        <v>52</v>
      </c>
      <c r="M133" s="13" t="s">
        <v>52</v>
      </c>
      <c r="N133" s="1" t="s">
        <v>52</v>
      </c>
    </row>
    <row r="134" spans="1:14" ht="30" customHeight="1" x14ac:dyDescent="0.3">
      <c r="A134" s="13" t="s">
        <v>1020</v>
      </c>
      <c r="B134" s="13" t="s">
        <v>1017</v>
      </c>
      <c r="C134" s="13" t="s">
        <v>1018</v>
      </c>
      <c r="D134" s="13" t="s">
        <v>316</v>
      </c>
      <c r="E134" s="23">
        <f>일위대가!F801</f>
        <v>0</v>
      </c>
      <c r="F134" s="23">
        <f>일위대가!H801</f>
        <v>0</v>
      </c>
      <c r="G134" s="23">
        <f>일위대가!J801</f>
        <v>0</v>
      </c>
      <c r="H134" s="23">
        <f t="shared" si="2"/>
        <v>0</v>
      </c>
      <c r="I134" s="13" t="s">
        <v>1019</v>
      </c>
      <c r="J134" s="13" t="s">
        <v>52</v>
      </c>
      <c r="K134" s="13" t="s">
        <v>52</v>
      </c>
      <c r="L134" s="13" t="s">
        <v>52</v>
      </c>
      <c r="M134" s="13" t="s">
        <v>52</v>
      </c>
      <c r="N134" s="1" t="s">
        <v>52</v>
      </c>
    </row>
    <row r="135" spans="1:14" ht="30" customHeight="1" x14ac:dyDescent="0.3">
      <c r="A135" s="13" t="s">
        <v>1025</v>
      </c>
      <c r="B135" s="13" t="s">
        <v>1022</v>
      </c>
      <c r="C135" s="13" t="s">
        <v>1023</v>
      </c>
      <c r="D135" s="13" t="s">
        <v>316</v>
      </c>
      <c r="E135" s="23">
        <f>일위대가!F813</f>
        <v>0</v>
      </c>
      <c r="F135" s="23">
        <f>일위대가!H813</f>
        <v>0</v>
      </c>
      <c r="G135" s="23">
        <f>일위대가!J813</f>
        <v>0</v>
      </c>
      <c r="H135" s="23">
        <f t="shared" si="2"/>
        <v>0</v>
      </c>
      <c r="I135" s="13" t="s">
        <v>1024</v>
      </c>
      <c r="J135" s="13" t="s">
        <v>52</v>
      </c>
      <c r="K135" s="13" t="s">
        <v>52</v>
      </c>
      <c r="L135" s="13" t="s">
        <v>52</v>
      </c>
      <c r="M135" s="13" t="s">
        <v>52</v>
      </c>
      <c r="N135" s="1" t="s">
        <v>52</v>
      </c>
    </row>
    <row r="136" spans="1:14" ht="30" customHeight="1" x14ac:dyDescent="0.3">
      <c r="A136" s="13" t="s">
        <v>1042</v>
      </c>
      <c r="B136" s="13" t="s">
        <v>410</v>
      </c>
      <c r="C136" s="13" t="s">
        <v>1040</v>
      </c>
      <c r="D136" s="13" t="s">
        <v>61</v>
      </c>
      <c r="E136" s="23">
        <f>일위대가!F817</f>
        <v>0</v>
      </c>
      <c r="F136" s="23">
        <f>일위대가!H817</f>
        <v>0</v>
      </c>
      <c r="G136" s="23">
        <f>일위대가!J817</f>
        <v>0</v>
      </c>
      <c r="H136" s="23">
        <f t="shared" si="2"/>
        <v>0</v>
      </c>
      <c r="I136" s="13" t="s">
        <v>1041</v>
      </c>
      <c r="J136" s="13" t="s">
        <v>52</v>
      </c>
      <c r="K136" s="13" t="s">
        <v>52</v>
      </c>
      <c r="L136" s="13" t="s">
        <v>52</v>
      </c>
      <c r="M136" s="13" t="s">
        <v>52</v>
      </c>
      <c r="N136" s="1" t="s">
        <v>52</v>
      </c>
    </row>
    <row r="137" spans="1:14" ht="30" customHeight="1" x14ac:dyDescent="0.3">
      <c r="A137" s="13" t="s">
        <v>1049</v>
      </c>
      <c r="B137" s="13" t="s">
        <v>1046</v>
      </c>
      <c r="C137" s="13" t="s">
        <v>1047</v>
      </c>
      <c r="D137" s="13" t="s">
        <v>316</v>
      </c>
      <c r="E137" s="23">
        <f>일위대가!F821</f>
        <v>0</v>
      </c>
      <c r="F137" s="23">
        <f>일위대가!H821</f>
        <v>0</v>
      </c>
      <c r="G137" s="23">
        <f>일위대가!J821</f>
        <v>0</v>
      </c>
      <c r="H137" s="23">
        <f t="shared" si="2"/>
        <v>0</v>
      </c>
      <c r="I137" s="13" t="s">
        <v>1048</v>
      </c>
      <c r="J137" s="13" t="s">
        <v>52</v>
      </c>
      <c r="K137" s="13" t="s">
        <v>52</v>
      </c>
      <c r="L137" s="13" t="s">
        <v>52</v>
      </c>
      <c r="M137" s="13" t="s">
        <v>52</v>
      </c>
      <c r="N137" s="1" t="s">
        <v>52</v>
      </c>
    </row>
    <row r="138" spans="1:14" ht="30" customHeight="1" x14ac:dyDescent="0.3">
      <c r="A138" s="13" t="s">
        <v>1057</v>
      </c>
      <c r="B138" s="13" t="s">
        <v>1054</v>
      </c>
      <c r="C138" s="13" t="s">
        <v>1055</v>
      </c>
      <c r="D138" s="13" t="s">
        <v>316</v>
      </c>
      <c r="E138" s="23">
        <f>일위대가!F838</f>
        <v>0</v>
      </c>
      <c r="F138" s="23">
        <f>일위대가!H838</f>
        <v>0</v>
      </c>
      <c r="G138" s="23">
        <f>일위대가!J838</f>
        <v>0</v>
      </c>
      <c r="H138" s="23">
        <f t="shared" si="2"/>
        <v>0</v>
      </c>
      <c r="I138" s="13" t="s">
        <v>1056</v>
      </c>
      <c r="J138" s="13" t="s">
        <v>52</v>
      </c>
      <c r="K138" s="13" t="s">
        <v>52</v>
      </c>
      <c r="L138" s="13" t="s">
        <v>52</v>
      </c>
      <c r="M138" s="13" t="s">
        <v>52</v>
      </c>
      <c r="N138" s="1" t="s">
        <v>52</v>
      </c>
    </row>
    <row r="139" spans="1:14" ht="30" customHeight="1" x14ac:dyDescent="0.3">
      <c r="A139" s="13" t="s">
        <v>1062</v>
      </c>
      <c r="B139" s="13" t="s">
        <v>1059</v>
      </c>
      <c r="C139" s="13" t="s">
        <v>1060</v>
      </c>
      <c r="D139" s="13" t="s">
        <v>316</v>
      </c>
      <c r="E139" s="23">
        <f>일위대가!F849</f>
        <v>0</v>
      </c>
      <c r="F139" s="23">
        <f>일위대가!H849</f>
        <v>0</v>
      </c>
      <c r="G139" s="23">
        <f>일위대가!J849</f>
        <v>0</v>
      </c>
      <c r="H139" s="23">
        <f t="shared" si="2"/>
        <v>0</v>
      </c>
      <c r="I139" s="13" t="s">
        <v>1061</v>
      </c>
      <c r="J139" s="13" t="s">
        <v>52</v>
      </c>
      <c r="K139" s="13" t="s">
        <v>52</v>
      </c>
      <c r="L139" s="13" t="s">
        <v>52</v>
      </c>
      <c r="M139" s="13" t="s">
        <v>52</v>
      </c>
      <c r="N139" s="1" t="s">
        <v>52</v>
      </c>
    </row>
    <row r="140" spans="1:14" ht="30" customHeight="1" x14ac:dyDescent="0.3">
      <c r="A140" s="13" t="s">
        <v>1067</v>
      </c>
      <c r="B140" s="13" t="s">
        <v>1064</v>
      </c>
      <c r="C140" s="13" t="s">
        <v>1065</v>
      </c>
      <c r="D140" s="13" t="s">
        <v>316</v>
      </c>
      <c r="E140" s="23">
        <f>일위대가!F862</f>
        <v>0</v>
      </c>
      <c r="F140" s="23">
        <f>일위대가!H862</f>
        <v>0</v>
      </c>
      <c r="G140" s="23">
        <f>일위대가!J862</f>
        <v>0</v>
      </c>
      <c r="H140" s="23">
        <f t="shared" si="2"/>
        <v>0</v>
      </c>
      <c r="I140" s="13" t="s">
        <v>1066</v>
      </c>
      <c r="J140" s="13" t="s">
        <v>52</v>
      </c>
      <c r="K140" s="13" t="s">
        <v>52</v>
      </c>
      <c r="L140" s="13" t="s">
        <v>52</v>
      </c>
      <c r="M140" s="13" t="s">
        <v>52</v>
      </c>
      <c r="N140" s="1" t="s">
        <v>52</v>
      </c>
    </row>
    <row r="141" spans="1:14" ht="30" customHeight="1" x14ac:dyDescent="0.3">
      <c r="A141" s="13" t="s">
        <v>1075</v>
      </c>
      <c r="B141" s="13" t="s">
        <v>1071</v>
      </c>
      <c r="C141" s="13" t="s">
        <v>1072</v>
      </c>
      <c r="D141" s="13" t="s">
        <v>1073</v>
      </c>
      <c r="E141" s="23">
        <f>일위대가!F866</f>
        <v>0</v>
      </c>
      <c r="F141" s="23">
        <f>일위대가!H866</f>
        <v>0</v>
      </c>
      <c r="G141" s="23">
        <f>일위대가!J866</f>
        <v>0</v>
      </c>
      <c r="H141" s="23">
        <f t="shared" si="2"/>
        <v>0</v>
      </c>
      <c r="I141" s="13" t="s">
        <v>1074</v>
      </c>
      <c r="J141" s="13" t="s">
        <v>52</v>
      </c>
      <c r="K141" s="13" t="s">
        <v>52</v>
      </c>
      <c r="L141" s="13" t="s">
        <v>52</v>
      </c>
      <c r="M141" s="13" t="s">
        <v>52</v>
      </c>
      <c r="N141" s="1" t="s">
        <v>52</v>
      </c>
    </row>
    <row r="142" spans="1:14" ht="30" customHeight="1" x14ac:dyDescent="0.3">
      <c r="A142" s="13" t="s">
        <v>1079</v>
      </c>
      <c r="B142" s="13" t="s">
        <v>1071</v>
      </c>
      <c r="C142" s="13" t="s">
        <v>1077</v>
      </c>
      <c r="D142" s="13" t="s">
        <v>1073</v>
      </c>
      <c r="E142" s="23">
        <f>일위대가!F870</f>
        <v>0</v>
      </c>
      <c r="F142" s="23">
        <f>일위대가!H870</f>
        <v>0</v>
      </c>
      <c r="G142" s="23">
        <f>일위대가!J870</f>
        <v>0</v>
      </c>
      <c r="H142" s="23">
        <f t="shared" si="2"/>
        <v>0</v>
      </c>
      <c r="I142" s="13" t="s">
        <v>1078</v>
      </c>
      <c r="J142" s="13" t="s">
        <v>52</v>
      </c>
      <c r="K142" s="13" t="s">
        <v>52</v>
      </c>
      <c r="L142" s="13" t="s">
        <v>52</v>
      </c>
      <c r="M142" s="13" t="s">
        <v>52</v>
      </c>
      <c r="N142" s="1" t="s">
        <v>52</v>
      </c>
    </row>
    <row r="143" spans="1:14" ht="30" customHeight="1" x14ac:dyDescent="0.3">
      <c r="A143" s="13" t="s">
        <v>1084</v>
      </c>
      <c r="B143" s="13" t="s">
        <v>1081</v>
      </c>
      <c r="C143" s="13" t="s">
        <v>1082</v>
      </c>
      <c r="D143" s="13" t="s">
        <v>99</v>
      </c>
      <c r="E143" s="23">
        <f>일위대가!F874</f>
        <v>0</v>
      </c>
      <c r="F143" s="23">
        <f>일위대가!H874</f>
        <v>0</v>
      </c>
      <c r="G143" s="23">
        <f>일위대가!J874</f>
        <v>0</v>
      </c>
      <c r="H143" s="23">
        <f t="shared" si="2"/>
        <v>0</v>
      </c>
      <c r="I143" s="13" t="s">
        <v>1083</v>
      </c>
      <c r="J143" s="13" t="s">
        <v>52</v>
      </c>
      <c r="K143" s="13" t="s">
        <v>52</v>
      </c>
      <c r="L143" s="13" t="s">
        <v>52</v>
      </c>
      <c r="M143" s="13" t="s">
        <v>52</v>
      </c>
      <c r="N143" s="1" t="s">
        <v>52</v>
      </c>
    </row>
    <row r="144" spans="1:14" ht="30" customHeight="1" x14ac:dyDescent="0.3">
      <c r="A144" s="13" t="s">
        <v>1104</v>
      </c>
      <c r="B144" s="13" t="s">
        <v>1101</v>
      </c>
      <c r="C144" s="13" t="s">
        <v>1072</v>
      </c>
      <c r="D144" s="13" t="s">
        <v>1102</v>
      </c>
      <c r="E144" s="23">
        <f>일위대가!F878</f>
        <v>0</v>
      </c>
      <c r="F144" s="23">
        <f>일위대가!H878</f>
        <v>0</v>
      </c>
      <c r="G144" s="23">
        <f>일위대가!J878</f>
        <v>0</v>
      </c>
      <c r="H144" s="23">
        <f t="shared" si="2"/>
        <v>0</v>
      </c>
      <c r="I144" s="13" t="s">
        <v>1103</v>
      </c>
      <c r="J144" s="13" t="s">
        <v>52</v>
      </c>
      <c r="K144" s="13" t="s">
        <v>52</v>
      </c>
      <c r="L144" s="13" t="s">
        <v>52</v>
      </c>
      <c r="M144" s="13" t="s">
        <v>52</v>
      </c>
      <c r="N144" s="1" t="s">
        <v>52</v>
      </c>
    </row>
    <row r="145" spans="1:14" ht="30" customHeight="1" x14ac:dyDescent="0.3">
      <c r="A145" s="13" t="s">
        <v>1108</v>
      </c>
      <c r="B145" s="13" t="s">
        <v>1101</v>
      </c>
      <c r="C145" s="13" t="s">
        <v>1106</v>
      </c>
      <c r="D145" s="13" t="s">
        <v>1102</v>
      </c>
      <c r="E145" s="23">
        <f>일위대가!F882</f>
        <v>0</v>
      </c>
      <c r="F145" s="23">
        <f>일위대가!H882</f>
        <v>0</v>
      </c>
      <c r="G145" s="23">
        <f>일위대가!J882</f>
        <v>0</v>
      </c>
      <c r="H145" s="23">
        <f t="shared" si="2"/>
        <v>0</v>
      </c>
      <c r="I145" s="13" t="s">
        <v>1107</v>
      </c>
      <c r="J145" s="13" t="s">
        <v>52</v>
      </c>
      <c r="K145" s="13" t="s">
        <v>52</v>
      </c>
      <c r="L145" s="13" t="s">
        <v>52</v>
      </c>
      <c r="M145" s="13" t="s">
        <v>52</v>
      </c>
      <c r="N145" s="1" t="s">
        <v>52</v>
      </c>
    </row>
    <row r="146" spans="1:14" ht="30" customHeight="1" x14ac:dyDescent="0.3">
      <c r="A146" s="13" t="s">
        <v>1112</v>
      </c>
      <c r="B146" s="13" t="s">
        <v>1101</v>
      </c>
      <c r="C146" s="13" t="s">
        <v>1110</v>
      </c>
      <c r="D146" s="13" t="s">
        <v>1102</v>
      </c>
      <c r="E146" s="23">
        <f>일위대가!F887</f>
        <v>0</v>
      </c>
      <c r="F146" s="23">
        <f>일위대가!H887</f>
        <v>0</v>
      </c>
      <c r="G146" s="23">
        <f>일위대가!J887</f>
        <v>0</v>
      </c>
      <c r="H146" s="23">
        <f t="shared" si="2"/>
        <v>0</v>
      </c>
      <c r="I146" s="13" t="s">
        <v>1111</v>
      </c>
      <c r="J146" s="13" t="s">
        <v>52</v>
      </c>
      <c r="K146" s="13" t="s">
        <v>52</v>
      </c>
      <c r="L146" s="13" t="s">
        <v>52</v>
      </c>
      <c r="M146" s="13" t="s">
        <v>52</v>
      </c>
      <c r="N146" s="1" t="s">
        <v>52</v>
      </c>
    </row>
    <row r="147" spans="1:14" ht="30" customHeight="1" x14ac:dyDescent="0.3">
      <c r="A147" s="13" t="s">
        <v>1182</v>
      </c>
      <c r="B147" s="13" t="s">
        <v>1179</v>
      </c>
      <c r="C147" s="13" t="s">
        <v>1180</v>
      </c>
      <c r="D147" s="13" t="s">
        <v>61</v>
      </c>
      <c r="E147" s="23">
        <f>일위대가!F893</f>
        <v>0</v>
      </c>
      <c r="F147" s="23">
        <f>일위대가!H893</f>
        <v>0</v>
      </c>
      <c r="G147" s="23">
        <f>일위대가!J893</f>
        <v>0</v>
      </c>
      <c r="H147" s="23">
        <f t="shared" si="2"/>
        <v>0</v>
      </c>
      <c r="I147" s="13" t="s">
        <v>1181</v>
      </c>
      <c r="J147" s="13" t="s">
        <v>52</v>
      </c>
      <c r="K147" s="13" t="s">
        <v>52</v>
      </c>
      <c r="L147" s="13" t="s">
        <v>52</v>
      </c>
      <c r="M147" s="13" t="s">
        <v>52</v>
      </c>
      <c r="N147" s="1" t="s">
        <v>52</v>
      </c>
    </row>
    <row r="148" spans="1:14" ht="30" customHeight="1" x14ac:dyDescent="0.3">
      <c r="A148" s="13" t="s">
        <v>1310</v>
      </c>
      <c r="B148" s="13" t="s">
        <v>1307</v>
      </c>
      <c r="C148" s="13" t="s">
        <v>1308</v>
      </c>
      <c r="D148" s="13" t="s">
        <v>61</v>
      </c>
      <c r="E148" s="23">
        <f>일위대가!F899</f>
        <v>0</v>
      </c>
      <c r="F148" s="23">
        <f>일위대가!H899</f>
        <v>0</v>
      </c>
      <c r="G148" s="23">
        <f>일위대가!J899</f>
        <v>0</v>
      </c>
      <c r="H148" s="23">
        <f t="shared" si="2"/>
        <v>0</v>
      </c>
      <c r="I148" s="13" t="s">
        <v>1309</v>
      </c>
      <c r="J148" s="13" t="s">
        <v>52</v>
      </c>
      <c r="K148" s="13" t="s">
        <v>52</v>
      </c>
      <c r="L148" s="13" t="s">
        <v>52</v>
      </c>
      <c r="M148" s="13" t="s">
        <v>52</v>
      </c>
      <c r="N148" s="1" t="s">
        <v>52</v>
      </c>
    </row>
    <row r="149" spans="1:14" ht="30" customHeight="1" x14ac:dyDescent="0.3">
      <c r="A149" s="13" t="s">
        <v>1207</v>
      </c>
      <c r="B149" s="13" t="s">
        <v>1205</v>
      </c>
      <c r="C149" s="13" t="s">
        <v>1206</v>
      </c>
      <c r="D149" s="13" t="s">
        <v>69</v>
      </c>
      <c r="E149" s="23">
        <f>일위대가!F906</f>
        <v>0</v>
      </c>
      <c r="F149" s="23">
        <f>일위대가!H906</f>
        <v>0</v>
      </c>
      <c r="G149" s="23">
        <f>일위대가!J906</f>
        <v>0</v>
      </c>
      <c r="H149" s="23">
        <f t="shared" si="2"/>
        <v>0</v>
      </c>
      <c r="I149" s="13" t="s">
        <v>2478</v>
      </c>
      <c r="J149" s="13" t="s">
        <v>52</v>
      </c>
      <c r="K149" s="13" t="s">
        <v>52</v>
      </c>
      <c r="L149" s="13" t="s">
        <v>52</v>
      </c>
      <c r="M149" s="13" t="s">
        <v>52</v>
      </c>
      <c r="N149" s="1" t="s">
        <v>52</v>
      </c>
    </row>
    <row r="150" spans="1:14" ht="30" customHeight="1" x14ac:dyDescent="0.3">
      <c r="A150" s="13" t="s">
        <v>2485</v>
      </c>
      <c r="B150" s="13" t="s">
        <v>2483</v>
      </c>
      <c r="C150" s="13" t="s">
        <v>2484</v>
      </c>
      <c r="D150" s="13" t="s">
        <v>1676</v>
      </c>
      <c r="E150" s="23">
        <f>일위대가!F913</f>
        <v>0</v>
      </c>
      <c r="F150" s="23">
        <f>일위대가!H913</f>
        <v>0</v>
      </c>
      <c r="G150" s="23">
        <f>일위대가!J913</f>
        <v>0</v>
      </c>
      <c r="H150" s="23">
        <f t="shared" si="2"/>
        <v>0</v>
      </c>
      <c r="I150" s="13" t="s">
        <v>2489</v>
      </c>
      <c r="J150" s="13" t="s">
        <v>52</v>
      </c>
      <c r="K150" s="13" t="s">
        <v>52</v>
      </c>
      <c r="L150" s="13" t="s">
        <v>52</v>
      </c>
      <c r="M150" s="13" t="s">
        <v>52</v>
      </c>
      <c r="N150" s="1" t="s">
        <v>64</v>
      </c>
    </row>
    <row r="151" spans="1:14" ht="30" customHeight="1" x14ac:dyDescent="0.3">
      <c r="A151" s="13" t="s">
        <v>1255</v>
      </c>
      <c r="B151" s="13" t="s">
        <v>1252</v>
      </c>
      <c r="C151" s="13" t="s">
        <v>1253</v>
      </c>
      <c r="D151" s="13" t="s">
        <v>89</v>
      </c>
      <c r="E151" s="23">
        <f>일위대가!F918</f>
        <v>0</v>
      </c>
      <c r="F151" s="23">
        <f>일위대가!H918</f>
        <v>0</v>
      </c>
      <c r="G151" s="23">
        <f>일위대가!J918</f>
        <v>0</v>
      </c>
      <c r="H151" s="23">
        <f t="shared" si="2"/>
        <v>0</v>
      </c>
      <c r="I151" s="13" t="s">
        <v>1254</v>
      </c>
      <c r="J151" s="13" t="s">
        <v>52</v>
      </c>
      <c r="K151" s="13" t="s">
        <v>52</v>
      </c>
      <c r="L151" s="13" t="s">
        <v>52</v>
      </c>
      <c r="M151" s="13" t="s">
        <v>52</v>
      </c>
      <c r="N151" s="1" t="s">
        <v>52</v>
      </c>
    </row>
    <row r="152" spans="1:14" ht="30" customHeight="1" x14ac:dyDescent="0.3">
      <c r="A152" s="13" t="s">
        <v>1261</v>
      </c>
      <c r="B152" s="13" t="s">
        <v>1258</v>
      </c>
      <c r="C152" s="13" t="s">
        <v>1259</v>
      </c>
      <c r="D152" s="13" t="s">
        <v>61</v>
      </c>
      <c r="E152" s="23">
        <f>일위대가!F925</f>
        <v>0</v>
      </c>
      <c r="F152" s="23">
        <f>일위대가!H925</f>
        <v>0</v>
      </c>
      <c r="G152" s="23">
        <f>일위대가!J925</f>
        <v>0</v>
      </c>
      <c r="H152" s="23">
        <f t="shared" si="2"/>
        <v>0</v>
      </c>
      <c r="I152" s="13" t="s">
        <v>1260</v>
      </c>
      <c r="J152" s="13" t="s">
        <v>52</v>
      </c>
      <c r="K152" s="13" t="s">
        <v>52</v>
      </c>
      <c r="L152" s="13" t="s">
        <v>52</v>
      </c>
      <c r="M152" s="13" t="s">
        <v>52</v>
      </c>
      <c r="N152" s="1" t="s">
        <v>52</v>
      </c>
    </row>
    <row r="153" spans="1:14" ht="30" customHeight="1" x14ac:dyDescent="0.3">
      <c r="A153" s="13" t="s">
        <v>1266</v>
      </c>
      <c r="B153" s="13" t="s">
        <v>1263</v>
      </c>
      <c r="C153" s="13" t="s">
        <v>1264</v>
      </c>
      <c r="D153" s="13" t="s">
        <v>61</v>
      </c>
      <c r="E153" s="23">
        <f>일위대가!F931</f>
        <v>0</v>
      </c>
      <c r="F153" s="23">
        <f>일위대가!H931</f>
        <v>0</v>
      </c>
      <c r="G153" s="23">
        <f>일위대가!J931</f>
        <v>0</v>
      </c>
      <c r="H153" s="23">
        <f t="shared" si="2"/>
        <v>0</v>
      </c>
      <c r="I153" s="13" t="s">
        <v>1265</v>
      </c>
      <c r="J153" s="13" t="s">
        <v>52</v>
      </c>
      <c r="K153" s="13" t="s">
        <v>52</v>
      </c>
      <c r="L153" s="13" t="s">
        <v>52</v>
      </c>
      <c r="M153" s="13" t="s">
        <v>52</v>
      </c>
      <c r="N153" s="1" t="s">
        <v>52</v>
      </c>
    </row>
    <row r="154" spans="1:14" ht="30" customHeight="1" x14ac:dyDescent="0.3">
      <c r="A154" s="13" t="s">
        <v>1289</v>
      </c>
      <c r="B154" s="13" t="s">
        <v>952</v>
      </c>
      <c r="C154" s="13" t="s">
        <v>1287</v>
      </c>
      <c r="D154" s="13" t="s">
        <v>61</v>
      </c>
      <c r="E154" s="23">
        <f>일위대가!F937</f>
        <v>0</v>
      </c>
      <c r="F154" s="23">
        <f>일위대가!H937</f>
        <v>0</v>
      </c>
      <c r="G154" s="23">
        <f>일위대가!J937</f>
        <v>0</v>
      </c>
      <c r="H154" s="23">
        <f t="shared" si="2"/>
        <v>0</v>
      </c>
      <c r="I154" s="13" t="s">
        <v>1288</v>
      </c>
      <c r="J154" s="13" t="s">
        <v>52</v>
      </c>
      <c r="K154" s="13" t="s">
        <v>52</v>
      </c>
      <c r="L154" s="13" t="s">
        <v>52</v>
      </c>
      <c r="M154" s="13" t="s">
        <v>52</v>
      </c>
      <c r="N154" s="1" t="s">
        <v>52</v>
      </c>
    </row>
    <row r="155" spans="1:14" ht="30" customHeight="1" x14ac:dyDescent="0.3">
      <c r="A155" s="13" t="s">
        <v>1295</v>
      </c>
      <c r="B155" s="13" t="s">
        <v>1292</v>
      </c>
      <c r="C155" s="13" t="s">
        <v>1293</v>
      </c>
      <c r="D155" s="13" t="s">
        <v>154</v>
      </c>
      <c r="E155" s="23">
        <f>일위대가!F944</f>
        <v>0</v>
      </c>
      <c r="F155" s="23">
        <f>일위대가!H944</f>
        <v>0</v>
      </c>
      <c r="G155" s="23">
        <f>일위대가!J944</f>
        <v>0</v>
      </c>
      <c r="H155" s="23">
        <f t="shared" si="2"/>
        <v>0</v>
      </c>
      <c r="I155" s="13" t="s">
        <v>1294</v>
      </c>
      <c r="J155" s="13" t="s">
        <v>52</v>
      </c>
      <c r="K155" s="13" t="s">
        <v>52</v>
      </c>
      <c r="L155" s="13" t="s">
        <v>52</v>
      </c>
      <c r="M155" s="13" t="s">
        <v>52</v>
      </c>
      <c r="N155" s="1" t="s">
        <v>52</v>
      </c>
    </row>
    <row r="156" spans="1:14" ht="30" customHeight="1" x14ac:dyDescent="0.3">
      <c r="A156" s="13" t="s">
        <v>2532</v>
      </c>
      <c r="B156" s="13" t="s">
        <v>1938</v>
      </c>
      <c r="C156" s="13" t="s">
        <v>2530</v>
      </c>
      <c r="D156" s="13" t="s">
        <v>1091</v>
      </c>
      <c r="E156" s="23">
        <f>일위대가!F953</f>
        <v>0</v>
      </c>
      <c r="F156" s="23">
        <f>일위대가!H953</f>
        <v>0</v>
      </c>
      <c r="G156" s="23">
        <f>일위대가!J953</f>
        <v>0</v>
      </c>
      <c r="H156" s="23">
        <f t="shared" si="2"/>
        <v>0</v>
      </c>
      <c r="I156" s="13" t="s">
        <v>2531</v>
      </c>
      <c r="J156" s="13" t="s">
        <v>52</v>
      </c>
      <c r="K156" s="13" t="s">
        <v>52</v>
      </c>
      <c r="L156" s="13" t="s">
        <v>52</v>
      </c>
      <c r="M156" s="13" t="s">
        <v>52</v>
      </c>
      <c r="N156" s="1" t="s">
        <v>52</v>
      </c>
    </row>
    <row r="157" spans="1:14" ht="30" customHeight="1" x14ac:dyDescent="0.3">
      <c r="A157" s="13" t="s">
        <v>1337</v>
      </c>
      <c r="B157" s="13" t="s">
        <v>1334</v>
      </c>
      <c r="C157" s="13" t="s">
        <v>1335</v>
      </c>
      <c r="D157" s="13" t="s">
        <v>61</v>
      </c>
      <c r="E157" s="23">
        <f>일위대가!F959</f>
        <v>0</v>
      </c>
      <c r="F157" s="23">
        <f>일위대가!H959</f>
        <v>0</v>
      </c>
      <c r="G157" s="23">
        <f>일위대가!J959</f>
        <v>0</v>
      </c>
      <c r="H157" s="23">
        <f t="shared" si="2"/>
        <v>0</v>
      </c>
      <c r="I157" s="13" t="s">
        <v>1336</v>
      </c>
      <c r="J157" s="13" t="s">
        <v>52</v>
      </c>
      <c r="K157" s="13" t="s">
        <v>52</v>
      </c>
      <c r="L157" s="13" t="s">
        <v>52</v>
      </c>
      <c r="M157" s="13" t="s">
        <v>52</v>
      </c>
      <c r="N157" s="1" t="s">
        <v>52</v>
      </c>
    </row>
    <row r="158" spans="1:14" ht="30" customHeight="1" x14ac:dyDescent="0.3">
      <c r="A158" s="13" t="s">
        <v>1342</v>
      </c>
      <c r="B158" s="13" t="s">
        <v>1340</v>
      </c>
      <c r="C158" s="13" t="s">
        <v>148</v>
      </c>
      <c r="D158" s="13" t="s">
        <v>61</v>
      </c>
      <c r="E158" s="23">
        <f>일위대가!F964</f>
        <v>0</v>
      </c>
      <c r="F158" s="23">
        <f>일위대가!H964</f>
        <v>0</v>
      </c>
      <c r="G158" s="23">
        <f>일위대가!J964</f>
        <v>0</v>
      </c>
      <c r="H158" s="23">
        <f t="shared" si="2"/>
        <v>0</v>
      </c>
      <c r="I158" s="13" t="s">
        <v>1341</v>
      </c>
      <c r="J158" s="13" t="s">
        <v>52</v>
      </c>
      <c r="K158" s="13" t="s">
        <v>52</v>
      </c>
      <c r="L158" s="13" t="s">
        <v>52</v>
      </c>
      <c r="M158" s="13" t="s">
        <v>52</v>
      </c>
      <c r="N158" s="1" t="s">
        <v>52</v>
      </c>
    </row>
    <row r="159" spans="1:14" ht="30" customHeight="1" x14ac:dyDescent="0.3">
      <c r="A159" s="13" t="s">
        <v>1445</v>
      </c>
      <c r="B159" s="13" t="s">
        <v>1442</v>
      </c>
      <c r="C159" s="13" t="s">
        <v>1443</v>
      </c>
      <c r="D159" s="13" t="s">
        <v>61</v>
      </c>
      <c r="E159" s="23">
        <f>일위대가!F968</f>
        <v>0</v>
      </c>
      <c r="F159" s="23">
        <f>일위대가!H968</f>
        <v>0</v>
      </c>
      <c r="G159" s="23">
        <f>일위대가!J968</f>
        <v>0</v>
      </c>
      <c r="H159" s="23">
        <f t="shared" si="2"/>
        <v>0</v>
      </c>
      <c r="I159" s="13" t="s">
        <v>1444</v>
      </c>
      <c r="J159" s="13" t="s">
        <v>52</v>
      </c>
      <c r="K159" s="13" t="s">
        <v>52</v>
      </c>
      <c r="L159" s="13" t="s">
        <v>52</v>
      </c>
      <c r="M159" s="13" t="s">
        <v>52</v>
      </c>
      <c r="N159" s="1" t="s">
        <v>52</v>
      </c>
    </row>
    <row r="160" spans="1:14" ht="30" customHeight="1" x14ac:dyDescent="0.3">
      <c r="A160" s="13" t="s">
        <v>1353</v>
      </c>
      <c r="B160" s="13" t="s">
        <v>1350</v>
      </c>
      <c r="C160" s="13" t="s">
        <v>1351</v>
      </c>
      <c r="D160" s="13" t="s">
        <v>154</v>
      </c>
      <c r="E160" s="23">
        <f>일위대가!F974</f>
        <v>0</v>
      </c>
      <c r="F160" s="23">
        <f>일위대가!H974</f>
        <v>0</v>
      </c>
      <c r="G160" s="23">
        <f>일위대가!J974</f>
        <v>0</v>
      </c>
      <c r="H160" s="23">
        <f t="shared" si="2"/>
        <v>0</v>
      </c>
      <c r="I160" s="13" t="s">
        <v>1352</v>
      </c>
      <c r="J160" s="13" t="s">
        <v>52</v>
      </c>
      <c r="K160" s="13" t="s">
        <v>52</v>
      </c>
      <c r="L160" s="13" t="s">
        <v>52</v>
      </c>
      <c r="M160" s="13" t="s">
        <v>52</v>
      </c>
      <c r="N160" s="1" t="s">
        <v>52</v>
      </c>
    </row>
    <row r="161" spans="1:14" ht="30" customHeight="1" x14ac:dyDescent="0.3">
      <c r="A161" s="13" t="s">
        <v>1357</v>
      </c>
      <c r="B161" s="13" t="s">
        <v>214</v>
      </c>
      <c r="C161" s="13" t="s">
        <v>1355</v>
      </c>
      <c r="D161" s="13" t="s">
        <v>61</v>
      </c>
      <c r="E161" s="23">
        <f>일위대가!F980</f>
        <v>0</v>
      </c>
      <c r="F161" s="23">
        <f>일위대가!H980</f>
        <v>0</v>
      </c>
      <c r="G161" s="23">
        <f>일위대가!J980</f>
        <v>0</v>
      </c>
      <c r="H161" s="23">
        <f t="shared" si="2"/>
        <v>0</v>
      </c>
      <c r="I161" s="13" t="s">
        <v>1356</v>
      </c>
      <c r="J161" s="13" t="s">
        <v>52</v>
      </c>
      <c r="K161" s="13" t="s">
        <v>52</v>
      </c>
      <c r="L161" s="13" t="s">
        <v>52</v>
      </c>
      <c r="M161" s="13" t="s">
        <v>52</v>
      </c>
      <c r="N161" s="1" t="s">
        <v>52</v>
      </c>
    </row>
    <row r="162" spans="1:14" ht="30" customHeight="1" x14ac:dyDescent="0.3">
      <c r="A162" s="13" t="s">
        <v>1368</v>
      </c>
      <c r="B162" s="13" t="s">
        <v>1366</v>
      </c>
      <c r="C162" s="13" t="s">
        <v>1335</v>
      </c>
      <c r="D162" s="13" t="s">
        <v>61</v>
      </c>
      <c r="E162" s="23">
        <f>일위대가!F987</f>
        <v>0</v>
      </c>
      <c r="F162" s="23">
        <f>일위대가!H987</f>
        <v>0</v>
      </c>
      <c r="G162" s="23">
        <f>일위대가!J987</f>
        <v>0</v>
      </c>
      <c r="H162" s="23">
        <f t="shared" si="2"/>
        <v>0</v>
      </c>
      <c r="I162" s="13" t="s">
        <v>1367</v>
      </c>
      <c r="J162" s="13" t="s">
        <v>52</v>
      </c>
      <c r="K162" s="13" t="s">
        <v>52</v>
      </c>
      <c r="L162" s="13" t="s">
        <v>52</v>
      </c>
      <c r="M162" s="13" t="s">
        <v>52</v>
      </c>
      <c r="N162" s="1" t="s">
        <v>52</v>
      </c>
    </row>
    <row r="163" spans="1:14" ht="30" customHeight="1" x14ac:dyDescent="0.3">
      <c r="A163" s="13" t="s">
        <v>1375</v>
      </c>
      <c r="B163" s="13" t="s">
        <v>1372</v>
      </c>
      <c r="C163" s="13" t="s">
        <v>1373</v>
      </c>
      <c r="D163" s="13" t="s">
        <v>61</v>
      </c>
      <c r="E163" s="23">
        <f>일위대가!F994</f>
        <v>0</v>
      </c>
      <c r="F163" s="23">
        <f>일위대가!H994</f>
        <v>0</v>
      </c>
      <c r="G163" s="23">
        <f>일위대가!J994</f>
        <v>0</v>
      </c>
      <c r="H163" s="23">
        <f t="shared" si="2"/>
        <v>0</v>
      </c>
      <c r="I163" s="13" t="s">
        <v>1374</v>
      </c>
      <c r="J163" s="13" t="s">
        <v>52</v>
      </c>
      <c r="K163" s="13" t="s">
        <v>52</v>
      </c>
      <c r="L163" s="13" t="s">
        <v>52</v>
      </c>
      <c r="M163" s="13" t="s">
        <v>52</v>
      </c>
      <c r="N163" s="1" t="s">
        <v>52</v>
      </c>
    </row>
    <row r="164" spans="1:14" ht="30" customHeight="1" x14ac:dyDescent="0.3">
      <c r="A164" s="13" t="s">
        <v>1391</v>
      </c>
      <c r="B164" s="13" t="s">
        <v>1388</v>
      </c>
      <c r="C164" s="13" t="s">
        <v>1389</v>
      </c>
      <c r="D164" s="13" t="s">
        <v>61</v>
      </c>
      <c r="E164" s="23">
        <f>일위대가!F1000</f>
        <v>0</v>
      </c>
      <c r="F164" s="23">
        <f>일위대가!H1000</f>
        <v>0</v>
      </c>
      <c r="G164" s="23">
        <f>일위대가!J1000</f>
        <v>0</v>
      </c>
      <c r="H164" s="23">
        <f t="shared" si="2"/>
        <v>0</v>
      </c>
      <c r="I164" s="13" t="s">
        <v>1390</v>
      </c>
      <c r="J164" s="13" t="s">
        <v>52</v>
      </c>
      <c r="K164" s="13" t="s">
        <v>52</v>
      </c>
      <c r="L164" s="13" t="s">
        <v>52</v>
      </c>
      <c r="M164" s="13" t="s">
        <v>52</v>
      </c>
      <c r="N164" s="1" t="s">
        <v>52</v>
      </c>
    </row>
    <row r="165" spans="1:14" ht="30" customHeight="1" x14ac:dyDescent="0.3">
      <c r="A165" s="13" t="s">
        <v>1399</v>
      </c>
      <c r="B165" s="13" t="s">
        <v>1397</v>
      </c>
      <c r="C165" s="13" t="s">
        <v>52</v>
      </c>
      <c r="D165" s="13" t="s">
        <v>154</v>
      </c>
      <c r="E165" s="23">
        <f>일위대가!F1006</f>
        <v>0</v>
      </c>
      <c r="F165" s="23">
        <f>일위대가!H1006</f>
        <v>0</v>
      </c>
      <c r="G165" s="23">
        <f>일위대가!J1006</f>
        <v>0</v>
      </c>
      <c r="H165" s="23">
        <f t="shared" si="2"/>
        <v>0</v>
      </c>
      <c r="I165" s="13" t="s">
        <v>1398</v>
      </c>
      <c r="J165" s="13" t="s">
        <v>52</v>
      </c>
      <c r="K165" s="13" t="s">
        <v>52</v>
      </c>
      <c r="L165" s="13" t="s">
        <v>52</v>
      </c>
      <c r="M165" s="13" t="s">
        <v>52</v>
      </c>
      <c r="N165" s="1" t="s">
        <v>52</v>
      </c>
    </row>
    <row r="166" spans="1:14" ht="30" customHeight="1" x14ac:dyDescent="0.3">
      <c r="A166" s="13" t="s">
        <v>1404</v>
      </c>
      <c r="B166" s="13" t="s">
        <v>1401</v>
      </c>
      <c r="C166" s="13" t="s">
        <v>1402</v>
      </c>
      <c r="D166" s="13" t="s">
        <v>61</v>
      </c>
      <c r="E166" s="23">
        <f>일위대가!F1016</f>
        <v>0</v>
      </c>
      <c r="F166" s="23">
        <f>일위대가!H1016</f>
        <v>0</v>
      </c>
      <c r="G166" s="23">
        <f>일위대가!J1016</f>
        <v>0</v>
      </c>
      <c r="H166" s="23">
        <f t="shared" si="2"/>
        <v>0</v>
      </c>
      <c r="I166" s="13" t="s">
        <v>1403</v>
      </c>
      <c r="J166" s="13" t="s">
        <v>52</v>
      </c>
      <c r="K166" s="13" t="s">
        <v>52</v>
      </c>
      <c r="L166" s="13" t="s">
        <v>52</v>
      </c>
      <c r="M166" s="13" t="s">
        <v>52</v>
      </c>
      <c r="N166" s="1" t="s">
        <v>52</v>
      </c>
    </row>
    <row r="167" spans="1:14" ht="30" customHeight="1" x14ac:dyDescent="0.3">
      <c r="A167" s="13" t="s">
        <v>1419</v>
      </c>
      <c r="B167" s="13" t="s">
        <v>1416</v>
      </c>
      <c r="C167" s="13" t="s">
        <v>1417</v>
      </c>
      <c r="D167" s="13" t="s">
        <v>61</v>
      </c>
      <c r="E167" s="23">
        <f>일위대가!F1022</f>
        <v>0</v>
      </c>
      <c r="F167" s="23">
        <f>일위대가!H1022</f>
        <v>0</v>
      </c>
      <c r="G167" s="23">
        <f>일위대가!J1022</f>
        <v>0</v>
      </c>
      <c r="H167" s="23">
        <f t="shared" si="2"/>
        <v>0</v>
      </c>
      <c r="I167" s="13" t="s">
        <v>1418</v>
      </c>
      <c r="J167" s="13" t="s">
        <v>52</v>
      </c>
      <c r="K167" s="13" t="s">
        <v>52</v>
      </c>
      <c r="L167" s="13" t="s">
        <v>52</v>
      </c>
      <c r="M167" s="13" t="s">
        <v>52</v>
      </c>
      <c r="N167" s="1" t="s">
        <v>52</v>
      </c>
    </row>
    <row r="168" spans="1:14" ht="30" customHeight="1" x14ac:dyDescent="0.3">
      <c r="A168" s="13" t="s">
        <v>1423</v>
      </c>
      <c r="B168" s="13" t="s">
        <v>1421</v>
      </c>
      <c r="C168" s="13" t="s">
        <v>52</v>
      </c>
      <c r="D168" s="13" t="s">
        <v>61</v>
      </c>
      <c r="E168" s="23">
        <f>일위대가!F1028</f>
        <v>0</v>
      </c>
      <c r="F168" s="23">
        <f>일위대가!H1028</f>
        <v>0</v>
      </c>
      <c r="G168" s="23">
        <f>일위대가!J1028</f>
        <v>0</v>
      </c>
      <c r="H168" s="23">
        <f t="shared" si="2"/>
        <v>0</v>
      </c>
      <c r="I168" s="13" t="s">
        <v>1422</v>
      </c>
      <c r="J168" s="13" t="s">
        <v>52</v>
      </c>
      <c r="K168" s="13" t="s">
        <v>52</v>
      </c>
      <c r="L168" s="13" t="s">
        <v>52</v>
      </c>
      <c r="M168" s="13" t="s">
        <v>52</v>
      </c>
      <c r="N168" s="1" t="s">
        <v>52</v>
      </c>
    </row>
    <row r="169" spans="1:14" ht="30" customHeight="1" x14ac:dyDescent="0.3">
      <c r="A169" s="13" t="s">
        <v>1433</v>
      </c>
      <c r="B169" s="13" t="s">
        <v>1430</v>
      </c>
      <c r="C169" s="13" t="s">
        <v>1431</v>
      </c>
      <c r="D169" s="13" t="s">
        <v>61</v>
      </c>
      <c r="E169" s="23">
        <f>일위대가!F1034</f>
        <v>0</v>
      </c>
      <c r="F169" s="23">
        <f>일위대가!H1034</f>
        <v>0</v>
      </c>
      <c r="G169" s="23">
        <f>일위대가!J1034</f>
        <v>0</v>
      </c>
      <c r="H169" s="23">
        <f t="shared" si="2"/>
        <v>0</v>
      </c>
      <c r="I169" s="13" t="s">
        <v>1432</v>
      </c>
      <c r="J169" s="13" t="s">
        <v>52</v>
      </c>
      <c r="K169" s="13" t="s">
        <v>52</v>
      </c>
      <c r="L169" s="13" t="s">
        <v>52</v>
      </c>
      <c r="M169" s="13" t="s">
        <v>52</v>
      </c>
      <c r="N169" s="1" t="s">
        <v>52</v>
      </c>
    </row>
    <row r="170" spans="1:14" ht="30" customHeight="1" x14ac:dyDescent="0.3">
      <c r="A170" s="13" t="s">
        <v>1439</v>
      </c>
      <c r="B170" s="13" t="s">
        <v>1430</v>
      </c>
      <c r="C170" s="13" t="s">
        <v>1437</v>
      </c>
      <c r="D170" s="13" t="s">
        <v>61</v>
      </c>
      <c r="E170" s="23">
        <f>일위대가!F1040</f>
        <v>0</v>
      </c>
      <c r="F170" s="23">
        <f>일위대가!H1040</f>
        <v>0</v>
      </c>
      <c r="G170" s="23">
        <f>일위대가!J1040</f>
        <v>0</v>
      </c>
      <c r="H170" s="23">
        <f t="shared" si="2"/>
        <v>0</v>
      </c>
      <c r="I170" s="13" t="s">
        <v>1438</v>
      </c>
      <c r="J170" s="13" t="s">
        <v>52</v>
      </c>
      <c r="K170" s="13" t="s">
        <v>52</v>
      </c>
      <c r="L170" s="13" t="s">
        <v>52</v>
      </c>
      <c r="M170" s="13" t="s">
        <v>52</v>
      </c>
      <c r="N170" s="1" t="s">
        <v>52</v>
      </c>
    </row>
    <row r="171" spans="1:14" ht="30" customHeight="1" x14ac:dyDescent="0.3">
      <c r="A171" s="13" t="s">
        <v>1456</v>
      </c>
      <c r="B171" s="13" t="s">
        <v>1453</v>
      </c>
      <c r="C171" s="13" t="s">
        <v>1454</v>
      </c>
      <c r="D171" s="13" t="s">
        <v>61</v>
      </c>
      <c r="E171" s="23">
        <f>일위대가!F1045</f>
        <v>0</v>
      </c>
      <c r="F171" s="23">
        <f>일위대가!H1045</f>
        <v>0</v>
      </c>
      <c r="G171" s="23">
        <f>일위대가!J1045</f>
        <v>0</v>
      </c>
      <c r="H171" s="23">
        <f t="shared" si="2"/>
        <v>0</v>
      </c>
      <c r="I171" s="13" t="s">
        <v>1455</v>
      </c>
      <c r="J171" s="13" t="s">
        <v>52</v>
      </c>
      <c r="K171" s="13" t="s">
        <v>52</v>
      </c>
      <c r="L171" s="13" t="s">
        <v>52</v>
      </c>
      <c r="M171" s="13" t="s">
        <v>52</v>
      </c>
      <c r="N171" s="1" t="s">
        <v>52</v>
      </c>
    </row>
    <row r="172" spans="1:14" ht="30" customHeight="1" x14ac:dyDescent="0.3">
      <c r="A172" s="13" t="s">
        <v>1796</v>
      </c>
      <c r="B172" s="13" t="s">
        <v>1430</v>
      </c>
      <c r="C172" s="13" t="s">
        <v>1794</v>
      </c>
      <c r="D172" s="13" t="s">
        <v>61</v>
      </c>
      <c r="E172" s="23">
        <f>일위대가!F1051</f>
        <v>0</v>
      </c>
      <c r="F172" s="23">
        <f>일위대가!H1051</f>
        <v>0</v>
      </c>
      <c r="G172" s="23">
        <f>일위대가!J1051</f>
        <v>0</v>
      </c>
      <c r="H172" s="23">
        <f t="shared" si="2"/>
        <v>0</v>
      </c>
      <c r="I172" s="13" t="s">
        <v>1795</v>
      </c>
      <c r="J172" s="13" t="s">
        <v>52</v>
      </c>
      <c r="K172" s="13" t="s">
        <v>52</v>
      </c>
      <c r="L172" s="13" t="s">
        <v>52</v>
      </c>
      <c r="M172" s="13" t="s">
        <v>52</v>
      </c>
      <c r="N172" s="1" t="s">
        <v>52</v>
      </c>
    </row>
    <row r="173" spans="1:14" ht="30" customHeight="1" x14ac:dyDescent="0.3">
      <c r="A173" s="13" t="s">
        <v>1466</v>
      </c>
      <c r="B173" s="13" t="s">
        <v>516</v>
      </c>
      <c r="C173" s="13" t="s">
        <v>1464</v>
      </c>
      <c r="D173" s="13" t="s">
        <v>61</v>
      </c>
      <c r="E173" s="23">
        <f>일위대가!F1056</f>
        <v>0</v>
      </c>
      <c r="F173" s="23">
        <f>일위대가!H1056</f>
        <v>0</v>
      </c>
      <c r="G173" s="23">
        <f>일위대가!J1056</f>
        <v>0</v>
      </c>
      <c r="H173" s="23">
        <f t="shared" si="2"/>
        <v>0</v>
      </c>
      <c r="I173" s="13" t="s">
        <v>1465</v>
      </c>
      <c r="J173" s="13" t="s">
        <v>52</v>
      </c>
      <c r="K173" s="13" t="s">
        <v>52</v>
      </c>
      <c r="L173" s="13" t="s">
        <v>52</v>
      </c>
      <c r="M173" s="13" t="s">
        <v>52</v>
      </c>
      <c r="N173" s="1" t="s">
        <v>52</v>
      </c>
    </row>
    <row r="174" spans="1:14" ht="30" customHeight="1" x14ac:dyDescent="0.3">
      <c r="A174" s="13" t="s">
        <v>1473</v>
      </c>
      <c r="B174" s="13" t="s">
        <v>1470</v>
      </c>
      <c r="C174" s="13" t="s">
        <v>1471</v>
      </c>
      <c r="D174" s="13" t="s">
        <v>61</v>
      </c>
      <c r="E174" s="23">
        <f>일위대가!F1061</f>
        <v>0</v>
      </c>
      <c r="F174" s="23">
        <f>일위대가!H1061</f>
        <v>0</v>
      </c>
      <c r="G174" s="23">
        <f>일위대가!J1061</f>
        <v>0</v>
      </c>
      <c r="H174" s="23">
        <f t="shared" si="2"/>
        <v>0</v>
      </c>
      <c r="I174" s="13" t="s">
        <v>1472</v>
      </c>
      <c r="J174" s="13" t="s">
        <v>52</v>
      </c>
      <c r="K174" s="13" t="s">
        <v>52</v>
      </c>
      <c r="L174" s="13" t="s">
        <v>52</v>
      </c>
      <c r="M174" s="13" t="s">
        <v>52</v>
      </c>
      <c r="N174" s="1" t="s">
        <v>52</v>
      </c>
    </row>
    <row r="175" spans="1:14" ht="30" customHeight="1" x14ac:dyDescent="0.3">
      <c r="A175" s="13" t="s">
        <v>1481</v>
      </c>
      <c r="B175" s="13" t="s">
        <v>1479</v>
      </c>
      <c r="C175" s="13" t="s">
        <v>1454</v>
      </c>
      <c r="D175" s="13" t="s">
        <v>61</v>
      </c>
      <c r="E175" s="23">
        <f>일위대가!F1067</f>
        <v>0</v>
      </c>
      <c r="F175" s="23">
        <f>일위대가!H1067</f>
        <v>0</v>
      </c>
      <c r="G175" s="23">
        <f>일위대가!J1067</f>
        <v>0</v>
      </c>
      <c r="H175" s="23">
        <f t="shared" si="2"/>
        <v>0</v>
      </c>
      <c r="I175" s="13" t="s">
        <v>1480</v>
      </c>
      <c r="J175" s="13" t="s">
        <v>52</v>
      </c>
      <c r="K175" s="13" t="s">
        <v>52</v>
      </c>
      <c r="L175" s="13" t="s">
        <v>52</v>
      </c>
      <c r="M175" s="13" t="s">
        <v>52</v>
      </c>
      <c r="N175" s="1" t="s">
        <v>52</v>
      </c>
    </row>
    <row r="176" spans="1:14" ht="30" customHeight="1" x14ac:dyDescent="0.3">
      <c r="A176" s="13" t="s">
        <v>1487</v>
      </c>
      <c r="B176" s="13" t="s">
        <v>1484</v>
      </c>
      <c r="C176" s="13" t="s">
        <v>1485</v>
      </c>
      <c r="D176" s="13" t="s">
        <v>246</v>
      </c>
      <c r="E176" s="23">
        <f>일위대가!F1073</f>
        <v>0</v>
      </c>
      <c r="F176" s="23">
        <f>일위대가!H1073</f>
        <v>0</v>
      </c>
      <c r="G176" s="23">
        <f>일위대가!J1073</f>
        <v>0</v>
      </c>
      <c r="H176" s="23">
        <f t="shared" si="2"/>
        <v>0</v>
      </c>
      <c r="I176" s="13" t="s">
        <v>1486</v>
      </c>
      <c r="J176" s="13" t="s">
        <v>52</v>
      </c>
      <c r="K176" s="13" t="s">
        <v>52</v>
      </c>
      <c r="L176" s="13" t="s">
        <v>52</v>
      </c>
      <c r="M176" s="13" t="s">
        <v>52</v>
      </c>
      <c r="N176" s="1" t="s">
        <v>52</v>
      </c>
    </row>
    <row r="177" spans="1:14" ht="30" customHeight="1" x14ac:dyDescent="0.3">
      <c r="A177" s="13" t="s">
        <v>1491</v>
      </c>
      <c r="B177" s="13" t="s">
        <v>1484</v>
      </c>
      <c r="C177" s="13" t="s">
        <v>1489</v>
      </c>
      <c r="D177" s="13" t="s">
        <v>246</v>
      </c>
      <c r="E177" s="23">
        <f>일위대가!F1079</f>
        <v>0</v>
      </c>
      <c r="F177" s="23">
        <f>일위대가!H1079</f>
        <v>0</v>
      </c>
      <c r="G177" s="23">
        <f>일위대가!J1079</f>
        <v>0</v>
      </c>
      <c r="H177" s="23">
        <f t="shared" si="2"/>
        <v>0</v>
      </c>
      <c r="I177" s="13" t="s">
        <v>1490</v>
      </c>
      <c r="J177" s="13" t="s">
        <v>52</v>
      </c>
      <c r="K177" s="13" t="s">
        <v>52</v>
      </c>
      <c r="L177" s="13" t="s">
        <v>52</v>
      </c>
      <c r="M177" s="13" t="s">
        <v>52</v>
      </c>
      <c r="N177" s="1" t="s">
        <v>52</v>
      </c>
    </row>
    <row r="178" spans="1:14" ht="30" customHeight="1" x14ac:dyDescent="0.3">
      <c r="A178" s="13" t="s">
        <v>1496</v>
      </c>
      <c r="B178" s="13" t="s">
        <v>1493</v>
      </c>
      <c r="C178" s="13" t="s">
        <v>1494</v>
      </c>
      <c r="D178" s="13" t="s">
        <v>1200</v>
      </c>
      <c r="E178" s="23">
        <f>일위대가!F1085</f>
        <v>0</v>
      </c>
      <c r="F178" s="23">
        <f>일위대가!H1085</f>
        <v>0</v>
      </c>
      <c r="G178" s="23">
        <f>일위대가!J1085</f>
        <v>0</v>
      </c>
      <c r="H178" s="23">
        <f t="shared" si="2"/>
        <v>0</v>
      </c>
      <c r="I178" s="13" t="s">
        <v>1495</v>
      </c>
      <c r="J178" s="13" t="s">
        <v>52</v>
      </c>
      <c r="K178" s="13" t="s">
        <v>52</v>
      </c>
      <c r="L178" s="13" t="s">
        <v>52</v>
      </c>
      <c r="M178" s="13" t="s">
        <v>52</v>
      </c>
      <c r="N178" s="1" t="s">
        <v>52</v>
      </c>
    </row>
    <row r="179" spans="1:14" ht="30" customHeight="1" x14ac:dyDescent="0.3">
      <c r="A179" s="13" t="s">
        <v>2659</v>
      </c>
      <c r="B179" s="13" t="s">
        <v>1598</v>
      </c>
      <c r="C179" s="13" t="s">
        <v>2657</v>
      </c>
      <c r="D179" s="13" t="s">
        <v>1091</v>
      </c>
      <c r="E179" s="23">
        <f>일위대가!F1093</f>
        <v>0</v>
      </c>
      <c r="F179" s="23">
        <f>일위대가!H1093</f>
        <v>0</v>
      </c>
      <c r="G179" s="23">
        <f>일위대가!J1093</f>
        <v>0</v>
      </c>
      <c r="H179" s="23">
        <f t="shared" si="2"/>
        <v>0</v>
      </c>
      <c r="I179" s="13" t="s">
        <v>2658</v>
      </c>
      <c r="J179" s="13" t="s">
        <v>52</v>
      </c>
      <c r="K179" s="13" t="s">
        <v>52</v>
      </c>
      <c r="L179" s="13" t="s">
        <v>52</v>
      </c>
      <c r="M179" s="13" t="s">
        <v>52</v>
      </c>
      <c r="N179" s="1" t="s">
        <v>52</v>
      </c>
    </row>
    <row r="180" spans="1:14" ht="30" customHeight="1" x14ac:dyDescent="0.3">
      <c r="A180" s="13" t="s">
        <v>1941</v>
      </c>
      <c r="B180" s="13" t="s">
        <v>1938</v>
      </c>
      <c r="C180" s="13" t="s">
        <v>1939</v>
      </c>
      <c r="D180" s="13" t="s">
        <v>1091</v>
      </c>
      <c r="E180" s="23">
        <f>일위대가!F1102</f>
        <v>0</v>
      </c>
      <c r="F180" s="23">
        <f>일위대가!H1102</f>
        <v>0</v>
      </c>
      <c r="G180" s="23">
        <f>일위대가!J1102</f>
        <v>0</v>
      </c>
      <c r="H180" s="23">
        <f t="shared" si="2"/>
        <v>0</v>
      </c>
      <c r="I180" s="13" t="s">
        <v>1940</v>
      </c>
      <c r="J180" s="13" t="s">
        <v>52</v>
      </c>
      <c r="K180" s="13" t="s">
        <v>52</v>
      </c>
      <c r="L180" s="13" t="s">
        <v>52</v>
      </c>
      <c r="M180" s="13" t="s">
        <v>52</v>
      </c>
      <c r="N180" s="1" t="s">
        <v>52</v>
      </c>
    </row>
    <row r="181" spans="1:14" ht="30" customHeight="1" x14ac:dyDescent="0.3">
      <c r="A181" s="13" t="s">
        <v>1502</v>
      </c>
      <c r="B181" s="13" t="s">
        <v>1499</v>
      </c>
      <c r="C181" s="13" t="s">
        <v>1500</v>
      </c>
      <c r="D181" s="13" t="s">
        <v>1200</v>
      </c>
      <c r="E181" s="23">
        <f>일위대가!F1107</f>
        <v>0</v>
      </c>
      <c r="F181" s="23">
        <f>일위대가!H1107</f>
        <v>0</v>
      </c>
      <c r="G181" s="23">
        <f>일위대가!J1107</f>
        <v>0</v>
      </c>
      <c r="H181" s="23">
        <f t="shared" si="2"/>
        <v>0</v>
      </c>
      <c r="I181" s="13" t="s">
        <v>1501</v>
      </c>
      <c r="J181" s="13" t="s">
        <v>52</v>
      </c>
      <c r="K181" s="13" t="s">
        <v>52</v>
      </c>
      <c r="L181" s="13" t="s">
        <v>52</v>
      </c>
      <c r="M181" s="13" t="s">
        <v>52</v>
      </c>
      <c r="N181" s="1" t="s">
        <v>52</v>
      </c>
    </row>
    <row r="182" spans="1:14" ht="30" customHeight="1" x14ac:dyDescent="0.3">
      <c r="A182" s="13" t="s">
        <v>1536</v>
      </c>
      <c r="B182" s="13" t="s">
        <v>1533</v>
      </c>
      <c r="C182" s="13" t="s">
        <v>1534</v>
      </c>
      <c r="D182" s="13" t="s">
        <v>61</v>
      </c>
      <c r="E182" s="23">
        <f>일위대가!F1113</f>
        <v>0</v>
      </c>
      <c r="F182" s="23">
        <f>일위대가!H1113</f>
        <v>0</v>
      </c>
      <c r="G182" s="23">
        <f>일위대가!J1113</f>
        <v>0</v>
      </c>
      <c r="H182" s="23">
        <f t="shared" si="2"/>
        <v>0</v>
      </c>
      <c r="I182" s="13" t="s">
        <v>1535</v>
      </c>
      <c r="J182" s="13" t="s">
        <v>52</v>
      </c>
      <c r="K182" s="13" t="s">
        <v>52</v>
      </c>
      <c r="L182" s="13" t="s">
        <v>52</v>
      </c>
      <c r="M182" s="13" t="s">
        <v>52</v>
      </c>
      <c r="N182" s="1" t="s">
        <v>52</v>
      </c>
    </row>
    <row r="183" spans="1:14" ht="30" customHeight="1" x14ac:dyDescent="0.3">
      <c r="A183" s="13" t="s">
        <v>2694</v>
      </c>
      <c r="B183" s="13" t="s">
        <v>2691</v>
      </c>
      <c r="C183" s="13" t="s">
        <v>2692</v>
      </c>
      <c r="D183" s="13" t="s">
        <v>1200</v>
      </c>
      <c r="E183" s="23">
        <f>일위대가!F1118</f>
        <v>0</v>
      </c>
      <c r="F183" s="23">
        <f>일위대가!H1118</f>
        <v>0</v>
      </c>
      <c r="G183" s="23">
        <f>일위대가!J1118</f>
        <v>0</v>
      </c>
      <c r="H183" s="23">
        <f t="shared" si="2"/>
        <v>0</v>
      </c>
      <c r="I183" s="13" t="s">
        <v>2693</v>
      </c>
      <c r="J183" s="13" t="s">
        <v>52</v>
      </c>
      <c r="K183" s="13" t="s">
        <v>52</v>
      </c>
      <c r="L183" s="13" t="s">
        <v>52</v>
      </c>
      <c r="M183" s="13" t="s">
        <v>52</v>
      </c>
      <c r="N183" s="1" t="s">
        <v>52</v>
      </c>
    </row>
    <row r="184" spans="1:14" ht="30" customHeight="1" x14ac:dyDescent="0.3">
      <c r="A184" s="13" t="s">
        <v>1556</v>
      </c>
      <c r="B184" s="13" t="s">
        <v>1553</v>
      </c>
      <c r="C184" s="13" t="s">
        <v>1554</v>
      </c>
      <c r="D184" s="13" t="s">
        <v>61</v>
      </c>
      <c r="E184" s="23">
        <f>일위대가!F1124</f>
        <v>0</v>
      </c>
      <c r="F184" s="23">
        <f>일위대가!H1124</f>
        <v>0</v>
      </c>
      <c r="G184" s="23">
        <f>일위대가!J1124</f>
        <v>0</v>
      </c>
      <c r="H184" s="23">
        <f t="shared" si="2"/>
        <v>0</v>
      </c>
      <c r="I184" s="13" t="s">
        <v>1555</v>
      </c>
      <c r="J184" s="13" t="s">
        <v>52</v>
      </c>
      <c r="K184" s="13" t="s">
        <v>52</v>
      </c>
      <c r="L184" s="13" t="s">
        <v>52</v>
      </c>
      <c r="M184" s="13" t="s">
        <v>52</v>
      </c>
      <c r="N184" s="1" t="s">
        <v>52</v>
      </c>
    </row>
    <row r="185" spans="1:14" ht="30" customHeight="1" x14ac:dyDescent="0.3">
      <c r="A185" s="13" t="s">
        <v>1568</v>
      </c>
      <c r="B185" s="13" t="s">
        <v>1565</v>
      </c>
      <c r="C185" s="13" t="s">
        <v>1566</v>
      </c>
      <c r="D185" s="13" t="s">
        <v>61</v>
      </c>
      <c r="E185" s="23">
        <f>일위대가!F1130</f>
        <v>0</v>
      </c>
      <c r="F185" s="23">
        <f>일위대가!H1130</f>
        <v>0</v>
      </c>
      <c r="G185" s="23">
        <f>일위대가!J1130</f>
        <v>0</v>
      </c>
      <c r="H185" s="23">
        <f t="shared" si="2"/>
        <v>0</v>
      </c>
      <c r="I185" s="13" t="s">
        <v>1567</v>
      </c>
      <c r="J185" s="13" t="s">
        <v>52</v>
      </c>
      <c r="K185" s="13" t="s">
        <v>52</v>
      </c>
      <c r="L185" s="13" t="s">
        <v>52</v>
      </c>
      <c r="M185" s="13" t="s">
        <v>52</v>
      </c>
      <c r="N185" s="1" t="s">
        <v>52</v>
      </c>
    </row>
    <row r="186" spans="1:14" ht="30" customHeight="1" x14ac:dyDescent="0.3">
      <c r="A186" s="13" t="s">
        <v>1945</v>
      </c>
      <c r="B186" s="13" t="s">
        <v>1938</v>
      </c>
      <c r="C186" s="13" t="s">
        <v>1943</v>
      </c>
      <c r="D186" s="13" t="s">
        <v>1091</v>
      </c>
      <c r="E186" s="23">
        <f>일위대가!F1139</f>
        <v>0</v>
      </c>
      <c r="F186" s="23">
        <f>일위대가!H1139</f>
        <v>0</v>
      </c>
      <c r="G186" s="23">
        <f>일위대가!J1139</f>
        <v>0</v>
      </c>
      <c r="H186" s="23">
        <f t="shared" si="2"/>
        <v>0</v>
      </c>
      <c r="I186" s="13" t="s">
        <v>1944</v>
      </c>
      <c r="J186" s="13" t="s">
        <v>52</v>
      </c>
      <c r="K186" s="13" t="s">
        <v>52</v>
      </c>
      <c r="L186" s="13" t="s">
        <v>52</v>
      </c>
      <c r="M186" s="13" t="s">
        <v>52</v>
      </c>
      <c r="N186" s="1" t="s">
        <v>52</v>
      </c>
    </row>
    <row r="187" spans="1:14" ht="30" customHeight="1" x14ac:dyDescent="0.3">
      <c r="A187" s="13" t="s">
        <v>1575</v>
      </c>
      <c r="B187" s="13" t="s">
        <v>1572</v>
      </c>
      <c r="C187" s="13" t="s">
        <v>1573</v>
      </c>
      <c r="D187" s="13" t="s">
        <v>61</v>
      </c>
      <c r="E187" s="23">
        <f>일위대가!F1145</f>
        <v>0</v>
      </c>
      <c r="F187" s="23">
        <f>일위대가!H1145</f>
        <v>0</v>
      </c>
      <c r="G187" s="23">
        <f>일위대가!J1145</f>
        <v>0</v>
      </c>
      <c r="H187" s="23">
        <f t="shared" si="2"/>
        <v>0</v>
      </c>
      <c r="I187" s="13" t="s">
        <v>1574</v>
      </c>
      <c r="J187" s="13" t="s">
        <v>52</v>
      </c>
      <c r="K187" s="13" t="s">
        <v>52</v>
      </c>
      <c r="L187" s="13" t="s">
        <v>52</v>
      </c>
      <c r="M187" s="13" t="s">
        <v>52</v>
      </c>
      <c r="N187" s="1" t="s">
        <v>52</v>
      </c>
    </row>
    <row r="188" spans="1:14" ht="30" customHeight="1" x14ac:dyDescent="0.3">
      <c r="A188" s="13" t="s">
        <v>1587</v>
      </c>
      <c r="B188" s="13" t="s">
        <v>1585</v>
      </c>
      <c r="C188" s="13" t="s">
        <v>52</v>
      </c>
      <c r="D188" s="13" t="s">
        <v>154</v>
      </c>
      <c r="E188" s="23">
        <f>일위대가!F1150</f>
        <v>0</v>
      </c>
      <c r="F188" s="23">
        <f>일위대가!H1150</f>
        <v>0</v>
      </c>
      <c r="G188" s="23">
        <f>일위대가!J1150</f>
        <v>0</v>
      </c>
      <c r="H188" s="23">
        <f t="shared" si="2"/>
        <v>0</v>
      </c>
      <c r="I188" s="13" t="s">
        <v>1586</v>
      </c>
      <c r="J188" s="13" t="s">
        <v>52</v>
      </c>
      <c r="K188" s="13" t="s">
        <v>52</v>
      </c>
      <c r="L188" s="13" t="s">
        <v>52</v>
      </c>
      <c r="M188" s="13" t="s">
        <v>52</v>
      </c>
      <c r="N188" s="1" t="s">
        <v>52</v>
      </c>
    </row>
    <row r="189" spans="1:14" ht="30" customHeight="1" x14ac:dyDescent="0.3">
      <c r="A189" s="13" t="s">
        <v>1601</v>
      </c>
      <c r="B189" s="13" t="s">
        <v>1598</v>
      </c>
      <c r="C189" s="13" t="s">
        <v>1599</v>
      </c>
      <c r="D189" s="13" t="s">
        <v>1091</v>
      </c>
      <c r="E189" s="23">
        <f>일위대가!F1158</f>
        <v>0</v>
      </c>
      <c r="F189" s="23">
        <f>일위대가!H1158</f>
        <v>0</v>
      </c>
      <c r="G189" s="23">
        <f>일위대가!J1158</f>
        <v>0</v>
      </c>
      <c r="H189" s="23">
        <f t="shared" si="2"/>
        <v>0</v>
      </c>
      <c r="I189" s="13" t="s">
        <v>1600</v>
      </c>
      <c r="J189" s="13" t="s">
        <v>52</v>
      </c>
      <c r="K189" s="13" t="s">
        <v>52</v>
      </c>
      <c r="L189" s="13" t="s">
        <v>52</v>
      </c>
      <c r="M189" s="13" t="s">
        <v>52</v>
      </c>
      <c r="N189" s="1" t="s">
        <v>52</v>
      </c>
    </row>
    <row r="190" spans="1:14" ht="30" customHeight="1" x14ac:dyDescent="0.3">
      <c r="A190" s="13" t="s">
        <v>1613</v>
      </c>
      <c r="B190" s="13" t="s">
        <v>1610</v>
      </c>
      <c r="C190" s="13" t="s">
        <v>1611</v>
      </c>
      <c r="D190" s="13" t="s">
        <v>99</v>
      </c>
      <c r="E190" s="23">
        <f>일위대가!F1164</f>
        <v>0</v>
      </c>
      <c r="F190" s="23">
        <f>일위대가!H1164</f>
        <v>0</v>
      </c>
      <c r="G190" s="23">
        <f>일위대가!J1164</f>
        <v>0</v>
      </c>
      <c r="H190" s="23">
        <f t="shared" si="2"/>
        <v>0</v>
      </c>
      <c r="I190" s="13" t="s">
        <v>1612</v>
      </c>
      <c r="J190" s="13" t="s">
        <v>52</v>
      </c>
      <c r="K190" s="13" t="s">
        <v>52</v>
      </c>
      <c r="L190" s="13" t="s">
        <v>52</v>
      </c>
      <c r="M190" s="13" t="s">
        <v>52</v>
      </c>
      <c r="N190" s="1" t="s">
        <v>52</v>
      </c>
    </row>
    <row r="191" spans="1:14" ht="30" customHeight="1" x14ac:dyDescent="0.3">
      <c r="A191" s="13" t="s">
        <v>1618</v>
      </c>
      <c r="B191" s="13" t="s">
        <v>1615</v>
      </c>
      <c r="C191" s="13" t="s">
        <v>1616</v>
      </c>
      <c r="D191" s="13" t="s">
        <v>61</v>
      </c>
      <c r="E191" s="23">
        <f>일위대가!F1170</f>
        <v>0</v>
      </c>
      <c r="F191" s="23">
        <f>일위대가!H1170</f>
        <v>0</v>
      </c>
      <c r="G191" s="23">
        <f>일위대가!J1170</f>
        <v>0</v>
      </c>
      <c r="H191" s="23">
        <f t="shared" si="2"/>
        <v>0</v>
      </c>
      <c r="I191" s="13" t="s">
        <v>1617</v>
      </c>
      <c r="J191" s="13" t="s">
        <v>52</v>
      </c>
      <c r="K191" s="13" t="s">
        <v>52</v>
      </c>
      <c r="L191" s="13" t="s">
        <v>52</v>
      </c>
      <c r="M191" s="13" t="s">
        <v>52</v>
      </c>
      <c r="N191" s="1" t="s">
        <v>52</v>
      </c>
    </row>
    <row r="192" spans="1:14" ht="30" customHeight="1" x14ac:dyDescent="0.3">
      <c r="A192" s="13" t="s">
        <v>1624</v>
      </c>
      <c r="B192" s="13" t="s">
        <v>1621</v>
      </c>
      <c r="C192" s="13" t="s">
        <v>1622</v>
      </c>
      <c r="D192" s="13" t="s">
        <v>61</v>
      </c>
      <c r="E192" s="23">
        <f>일위대가!F1175</f>
        <v>0</v>
      </c>
      <c r="F192" s="23">
        <f>일위대가!H1175</f>
        <v>0</v>
      </c>
      <c r="G192" s="23">
        <f>일위대가!J1175</f>
        <v>0</v>
      </c>
      <c r="H192" s="23">
        <f t="shared" si="2"/>
        <v>0</v>
      </c>
      <c r="I192" s="13" t="s">
        <v>1623</v>
      </c>
      <c r="J192" s="13" t="s">
        <v>52</v>
      </c>
      <c r="K192" s="13" t="s">
        <v>52</v>
      </c>
      <c r="L192" s="13" t="s">
        <v>52</v>
      </c>
      <c r="M192" s="13" t="s">
        <v>52</v>
      </c>
      <c r="N192" s="1" t="s">
        <v>52</v>
      </c>
    </row>
    <row r="193" spans="1:14" ht="30" customHeight="1" x14ac:dyDescent="0.3">
      <c r="A193" s="13" t="s">
        <v>2760</v>
      </c>
      <c r="B193" s="13" t="s">
        <v>2757</v>
      </c>
      <c r="C193" s="13" t="s">
        <v>2758</v>
      </c>
      <c r="D193" s="13" t="s">
        <v>61</v>
      </c>
      <c r="E193" s="23">
        <f>일위대가!F1181</f>
        <v>0</v>
      </c>
      <c r="F193" s="23">
        <f>일위대가!H1181</f>
        <v>0</v>
      </c>
      <c r="G193" s="23">
        <f>일위대가!J1181</f>
        <v>0</v>
      </c>
      <c r="H193" s="23">
        <f t="shared" si="2"/>
        <v>0</v>
      </c>
      <c r="I193" s="13" t="s">
        <v>2759</v>
      </c>
      <c r="J193" s="13" t="s">
        <v>52</v>
      </c>
      <c r="K193" s="13" t="s">
        <v>52</v>
      </c>
      <c r="L193" s="13" t="s">
        <v>52</v>
      </c>
      <c r="M193" s="13" t="s">
        <v>52</v>
      </c>
      <c r="N193" s="1" t="s">
        <v>52</v>
      </c>
    </row>
    <row r="194" spans="1:14" ht="30" customHeight="1" x14ac:dyDescent="0.3">
      <c r="A194" s="13" t="s">
        <v>1636</v>
      </c>
      <c r="B194" s="13" t="s">
        <v>1633</v>
      </c>
      <c r="C194" s="13" t="s">
        <v>1634</v>
      </c>
      <c r="D194" s="13" t="s">
        <v>61</v>
      </c>
      <c r="E194" s="23">
        <f>일위대가!F1186</f>
        <v>0</v>
      </c>
      <c r="F194" s="23">
        <f>일위대가!H1186</f>
        <v>0</v>
      </c>
      <c r="G194" s="23">
        <f>일위대가!J1186</f>
        <v>0</v>
      </c>
      <c r="H194" s="23">
        <f t="shared" si="2"/>
        <v>0</v>
      </c>
      <c r="I194" s="13" t="s">
        <v>1635</v>
      </c>
      <c r="J194" s="13" t="s">
        <v>52</v>
      </c>
      <c r="K194" s="13" t="s">
        <v>52</v>
      </c>
      <c r="L194" s="13" t="s">
        <v>52</v>
      </c>
      <c r="M194" s="13" t="s">
        <v>52</v>
      </c>
      <c r="N194" s="1" t="s">
        <v>52</v>
      </c>
    </row>
    <row r="195" spans="1:14" ht="30" customHeight="1" x14ac:dyDescent="0.3">
      <c r="A195" s="13" t="s">
        <v>1641</v>
      </c>
      <c r="B195" s="13" t="s">
        <v>1638</v>
      </c>
      <c r="C195" s="13" t="s">
        <v>1639</v>
      </c>
      <c r="D195" s="13" t="s">
        <v>61</v>
      </c>
      <c r="E195" s="23">
        <f>일위대가!F1193</f>
        <v>0</v>
      </c>
      <c r="F195" s="23">
        <f>일위대가!H1193</f>
        <v>0</v>
      </c>
      <c r="G195" s="23">
        <f>일위대가!J1193</f>
        <v>0</v>
      </c>
      <c r="H195" s="23">
        <f t="shared" si="2"/>
        <v>0</v>
      </c>
      <c r="I195" s="13" t="s">
        <v>1640</v>
      </c>
      <c r="J195" s="13" t="s">
        <v>52</v>
      </c>
      <c r="K195" s="13" t="s">
        <v>52</v>
      </c>
      <c r="L195" s="13" t="s">
        <v>52</v>
      </c>
      <c r="M195" s="13" t="s">
        <v>52</v>
      </c>
      <c r="N195" s="1" t="s">
        <v>52</v>
      </c>
    </row>
    <row r="196" spans="1:14" ht="30" customHeight="1" x14ac:dyDescent="0.3">
      <c r="A196" s="13" t="s">
        <v>1646</v>
      </c>
      <c r="B196" s="13" t="s">
        <v>1643</v>
      </c>
      <c r="C196" s="13" t="s">
        <v>1644</v>
      </c>
      <c r="D196" s="13" t="s">
        <v>61</v>
      </c>
      <c r="E196" s="23">
        <f>일위대가!F1200</f>
        <v>0</v>
      </c>
      <c r="F196" s="23">
        <f>일위대가!H1200</f>
        <v>0</v>
      </c>
      <c r="G196" s="23">
        <f>일위대가!J1200</f>
        <v>0</v>
      </c>
      <c r="H196" s="23">
        <f t="shared" ref="H196:H259" si="3">E196+F196+G196</f>
        <v>0</v>
      </c>
      <c r="I196" s="13" t="s">
        <v>1645</v>
      </c>
      <c r="J196" s="13" t="s">
        <v>52</v>
      </c>
      <c r="K196" s="13" t="s">
        <v>52</v>
      </c>
      <c r="L196" s="13" t="s">
        <v>52</v>
      </c>
      <c r="M196" s="13" t="s">
        <v>52</v>
      </c>
      <c r="N196" s="1" t="s">
        <v>52</v>
      </c>
    </row>
    <row r="197" spans="1:14" ht="30" customHeight="1" x14ac:dyDescent="0.3">
      <c r="A197" s="13" t="s">
        <v>1651</v>
      </c>
      <c r="B197" s="13" t="s">
        <v>1648</v>
      </c>
      <c r="C197" s="13" t="s">
        <v>1649</v>
      </c>
      <c r="D197" s="13" t="s">
        <v>61</v>
      </c>
      <c r="E197" s="23">
        <f>일위대가!F1205</f>
        <v>0</v>
      </c>
      <c r="F197" s="23">
        <f>일위대가!H1205</f>
        <v>0</v>
      </c>
      <c r="G197" s="23">
        <f>일위대가!J1205</f>
        <v>0</v>
      </c>
      <c r="H197" s="23">
        <f t="shared" si="3"/>
        <v>0</v>
      </c>
      <c r="I197" s="13" t="s">
        <v>1650</v>
      </c>
      <c r="J197" s="13" t="s">
        <v>52</v>
      </c>
      <c r="K197" s="13" t="s">
        <v>52</v>
      </c>
      <c r="L197" s="13" t="s">
        <v>52</v>
      </c>
      <c r="M197" s="13" t="s">
        <v>52</v>
      </c>
      <c r="N197" s="1" t="s">
        <v>52</v>
      </c>
    </row>
    <row r="198" spans="1:14" ht="30" customHeight="1" x14ac:dyDescent="0.3">
      <c r="A198" s="13" t="s">
        <v>1656</v>
      </c>
      <c r="B198" s="13" t="s">
        <v>1653</v>
      </c>
      <c r="C198" s="13" t="s">
        <v>1654</v>
      </c>
      <c r="D198" s="13" t="s">
        <v>61</v>
      </c>
      <c r="E198" s="23">
        <f>일위대가!F1214</f>
        <v>0</v>
      </c>
      <c r="F198" s="23">
        <f>일위대가!H1214</f>
        <v>0</v>
      </c>
      <c r="G198" s="23">
        <f>일위대가!J1214</f>
        <v>0</v>
      </c>
      <c r="H198" s="23">
        <f t="shared" si="3"/>
        <v>0</v>
      </c>
      <c r="I198" s="13" t="s">
        <v>1655</v>
      </c>
      <c r="J198" s="13" t="s">
        <v>52</v>
      </c>
      <c r="K198" s="13" t="s">
        <v>52</v>
      </c>
      <c r="L198" s="13" t="s">
        <v>52</v>
      </c>
      <c r="M198" s="13" t="s">
        <v>52</v>
      </c>
      <c r="N198" s="1" t="s">
        <v>52</v>
      </c>
    </row>
    <row r="199" spans="1:14" ht="30" customHeight="1" x14ac:dyDescent="0.3">
      <c r="A199" s="13" t="s">
        <v>1661</v>
      </c>
      <c r="B199" s="13" t="s">
        <v>1659</v>
      </c>
      <c r="C199" s="13" t="s">
        <v>328</v>
      </c>
      <c r="D199" s="13" t="s">
        <v>61</v>
      </c>
      <c r="E199" s="23">
        <f>일위대가!F1221</f>
        <v>0</v>
      </c>
      <c r="F199" s="23">
        <f>일위대가!H1221</f>
        <v>0</v>
      </c>
      <c r="G199" s="23">
        <f>일위대가!J1221</f>
        <v>0</v>
      </c>
      <c r="H199" s="23">
        <f t="shared" si="3"/>
        <v>0</v>
      </c>
      <c r="I199" s="13" t="s">
        <v>1660</v>
      </c>
      <c r="J199" s="13" t="s">
        <v>52</v>
      </c>
      <c r="K199" s="13" t="s">
        <v>52</v>
      </c>
      <c r="L199" s="13" t="s">
        <v>52</v>
      </c>
      <c r="M199" s="13" t="s">
        <v>52</v>
      </c>
      <c r="N199" s="1" t="s">
        <v>52</v>
      </c>
    </row>
    <row r="200" spans="1:14" ht="30" customHeight="1" x14ac:dyDescent="0.3">
      <c r="A200" s="13" t="s">
        <v>2800</v>
      </c>
      <c r="B200" s="13" t="s">
        <v>1638</v>
      </c>
      <c r="C200" s="13" t="s">
        <v>2798</v>
      </c>
      <c r="D200" s="13" t="s">
        <v>61</v>
      </c>
      <c r="E200" s="23">
        <f>일위대가!F1227</f>
        <v>0</v>
      </c>
      <c r="F200" s="23">
        <f>일위대가!H1227</f>
        <v>0</v>
      </c>
      <c r="G200" s="23">
        <f>일위대가!J1227</f>
        <v>0</v>
      </c>
      <c r="H200" s="23">
        <f t="shared" si="3"/>
        <v>0</v>
      </c>
      <c r="I200" s="13" t="s">
        <v>2799</v>
      </c>
      <c r="J200" s="13" t="s">
        <v>52</v>
      </c>
      <c r="K200" s="13" t="s">
        <v>52</v>
      </c>
      <c r="L200" s="13" t="s">
        <v>52</v>
      </c>
      <c r="M200" s="13" t="s">
        <v>52</v>
      </c>
      <c r="N200" s="1" t="s">
        <v>52</v>
      </c>
    </row>
    <row r="201" spans="1:14" ht="30" customHeight="1" x14ac:dyDescent="0.3">
      <c r="A201" s="13" t="s">
        <v>2805</v>
      </c>
      <c r="B201" s="13" t="s">
        <v>2802</v>
      </c>
      <c r="C201" s="13" t="s">
        <v>2803</v>
      </c>
      <c r="D201" s="13" t="s">
        <v>61</v>
      </c>
      <c r="E201" s="23">
        <f>일위대가!F1234</f>
        <v>0</v>
      </c>
      <c r="F201" s="23">
        <f>일위대가!H1234</f>
        <v>0</v>
      </c>
      <c r="G201" s="23">
        <f>일위대가!J1234</f>
        <v>0</v>
      </c>
      <c r="H201" s="23">
        <f t="shared" si="3"/>
        <v>0</v>
      </c>
      <c r="I201" s="13" t="s">
        <v>2804</v>
      </c>
      <c r="J201" s="13" t="s">
        <v>52</v>
      </c>
      <c r="K201" s="13" t="s">
        <v>52</v>
      </c>
      <c r="L201" s="13" t="s">
        <v>52</v>
      </c>
      <c r="M201" s="13" t="s">
        <v>52</v>
      </c>
      <c r="N201" s="1" t="s">
        <v>52</v>
      </c>
    </row>
    <row r="202" spans="1:14" ht="30" customHeight="1" x14ac:dyDescent="0.3">
      <c r="A202" s="13" t="s">
        <v>2810</v>
      </c>
      <c r="B202" s="13" t="s">
        <v>2807</v>
      </c>
      <c r="C202" s="13" t="s">
        <v>2808</v>
      </c>
      <c r="D202" s="13" t="s">
        <v>61</v>
      </c>
      <c r="E202" s="23">
        <f>일위대가!F1240</f>
        <v>0</v>
      </c>
      <c r="F202" s="23">
        <f>일위대가!H1240</f>
        <v>0</v>
      </c>
      <c r="G202" s="23">
        <f>일위대가!J1240</f>
        <v>0</v>
      </c>
      <c r="H202" s="23">
        <f t="shared" si="3"/>
        <v>0</v>
      </c>
      <c r="I202" s="13" t="s">
        <v>2809</v>
      </c>
      <c r="J202" s="13" t="s">
        <v>52</v>
      </c>
      <c r="K202" s="13" t="s">
        <v>52</v>
      </c>
      <c r="L202" s="13" t="s">
        <v>52</v>
      </c>
      <c r="M202" s="13" t="s">
        <v>52</v>
      </c>
      <c r="N202" s="1" t="s">
        <v>52</v>
      </c>
    </row>
    <row r="203" spans="1:14" ht="30" customHeight="1" x14ac:dyDescent="0.3">
      <c r="A203" s="13" t="s">
        <v>1666</v>
      </c>
      <c r="B203" s="13" t="s">
        <v>163</v>
      </c>
      <c r="C203" s="13" t="s">
        <v>1664</v>
      </c>
      <c r="D203" s="13" t="s">
        <v>61</v>
      </c>
      <c r="E203" s="23">
        <f>일위대가!F1245</f>
        <v>0</v>
      </c>
      <c r="F203" s="23">
        <f>일위대가!H1245</f>
        <v>0</v>
      </c>
      <c r="G203" s="23">
        <f>일위대가!J1245</f>
        <v>0</v>
      </c>
      <c r="H203" s="23">
        <f t="shared" si="3"/>
        <v>0</v>
      </c>
      <c r="I203" s="13" t="s">
        <v>1665</v>
      </c>
      <c r="J203" s="13" t="s">
        <v>52</v>
      </c>
      <c r="K203" s="13" t="s">
        <v>52</v>
      </c>
      <c r="L203" s="13" t="s">
        <v>52</v>
      </c>
      <c r="M203" s="13" t="s">
        <v>52</v>
      </c>
      <c r="N203" s="1" t="s">
        <v>52</v>
      </c>
    </row>
    <row r="204" spans="1:14" ht="30" customHeight="1" x14ac:dyDescent="0.3">
      <c r="A204" s="13" t="s">
        <v>2837</v>
      </c>
      <c r="B204" s="13" t="s">
        <v>2838</v>
      </c>
      <c r="C204" s="13" t="s">
        <v>2839</v>
      </c>
      <c r="D204" s="13" t="s">
        <v>1676</v>
      </c>
      <c r="E204" s="23">
        <f>일위대가!F1252</f>
        <v>0</v>
      </c>
      <c r="F204" s="23">
        <f>일위대가!H1252</f>
        <v>0</v>
      </c>
      <c r="G204" s="23">
        <f>일위대가!J1252</f>
        <v>0</v>
      </c>
      <c r="H204" s="23">
        <f t="shared" si="3"/>
        <v>0</v>
      </c>
      <c r="I204" s="13" t="s">
        <v>2840</v>
      </c>
      <c r="J204" s="13" t="s">
        <v>52</v>
      </c>
      <c r="K204" s="13" t="s">
        <v>2841</v>
      </c>
      <c r="L204" s="13" t="s">
        <v>52</v>
      </c>
      <c r="M204" s="13" t="s">
        <v>52</v>
      </c>
      <c r="N204" s="1" t="s">
        <v>64</v>
      </c>
    </row>
    <row r="205" spans="1:14" ht="30" customHeight="1" x14ac:dyDescent="0.3">
      <c r="A205" s="13" t="s">
        <v>1678</v>
      </c>
      <c r="B205" s="13" t="s">
        <v>1674</v>
      </c>
      <c r="C205" s="13" t="s">
        <v>1675</v>
      </c>
      <c r="D205" s="13" t="s">
        <v>1676</v>
      </c>
      <c r="E205" s="23">
        <f>일위대가!F1256</f>
        <v>0</v>
      </c>
      <c r="F205" s="23">
        <f>일위대가!H1256</f>
        <v>0</v>
      </c>
      <c r="G205" s="23">
        <f>일위대가!J1256</f>
        <v>0</v>
      </c>
      <c r="H205" s="23">
        <f t="shared" si="3"/>
        <v>0</v>
      </c>
      <c r="I205" s="13" t="s">
        <v>1677</v>
      </c>
      <c r="J205" s="13" t="s">
        <v>52</v>
      </c>
      <c r="K205" s="13" t="s">
        <v>52</v>
      </c>
      <c r="L205" s="13" t="s">
        <v>52</v>
      </c>
      <c r="M205" s="13" t="s">
        <v>52</v>
      </c>
      <c r="N205" s="1" t="s">
        <v>64</v>
      </c>
    </row>
    <row r="206" spans="1:14" ht="30" customHeight="1" x14ac:dyDescent="0.3">
      <c r="A206" s="13" t="s">
        <v>1686</v>
      </c>
      <c r="B206" s="13" t="s">
        <v>1683</v>
      </c>
      <c r="C206" s="13" t="s">
        <v>1684</v>
      </c>
      <c r="D206" s="13" t="s">
        <v>1102</v>
      </c>
      <c r="E206" s="23">
        <f>일위대가!F1263</f>
        <v>0</v>
      </c>
      <c r="F206" s="23">
        <f>일위대가!H1263</f>
        <v>0</v>
      </c>
      <c r="G206" s="23">
        <f>일위대가!J1263</f>
        <v>0</v>
      </c>
      <c r="H206" s="23">
        <f t="shared" si="3"/>
        <v>0</v>
      </c>
      <c r="I206" s="13" t="s">
        <v>1685</v>
      </c>
      <c r="J206" s="13" t="s">
        <v>52</v>
      </c>
      <c r="K206" s="13" t="s">
        <v>52</v>
      </c>
      <c r="L206" s="13" t="s">
        <v>52</v>
      </c>
      <c r="M206" s="13" t="s">
        <v>52</v>
      </c>
      <c r="N206" s="1" t="s">
        <v>52</v>
      </c>
    </row>
    <row r="207" spans="1:14" ht="30" customHeight="1" x14ac:dyDescent="0.3">
      <c r="A207" s="13" t="s">
        <v>1699</v>
      </c>
      <c r="B207" s="13" t="s">
        <v>1696</v>
      </c>
      <c r="C207" s="13" t="s">
        <v>1697</v>
      </c>
      <c r="D207" s="13" t="s">
        <v>61</v>
      </c>
      <c r="E207" s="23">
        <f>일위대가!F1268</f>
        <v>0</v>
      </c>
      <c r="F207" s="23">
        <f>일위대가!H1268</f>
        <v>0</v>
      </c>
      <c r="G207" s="23">
        <f>일위대가!J1268</f>
        <v>0</v>
      </c>
      <c r="H207" s="23">
        <f t="shared" si="3"/>
        <v>0</v>
      </c>
      <c r="I207" s="13" t="s">
        <v>1698</v>
      </c>
      <c r="J207" s="13" t="s">
        <v>52</v>
      </c>
      <c r="K207" s="13" t="s">
        <v>52</v>
      </c>
      <c r="L207" s="13" t="s">
        <v>52</v>
      </c>
      <c r="M207" s="13" t="s">
        <v>52</v>
      </c>
      <c r="N207" s="1" t="s">
        <v>52</v>
      </c>
    </row>
    <row r="208" spans="1:14" ht="30" customHeight="1" x14ac:dyDescent="0.3">
      <c r="A208" s="13" t="s">
        <v>1704</v>
      </c>
      <c r="B208" s="13" t="s">
        <v>1701</v>
      </c>
      <c r="C208" s="13" t="s">
        <v>1702</v>
      </c>
      <c r="D208" s="13" t="s">
        <v>61</v>
      </c>
      <c r="E208" s="23">
        <f>일위대가!F1274</f>
        <v>0</v>
      </c>
      <c r="F208" s="23">
        <f>일위대가!H1274</f>
        <v>0</v>
      </c>
      <c r="G208" s="23">
        <f>일위대가!J1274</f>
        <v>0</v>
      </c>
      <c r="H208" s="23">
        <f t="shared" si="3"/>
        <v>0</v>
      </c>
      <c r="I208" s="13" t="s">
        <v>1703</v>
      </c>
      <c r="J208" s="13" t="s">
        <v>52</v>
      </c>
      <c r="K208" s="13" t="s">
        <v>52</v>
      </c>
      <c r="L208" s="13" t="s">
        <v>52</v>
      </c>
      <c r="M208" s="13" t="s">
        <v>52</v>
      </c>
      <c r="N208" s="1" t="s">
        <v>52</v>
      </c>
    </row>
    <row r="209" spans="1:14" ht="30" customHeight="1" x14ac:dyDescent="0.3">
      <c r="A209" s="13" t="s">
        <v>1708</v>
      </c>
      <c r="B209" s="13" t="s">
        <v>1701</v>
      </c>
      <c r="C209" s="13" t="s">
        <v>1706</v>
      </c>
      <c r="D209" s="13" t="s">
        <v>61</v>
      </c>
      <c r="E209" s="23">
        <f>일위대가!F1280</f>
        <v>0</v>
      </c>
      <c r="F209" s="23">
        <f>일위대가!H1280</f>
        <v>0</v>
      </c>
      <c r="G209" s="23">
        <f>일위대가!J1280</f>
        <v>0</v>
      </c>
      <c r="H209" s="23">
        <f t="shared" si="3"/>
        <v>0</v>
      </c>
      <c r="I209" s="13" t="s">
        <v>1707</v>
      </c>
      <c r="J209" s="13" t="s">
        <v>52</v>
      </c>
      <c r="K209" s="13" t="s">
        <v>52</v>
      </c>
      <c r="L209" s="13" t="s">
        <v>52</v>
      </c>
      <c r="M209" s="13" t="s">
        <v>52</v>
      </c>
      <c r="N209" s="1" t="s">
        <v>52</v>
      </c>
    </row>
    <row r="210" spans="1:14" ht="30" customHeight="1" x14ac:dyDescent="0.3">
      <c r="A210" s="13" t="s">
        <v>1717</v>
      </c>
      <c r="B210" s="13" t="s">
        <v>1683</v>
      </c>
      <c r="C210" s="13" t="s">
        <v>1684</v>
      </c>
      <c r="D210" s="13" t="s">
        <v>1715</v>
      </c>
      <c r="E210" s="23">
        <f>일위대가!F1284</f>
        <v>0</v>
      </c>
      <c r="F210" s="23">
        <f>일위대가!H1284</f>
        <v>0</v>
      </c>
      <c r="G210" s="23">
        <f>일위대가!J1284</f>
        <v>0</v>
      </c>
      <c r="H210" s="23">
        <f t="shared" si="3"/>
        <v>0</v>
      </c>
      <c r="I210" s="13" t="s">
        <v>1716</v>
      </c>
      <c r="J210" s="13" t="s">
        <v>52</v>
      </c>
      <c r="K210" s="13" t="s">
        <v>52</v>
      </c>
      <c r="L210" s="13" t="s">
        <v>52</v>
      </c>
      <c r="M210" s="13" t="s">
        <v>52</v>
      </c>
      <c r="N210" s="1" t="s">
        <v>52</v>
      </c>
    </row>
    <row r="211" spans="1:14" ht="30" customHeight="1" x14ac:dyDescent="0.3">
      <c r="A211" s="13" t="s">
        <v>1788</v>
      </c>
      <c r="B211" s="13" t="s">
        <v>1786</v>
      </c>
      <c r="C211" s="13" t="s">
        <v>52</v>
      </c>
      <c r="D211" s="13" t="s">
        <v>61</v>
      </c>
      <c r="E211" s="23">
        <f>일위대가!F1290</f>
        <v>0</v>
      </c>
      <c r="F211" s="23">
        <f>일위대가!H1290</f>
        <v>0</v>
      </c>
      <c r="G211" s="23">
        <f>일위대가!J1290</f>
        <v>0</v>
      </c>
      <c r="H211" s="23">
        <f t="shared" si="3"/>
        <v>0</v>
      </c>
      <c r="I211" s="13" t="s">
        <v>1787</v>
      </c>
      <c r="J211" s="13" t="s">
        <v>52</v>
      </c>
      <c r="K211" s="13" t="s">
        <v>52</v>
      </c>
      <c r="L211" s="13" t="s">
        <v>52</v>
      </c>
      <c r="M211" s="13" t="s">
        <v>52</v>
      </c>
      <c r="N211" s="1" t="s">
        <v>52</v>
      </c>
    </row>
    <row r="212" spans="1:14" ht="30" customHeight="1" x14ac:dyDescent="0.3">
      <c r="A212" s="13" t="s">
        <v>1839</v>
      </c>
      <c r="B212" s="13" t="s">
        <v>1837</v>
      </c>
      <c r="C212" s="13" t="s">
        <v>52</v>
      </c>
      <c r="D212" s="13" t="s">
        <v>61</v>
      </c>
      <c r="E212" s="23">
        <f>일위대가!F1296</f>
        <v>0</v>
      </c>
      <c r="F212" s="23">
        <f>일위대가!H1296</f>
        <v>0</v>
      </c>
      <c r="G212" s="23">
        <f>일위대가!J1296</f>
        <v>0</v>
      </c>
      <c r="H212" s="23">
        <f t="shared" si="3"/>
        <v>0</v>
      </c>
      <c r="I212" s="13" t="s">
        <v>1838</v>
      </c>
      <c r="J212" s="13" t="s">
        <v>52</v>
      </c>
      <c r="K212" s="13" t="s">
        <v>52</v>
      </c>
      <c r="L212" s="13" t="s">
        <v>52</v>
      </c>
      <c r="M212" s="13" t="s">
        <v>52</v>
      </c>
      <c r="N212" s="1" t="s">
        <v>52</v>
      </c>
    </row>
    <row r="213" spans="1:14" ht="30" customHeight="1" x14ac:dyDescent="0.3">
      <c r="A213" s="13" t="s">
        <v>1844</v>
      </c>
      <c r="B213" s="13" t="s">
        <v>1430</v>
      </c>
      <c r="C213" s="13" t="s">
        <v>1842</v>
      </c>
      <c r="D213" s="13" t="s">
        <v>61</v>
      </c>
      <c r="E213" s="23">
        <f>일위대가!F1302</f>
        <v>0</v>
      </c>
      <c r="F213" s="23">
        <f>일위대가!H1302</f>
        <v>0</v>
      </c>
      <c r="G213" s="23">
        <f>일위대가!J1302</f>
        <v>0</v>
      </c>
      <c r="H213" s="23">
        <f t="shared" si="3"/>
        <v>0</v>
      </c>
      <c r="I213" s="13" t="s">
        <v>1843</v>
      </c>
      <c r="J213" s="13" t="s">
        <v>52</v>
      </c>
      <c r="K213" s="13" t="s">
        <v>52</v>
      </c>
      <c r="L213" s="13" t="s">
        <v>52</v>
      </c>
      <c r="M213" s="13" t="s">
        <v>52</v>
      </c>
      <c r="N213" s="1" t="s">
        <v>52</v>
      </c>
    </row>
    <row r="214" spans="1:14" ht="30" customHeight="1" x14ac:dyDescent="0.3">
      <c r="A214" s="13" t="s">
        <v>1892</v>
      </c>
      <c r="B214" s="13" t="s">
        <v>1350</v>
      </c>
      <c r="C214" s="13" t="s">
        <v>1890</v>
      </c>
      <c r="D214" s="13" t="s">
        <v>154</v>
      </c>
      <c r="E214" s="23">
        <f>일위대가!F1308</f>
        <v>0</v>
      </c>
      <c r="F214" s="23">
        <f>일위대가!H1308</f>
        <v>0</v>
      </c>
      <c r="G214" s="23">
        <f>일위대가!J1308</f>
        <v>0</v>
      </c>
      <c r="H214" s="23">
        <f t="shared" si="3"/>
        <v>0</v>
      </c>
      <c r="I214" s="13" t="s">
        <v>1891</v>
      </c>
      <c r="J214" s="13" t="s">
        <v>52</v>
      </c>
      <c r="K214" s="13" t="s">
        <v>52</v>
      </c>
      <c r="L214" s="13" t="s">
        <v>52</v>
      </c>
      <c r="M214" s="13" t="s">
        <v>52</v>
      </c>
      <c r="N214" s="1" t="s">
        <v>52</v>
      </c>
    </row>
    <row r="215" spans="1:14" ht="30" customHeight="1" x14ac:dyDescent="0.3">
      <c r="A215" s="13" t="s">
        <v>1898</v>
      </c>
      <c r="B215" s="13" t="s">
        <v>1895</v>
      </c>
      <c r="C215" s="13" t="s">
        <v>1896</v>
      </c>
      <c r="D215" s="13" t="s">
        <v>154</v>
      </c>
      <c r="E215" s="23">
        <f>일위대가!F1314</f>
        <v>0</v>
      </c>
      <c r="F215" s="23">
        <f>일위대가!H1314</f>
        <v>0</v>
      </c>
      <c r="G215" s="23">
        <f>일위대가!J1314</f>
        <v>0</v>
      </c>
      <c r="H215" s="23">
        <f t="shared" si="3"/>
        <v>0</v>
      </c>
      <c r="I215" s="13" t="s">
        <v>1897</v>
      </c>
      <c r="J215" s="13" t="s">
        <v>52</v>
      </c>
      <c r="K215" s="13" t="s">
        <v>52</v>
      </c>
      <c r="L215" s="13" t="s">
        <v>52</v>
      </c>
      <c r="M215" s="13" t="s">
        <v>52</v>
      </c>
      <c r="N215" s="1" t="s">
        <v>52</v>
      </c>
    </row>
    <row r="216" spans="1:14" ht="30" customHeight="1" x14ac:dyDescent="0.3">
      <c r="A216" s="13" t="s">
        <v>2900</v>
      </c>
      <c r="B216" s="13" t="s">
        <v>147</v>
      </c>
      <c r="C216" s="13" t="s">
        <v>2898</v>
      </c>
      <c r="D216" s="13" t="s">
        <v>61</v>
      </c>
      <c r="E216" s="23">
        <f>일위대가!F1319</f>
        <v>0</v>
      </c>
      <c r="F216" s="23">
        <f>일위대가!H1319</f>
        <v>0</v>
      </c>
      <c r="G216" s="23">
        <f>일위대가!J1319</f>
        <v>0</v>
      </c>
      <c r="H216" s="23">
        <f t="shared" si="3"/>
        <v>0</v>
      </c>
      <c r="I216" s="13" t="s">
        <v>2899</v>
      </c>
      <c r="J216" s="13" t="s">
        <v>52</v>
      </c>
      <c r="K216" s="13" t="s">
        <v>52</v>
      </c>
      <c r="L216" s="13" t="s">
        <v>52</v>
      </c>
      <c r="M216" s="13" t="s">
        <v>52</v>
      </c>
      <c r="N216" s="1" t="s">
        <v>52</v>
      </c>
    </row>
    <row r="217" spans="1:14" ht="30" customHeight="1" x14ac:dyDescent="0.3">
      <c r="A217" s="13" t="s">
        <v>1903</v>
      </c>
      <c r="B217" s="13" t="s">
        <v>1901</v>
      </c>
      <c r="C217" s="13" t="s">
        <v>1896</v>
      </c>
      <c r="D217" s="13" t="s">
        <v>154</v>
      </c>
      <c r="E217" s="23">
        <f>일위대가!F1325</f>
        <v>0</v>
      </c>
      <c r="F217" s="23">
        <f>일위대가!H1325</f>
        <v>0</v>
      </c>
      <c r="G217" s="23">
        <f>일위대가!J1325</f>
        <v>0</v>
      </c>
      <c r="H217" s="23">
        <f t="shared" si="3"/>
        <v>0</v>
      </c>
      <c r="I217" s="13" t="s">
        <v>1902</v>
      </c>
      <c r="J217" s="13" t="s">
        <v>52</v>
      </c>
      <c r="K217" s="13" t="s">
        <v>52</v>
      </c>
      <c r="L217" s="13" t="s">
        <v>52</v>
      </c>
      <c r="M217" s="13" t="s">
        <v>52</v>
      </c>
      <c r="N217" s="1" t="s">
        <v>52</v>
      </c>
    </row>
    <row r="218" spans="1:14" ht="30" customHeight="1" x14ac:dyDescent="0.3">
      <c r="A218" s="13" t="s">
        <v>1914</v>
      </c>
      <c r="B218" s="13" t="s">
        <v>1911</v>
      </c>
      <c r="C218" s="13" t="s">
        <v>1912</v>
      </c>
      <c r="D218" s="13" t="s">
        <v>154</v>
      </c>
      <c r="E218" s="23">
        <f>일위대가!F1329</f>
        <v>0</v>
      </c>
      <c r="F218" s="23">
        <f>일위대가!H1329</f>
        <v>0</v>
      </c>
      <c r="G218" s="23">
        <f>일위대가!J1329</f>
        <v>0</v>
      </c>
      <c r="H218" s="23">
        <f t="shared" si="3"/>
        <v>0</v>
      </c>
      <c r="I218" s="13" t="s">
        <v>1913</v>
      </c>
      <c r="J218" s="13" t="s">
        <v>52</v>
      </c>
      <c r="K218" s="13" t="s">
        <v>52</v>
      </c>
      <c r="L218" s="13" t="s">
        <v>52</v>
      </c>
      <c r="M218" s="13" t="s">
        <v>52</v>
      </c>
      <c r="N218" s="1" t="s">
        <v>52</v>
      </c>
    </row>
    <row r="219" spans="1:14" ht="30" customHeight="1" x14ac:dyDescent="0.3">
      <c r="A219" s="13" t="s">
        <v>1919</v>
      </c>
      <c r="B219" s="13" t="s">
        <v>1553</v>
      </c>
      <c r="C219" s="13" t="s">
        <v>1917</v>
      </c>
      <c r="D219" s="13" t="s">
        <v>61</v>
      </c>
      <c r="E219" s="23">
        <f>일위대가!F1334</f>
        <v>0</v>
      </c>
      <c r="F219" s="23">
        <f>일위대가!H1334</f>
        <v>0</v>
      </c>
      <c r="G219" s="23">
        <f>일위대가!J1334</f>
        <v>0</v>
      </c>
      <c r="H219" s="23">
        <f t="shared" si="3"/>
        <v>0</v>
      </c>
      <c r="I219" s="13" t="s">
        <v>1918</v>
      </c>
      <c r="J219" s="13" t="s">
        <v>52</v>
      </c>
      <c r="K219" s="13" t="s">
        <v>52</v>
      </c>
      <c r="L219" s="13" t="s">
        <v>52</v>
      </c>
      <c r="M219" s="13" t="s">
        <v>52</v>
      </c>
      <c r="N219" s="1" t="s">
        <v>52</v>
      </c>
    </row>
    <row r="220" spans="1:14" ht="30" customHeight="1" x14ac:dyDescent="0.3">
      <c r="A220" s="13" t="s">
        <v>2923</v>
      </c>
      <c r="B220" s="13" t="s">
        <v>2920</v>
      </c>
      <c r="C220" s="13" t="s">
        <v>2921</v>
      </c>
      <c r="D220" s="13" t="s">
        <v>61</v>
      </c>
      <c r="E220" s="23">
        <f>일위대가!F1340</f>
        <v>0</v>
      </c>
      <c r="F220" s="23">
        <f>일위대가!H1340</f>
        <v>0</v>
      </c>
      <c r="G220" s="23">
        <f>일위대가!J1340</f>
        <v>0</v>
      </c>
      <c r="H220" s="23">
        <f t="shared" si="3"/>
        <v>0</v>
      </c>
      <c r="I220" s="13" t="s">
        <v>2922</v>
      </c>
      <c r="J220" s="13" t="s">
        <v>52</v>
      </c>
      <c r="K220" s="13" t="s">
        <v>52</v>
      </c>
      <c r="L220" s="13" t="s">
        <v>52</v>
      </c>
      <c r="M220" s="13" t="s">
        <v>52</v>
      </c>
      <c r="N220" s="1" t="s">
        <v>52</v>
      </c>
    </row>
    <row r="221" spans="1:14" ht="30" customHeight="1" x14ac:dyDescent="0.3">
      <c r="A221" s="13" t="s">
        <v>1924</v>
      </c>
      <c r="B221" s="13" t="s">
        <v>1922</v>
      </c>
      <c r="C221" s="13" t="s">
        <v>1566</v>
      </c>
      <c r="D221" s="13" t="s">
        <v>61</v>
      </c>
      <c r="E221" s="23">
        <f>일위대가!F1346</f>
        <v>0</v>
      </c>
      <c r="F221" s="23">
        <f>일위대가!H1346</f>
        <v>0</v>
      </c>
      <c r="G221" s="23">
        <f>일위대가!J1346</f>
        <v>0</v>
      </c>
      <c r="H221" s="23">
        <f t="shared" si="3"/>
        <v>0</v>
      </c>
      <c r="I221" s="13" t="s">
        <v>1923</v>
      </c>
      <c r="J221" s="13" t="s">
        <v>52</v>
      </c>
      <c r="K221" s="13" t="s">
        <v>52</v>
      </c>
      <c r="L221" s="13" t="s">
        <v>52</v>
      </c>
      <c r="M221" s="13" t="s">
        <v>52</v>
      </c>
      <c r="N221" s="1" t="s">
        <v>52</v>
      </c>
    </row>
    <row r="222" spans="1:14" ht="30" customHeight="1" x14ac:dyDescent="0.3">
      <c r="A222" s="13" t="s">
        <v>2936</v>
      </c>
      <c r="B222" s="13" t="s">
        <v>1938</v>
      </c>
      <c r="C222" s="13" t="s">
        <v>2934</v>
      </c>
      <c r="D222" s="13" t="s">
        <v>1091</v>
      </c>
      <c r="E222" s="23">
        <f>일위대가!F1355</f>
        <v>0</v>
      </c>
      <c r="F222" s="23">
        <f>일위대가!H1355</f>
        <v>0</v>
      </c>
      <c r="G222" s="23">
        <f>일위대가!J1355</f>
        <v>0</v>
      </c>
      <c r="H222" s="23">
        <f t="shared" si="3"/>
        <v>0</v>
      </c>
      <c r="I222" s="13" t="s">
        <v>2935</v>
      </c>
      <c r="J222" s="13" t="s">
        <v>52</v>
      </c>
      <c r="K222" s="13" t="s">
        <v>52</v>
      </c>
      <c r="L222" s="13" t="s">
        <v>52</v>
      </c>
      <c r="M222" s="13" t="s">
        <v>52</v>
      </c>
      <c r="N222" s="1" t="s">
        <v>52</v>
      </c>
    </row>
    <row r="223" spans="1:14" ht="30" customHeight="1" x14ac:dyDescent="0.3">
      <c r="A223" s="13" t="s">
        <v>1973</v>
      </c>
      <c r="B223" s="13" t="s">
        <v>1970</v>
      </c>
      <c r="C223" s="13" t="s">
        <v>1971</v>
      </c>
      <c r="D223" s="13" t="s">
        <v>154</v>
      </c>
      <c r="E223" s="23">
        <f>일위대가!F1359</f>
        <v>0</v>
      </c>
      <c r="F223" s="23">
        <f>일위대가!H1359</f>
        <v>0</v>
      </c>
      <c r="G223" s="23">
        <f>일위대가!J1359</f>
        <v>0</v>
      </c>
      <c r="H223" s="23">
        <f t="shared" si="3"/>
        <v>0</v>
      </c>
      <c r="I223" s="13" t="s">
        <v>1972</v>
      </c>
      <c r="J223" s="13" t="s">
        <v>52</v>
      </c>
      <c r="K223" s="13" t="s">
        <v>52</v>
      </c>
      <c r="L223" s="13" t="s">
        <v>52</v>
      </c>
      <c r="M223" s="13" t="s">
        <v>52</v>
      </c>
      <c r="N223" s="1" t="s">
        <v>52</v>
      </c>
    </row>
    <row r="224" spans="1:14" ht="30" customHeight="1" x14ac:dyDescent="0.3">
      <c r="A224" s="13" t="s">
        <v>1987</v>
      </c>
      <c r="B224" s="13" t="s">
        <v>1984</v>
      </c>
      <c r="C224" s="13" t="s">
        <v>1985</v>
      </c>
      <c r="D224" s="13" t="s">
        <v>61</v>
      </c>
      <c r="E224" s="23">
        <f>일위대가!F1364</f>
        <v>0</v>
      </c>
      <c r="F224" s="23">
        <f>일위대가!H1364</f>
        <v>0</v>
      </c>
      <c r="G224" s="23">
        <f>일위대가!J1364</f>
        <v>0</v>
      </c>
      <c r="H224" s="23">
        <f t="shared" si="3"/>
        <v>0</v>
      </c>
      <c r="I224" s="13" t="s">
        <v>1986</v>
      </c>
      <c r="J224" s="13" t="s">
        <v>52</v>
      </c>
      <c r="K224" s="13" t="s">
        <v>52</v>
      </c>
      <c r="L224" s="13" t="s">
        <v>52</v>
      </c>
      <c r="M224" s="13" t="s">
        <v>52</v>
      </c>
      <c r="N224" s="1" t="s">
        <v>52</v>
      </c>
    </row>
    <row r="225" spans="1:14" ht="30" customHeight="1" x14ac:dyDescent="0.3">
      <c r="A225" s="13" t="s">
        <v>1992</v>
      </c>
      <c r="B225" s="13" t="s">
        <v>1989</v>
      </c>
      <c r="C225" s="13" t="s">
        <v>1990</v>
      </c>
      <c r="D225" s="13" t="s">
        <v>154</v>
      </c>
      <c r="E225" s="23">
        <f>일위대가!F1368</f>
        <v>0</v>
      </c>
      <c r="F225" s="23">
        <f>일위대가!H1368</f>
        <v>0</v>
      </c>
      <c r="G225" s="23">
        <f>일위대가!J1368</f>
        <v>0</v>
      </c>
      <c r="H225" s="23">
        <f t="shared" si="3"/>
        <v>0</v>
      </c>
      <c r="I225" s="13" t="s">
        <v>1991</v>
      </c>
      <c r="J225" s="13" t="s">
        <v>52</v>
      </c>
      <c r="K225" s="13" t="s">
        <v>52</v>
      </c>
      <c r="L225" s="13" t="s">
        <v>52</v>
      </c>
      <c r="M225" s="13" t="s">
        <v>52</v>
      </c>
      <c r="N225" s="1" t="s">
        <v>52</v>
      </c>
    </row>
    <row r="226" spans="1:14" ht="30" customHeight="1" x14ac:dyDescent="0.3">
      <c r="A226" s="13" t="s">
        <v>2004</v>
      </c>
      <c r="B226" s="13" t="s">
        <v>2002</v>
      </c>
      <c r="C226" s="13" t="s">
        <v>1912</v>
      </c>
      <c r="D226" s="13" t="s">
        <v>69</v>
      </c>
      <c r="E226" s="23">
        <f>일위대가!F1374</f>
        <v>0</v>
      </c>
      <c r="F226" s="23">
        <f>일위대가!H1374</f>
        <v>0</v>
      </c>
      <c r="G226" s="23">
        <f>일위대가!J1374</f>
        <v>0</v>
      </c>
      <c r="H226" s="23">
        <f t="shared" si="3"/>
        <v>0</v>
      </c>
      <c r="I226" s="13" t="s">
        <v>2003</v>
      </c>
      <c r="J226" s="13" t="s">
        <v>52</v>
      </c>
      <c r="K226" s="13" t="s">
        <v>52</v>
      </c>
      <c r="L226" s="13" t="s">
        <v>52</v>
      </c>
      <c r="M226" s="13" t="s">
        <v>52</v>
      </c>
      <c r="N226" s="1" t="s">
        <v>52</v>
      </c>
    </row>
    <row r="227" spans="1:14" ht="30" customHeight="1" x14ac:dyDescent="0.3">
      <c r="A227" s="13" t="s">
        <v>2017</v>
      </c>
      <c r="B227" s="13" t="s">
        <v>2014</v>
      </c>
      <c r="C227" s="13" t="s">
        <v>1912</v>
      </c>
      <c r="D227" s="13" t="s">
        <v>2015</v>
      </c>
      <c r="E227" s="23">
        <f>일위대가!F1380</f>
        <v>0</v>
      </c>
      <c r="F227" s="23">
        <f>일위대가!H1380</f>
        <v>0</v>
      </c>
      <c r="G227" s="23">
        <f>일위대가!J1380</f>
        <v>0</v>
      </c>
      <c r="H227" s="23">
        <f t="shared" si="3"/>
        <v>0</v>
      </c>
      <c r="I227" s="13" t="s">
        <v>2016</v>
      </c>
      <c r="J227" s="13" t="s">
        <v>52</v>
      </c>
      <c r="K227" s="13" t="s">
        <v>52</v>
      </c>
      <c r="L227" s="13" t="s">
        <v>52</v>
      </c>
      <c r="M227" s="13" t="s">
        <v>52</v>
      </c>
      <c r="N227" s="1" t="s">
        <v>52</v>
      </c>
    </row>
    <row r="228" spans="1:14" ht="30" customHeight="1" x14ac:dyDescent="0.3">
      <c r="A228" s="13" t="s">
        <v>2950</v>
      </c>
      <c r="B228" s="13" t="s">
        <v>2947</v>
      </c>
      <c r="C228" s="13" t="s">
        <v>2948</v>
      </c>
      <c r="D228" s="13" t="s">
        <v>61</v>
      </c>
      <c r="E228" s="23">
        <f>일위대가!F1385</f>
        <v>0</v>
      </c>
      <c r="F228" s="23">
        <f>일위대가!H1385</f>
        <v>0</v>
      </c>
      <c r="G228" s="23">
        <f>일위대가!J1385</f>
        <v>0</v>
      </c>
      <c r="H228" s="23">
        <f t="shared" si="3"/>
        <v>0</v>
      </c>
      <c r="I228" s="13" t="s">
        <v>2949</v>
      </c>
      <c r="J228" s="13" t="s">
        <v>52</v>
      </c>
      <c r="K228" s="13" t="s">
        <v>52</v>
      </c>
      <c r="L228" s="13" t="s">
        <v>52</v>
      </c>
      <c r="M228" s="13" t="s">
        <v>52</v>
      </c>
      <c r="N228" s="1" t="s">
        <v>52</v>
      </c>
    </row>
    <row r="229" spans="1:14" ht="30" customHeight="1" x14ac:dyDescent="0.3">
      <c r="A229" s="13" t="s">
        <v>2316</v>
      </c>
      <c r="B229" s="13" t="s">
        <v>2313</v>
      </c>
      <c r="C229" s="13" t="s">
        <v>2314</v>
      </c>
      <c r="D229" s="13" t="s">
        <v>61</v>
      </c>
      <c r="E229" s="23">
        <f>일위대가!F1391</f>
        <v>0</v>
      </c>
      <c r="F229" s="23">
        <f>일위대가!H1391</f>
        <v>0</v>
      </c>
      <c r="G229" s="23">
        <f>일위대가!J1391</f>
        <v>0</v>
      </c>
      <c r="H229" s="23">
        <f t="shared" si="3"/>
        <v>0</v>
      </c>
      <c r="I229" s="13" t="s">
        <v>2315</v>
      </c>
      <c r="J229" s="13" t="s">
        <v>52</v>
      </c>
      <c r="K229" s="13" t="s">
        <v>52</v>
      </c>
      <c r="L229" s="13" t="s">
        <v>52</v>
      </c>
      <c r="M229" s="13" t="s">
        <v>52</v>
      </c>
      <c r="N229" s="1" t="s">
        <v>52</v>
      </c>
    </row>
    <row r="230" spans="1:14" ht="30" customHeight="1" x14ac:dyDescent="0.3">
      <c r="A230" s="13" t="s">
        <v>2023</v>
      </c>
      <c r="B230" s="13" t="s">
        <v>1638</v>
      </c>
      <c r="C230" s="13" t="s">
        <v>2021</v>
      </c>
      <c r="D230" s="13" t="s">
        <v>61</v>
      </c>
      <c r="E230" s="23">
        <f>일위대가!F1397</f>
        <v>0</v>
      </c>
      <c r="F230" s="23">
        <f>일위대가!H1397</f>
        <v>0</v>
      </c>
      <c r="G230" s="23">
        <f>일위대가!J1397</f>
        <v>0</v>
      </c>
      <c r="H230" s="23">
        <f t="shared" si="3"/>
        <v>0</v>
      </c>
      <c r="I230" s="13" t="s">
        <v>2022</v>
      </c>
      <c r="J230" s="13" t="s">
        <v>52</v>
      </c>
      <c r="K230" s="13" t="s">
        <v>52</v>
      </c>
      <c r="L230" s="13" t="s">
        <v>52</v>
      </c>
      <c r="M230" s="13" t="s">
        <v>52</v>
      </c>
      <c r="N230" s="1" t="s">
        <v>52</v>
      </c>
    </row>
    <row r="231" spans="1:14" ht="30" customHeight="1" x14ac:dyDescent="0.3">
      <c r="A231" s="13" t="s">
        <v>2029</v>
      </c>
      <c r="B231" s="13" t="s">
        <v>1653</v>
      </c>
      <c r="C231" s="13" t="s">
        <v>2027</v>
      </c>
      <c r="D231" s="13" t="s">
        <v>61</v>
      </c>
      <c r="E231" s="23">
        <f>일위대가!F1405</f>
        <v>0</v>
      </c>
      <c r="F231" s="23">
        <f>일위대가!H1405</f>
        <v>0</v>
      </c>
      <c r="G231" s="23">
        <f>일위대가!J1405</f>
        <v>0</v>
      </c>
      <c r="H231" s="23">
        <f t="shared" si="3"/>
        <v>0</v>
      </c>
      <c r="I231" s="13" t="s">
        <v>2028</v>
      </c>
      <c r="J231" s="13" t="s">
        <v>52</v>
      </c>
      <c r="K231" s="13" t="s">
        <v>52</v>
      </c>
      <c r="L231" s="13" t="s">
        <v>52</v>
      </c>
      <c r="M231" s="13" t="s">
        <v>52</v>
      </c>
      <c r="N231" s="1" t="s">
        <v>52</v>
      </c>
    </row>
    <row r="232" spans="1:14" ht="30" customHeight="1" x14ac:dyDescent="0.3">
      <c r="A232" s="13" t="s">
        <v>2079</v>
      </c>
      <c r="B232" s="13" t="s">
        <v>2077</v>
      </c>
      <c r="C232" s="13" t="s">
        <v>1912</v>
      </c>
      <c r="D232" s="13" t="s">
        <v>69</v>
      </c>
      <c r="E232" s="23">
        <f>일위대가!F1410</f>
        <v>0</v>
      </c>
      <c r="F232" s="23">
        <f>일위대가!H1410</f>
        <v>0</v>
      </c>
      <c r="G232" s="23">
        <f>일위대가!J1410</f>
        <v>0</v>
      </c>
      <c r="H232" s="23">
        <f t="shared" si="3"/>
        <v>0</v>
      </c>
      <c r="I232" s="13" t="s">
        <v>2078</v>
      </c>
      <c r="J232" s="13" t="s">
        <v>52</v>
      </c>
      <c r="K232" s="13" t="s">
        <v>52</v>
      </c>
      <c r="L232" s="13" t="s">
        <v>52</v>
      </c>
      <c r="M232" s="13" t="s">
        <v>52</v>
      </c>
      <c r="N232" s="1" t="s">
        <v>52</v>
      </c>
    </row>
    <row r="233" spans="1:14" ht="30" customHeight="1" x14ac:dyDescent="0.3">
      <c r="A233" s="13" t="s">
        <v>2084</v>
      </c>
      <c r="B233" s="13" t="s">
        <v>2081</v>
      </c>
      <c r="C233" s="13" t="s">
        <v>2082</v>
      </c>
      <c r="D233" s="13" t="s">
        <v>69</v>
      </c>
      <c r="E233" s="23">
        <f>일위대가!F1416</f>
        <v>0</v>
      </c>
      <c r="F233" s="23">
        <f>일위대가!H1416</f>
        <v>0</v>
      </c>
      <c r="G233" s="23">
        <f>일위대가!J1416</f>
        <v>0</v>
      </c>
      <c r="H233" s="23">
        <f t="shared" si="3"/>
        <v>0</v>
      </c>
      <c r="I233" s="13" t="s">
        <v>2083</v>
      </c>
      <c r="J233" s="13" t="s">
        <v>52</v>
      </c>
      <c r="K233" s="13" t="s">
        <v>52</v>
      </c>
      <c r="L233" s="13" t="s">
        <v>52</v>
      </c>
      <c r="M233" s="13" t="s">
        <v>52</v>
      </c>
      <c r="N233" s="1" t="s">
        <v>52</v>
      </c>
    </row>
    <row r="234" spans="1:14" ht="30" customHeight="1" x14ac:dyDescent="0.3">
      <c r="A234" s="13" t="s">
        <v>2095</v>
      </c>
      <c r="B234" s="13" t="s">
        <v>1984</v>
      </c>
      <c r="C234" s="13" t="s">
        <v>2093</v>
      </c>
      <c r="D234" s="13" t="s">
        <v>61</v>
      </c>
      <c r="E234" s="23">
        <f>일위대가!F1421</f>
        <v>0</v>
      </c>
      <c r="F234" s="23">
        <f>일위대가!H1421</f>
        <v>0</v>
      </c>
      <c r="G234" s="23">
        <f>일위대가!J1421</f>
        <v>0</v>
      </c>
      <c r="H234" s="23">
        <f t="shared" si="3"/>
        <v>0</v>
      </c>
      <c r="I234" s="13" t="s">
        <v>2094</v>
      </c>
      <c r="J234" s="13" t="s">
        <v>52</v>
      </c>
      <c r="K234" s="13" t="s">
        <v>52</v>
      </c>
      <c r="L234" s="13" t="s">
        <v>52</v>
      </c>
      <c r="M234" s="13" t="s">
        <v>52</v>
      </c>
      <c r="N234" s="1" t="s">
        <v>52</v>
      </c>
    </row>
    <row r="235" spans="1:14" ht="30" customHeight="1" x14ac:dyDescent="0.3">
      <c r="A235" s="13" t="s">
        <v>2152</v>
      </c>
      <c r="B235" s="13" t="s">
        <v>1984</v>
      </c>
      <c r="C235" s="13" t="s">
        <v>2150</v>
      </c>
      <c r="D235" s="13" t="s">
        <v>61</v>
      </c>
      <c r="E235" s="23">
        <f>일위대가!F1426</f>
        <v>0</v>
      </c>
      <c r="F235" s="23">
        <f>일위대가!H1426</f>
        <v>0</v>
      </c>
      <c r="G235" s="23">
        <f>일위대가!J1426</f>
        <v>0</v>
      </c>
      <c r="H235" s="23">
        <f t="shared" si="3"/>
        <v>0</v>
      </c>
      <c r="I235" s="13" t="s">
        <v>2151</v>
      </c>
      <c r="J235" s="13" t="s">
        <v>52</v>
      </c>
      <c r="K235" s="13" t="s">
        <v>52</v>
      </c>
      <c r="L235" s="13" t="s">
        <v>52</v>
      </c>
      <c r="M235" s="13" t="s">
        <v>52</v>
      </c>
      <c r="N235" s="1" t="s">
        <v>52</v>
      </c>
    </row>
    <row r="236" spans="1:14" ht="30" customHeight="1" x14ac:dyDescent="0.3">
      <c r="A236" s="13" t="s">
        <v>2170</v>
      </c>
      <c r="B236" s="13" t="s">
        <v>2167</v>
      </c>
      <c r="C236" s="13" t="s">
        <v>2168</v>
      </c>
      <c r="D236" s="13" t="s">
        <v>61</v>
      </c>
      <c r="E236" s="23">
        <f>일위대가!F1431</f>
        <v>0</v>
      </c>
      <c r="F236" s="23">
        <f>일위대가!H1431</f>
        <v>0</v>
      </c>
      <c r="G236" s="23">
        <f>일위대가!J1431</f>
        <v>0</v>
      </c>
      <c r="H236" s="23">
        <f t="shared" si="3"/>
        <v>0</v>
      </c>
      <c r="I236" s="13" t="s">
        <v>2169</v>
      </c>
      <c r="J236" s="13" t="s">
        <v>52</v>
      </c>
      <c r="K236" s="13" t="s">
        <v>52</v>
      </c>
      <c r="L236" s="13" t="s">
        <v>52</v>
      </c>
      <c r="M236" s="13" t="s">
        <v>52</v>
      </c>
      <c r="N236" s="1" t="s">
        <v>52</v>
      </c>
    </row>
    <row r="237" spans="1:14" ht="30" customHeight="1" x14ac:dyDescent="0.3">
      <c r="A237" s="13" t="s">
        <v>2175</v>
      </c>
      <c r="B237" s="13" t="s">
        <v>2172</v>
      </c>
      <c r="C237" s="13" t="s">
        <v>2173</v>
      </c>
      <c r="D237" s="13" t="s">
        <v>61</v>
      </c>
      <c r="E237" s="23">
        <f>일위대가!F1437</f>
        <v>0</v>
      </c>
      <c r="F237" s="23">
        <f>일위대가!H1437</f>
        <v>0</v>
      </c>
      <c r="G237" s="23">
        <f>일위대가!J1437</f>
        <v>0</v>
      </c>
      <c r="H237" s="23">
        <f t="shared" si="3"/>
        <v>0</v>
      </c>
      <c r="I237" s="13" t="s">
        <v>2174</v>
      </c>
      <c r="J237" s="13" t="s">
        <v>52</v>
      </c>
      <c r="K237" s="13" t="s">
        <v>52</v>
      </c>
      <c r="L237" s="13" t="s">
        <v>52</v>
      </c>
      <c r="M237" s="13" t="s">
        <v>52</v>
      </c>
      <c r="N237" s="1" t="s">
        <v>52</v>
      </c>
    </row>
    <row r="238" spans="1:14" ht="30" customHeight="1" x14ac:dyDescent="0.3">
      <c r="A238" s="13" t="s">
        <v>2180</v>
      </c>
      <c r="B238" s="13" t="s">
        <v>2177</v>
      </c>
      <c r="C238" s="13" t="s">
        <v>2178</v>
      </c>
      <c r="D238" s="13" t="s">
        <v>61</v>
      </c>
      <c r="E238" s="23">
        <f>일위대가!F1443</f>
        <v>0</v>
      </c>
      <c r="F238" s="23">
        <f>일위대가!H1443</f>
        <v>0</v>
      </c>
      <c r="G238" s="23">
        <f>일위대가!J1443</f>
        <v>0</v>
      </c>
      <c r="H238" s="23">
        <f t="shared" si="3"/>
        <v>0</v>
      </c>
      <c r="I238" s="13" t="s">
        <v>2179</v>
      </c>
      <c r="J238" s="13" t="s">
        <v>52</v>
      </c>
      <c r="K238" s="13" t="s">
        <v>52</v>
      </c>
      <c r="L238" s="13" t="s">
        <v>52</v>
      </c>
      <c r="M238" s="13" t="s">
        <v>52</v>
      </c>
      <c r="N238" s="1" t="s">
        <v>52</v>
      </c>
    </row>
    <row r="239" spans="1:14" ht="30" customHeight="1" x14ac:dyDescent="0.3">
      <c r="A239" s="13" t="s">
        <v>2185</v>
      </c>
      <c r="B239" s="13" t="s">
        <v>2182</v>
      </c>
      <c r="C239" s="13" t="s">
        <v>2183</v>
      </c>
      <c r="D239" s="13" t="s">
        <v>61</v>
      </c>
      <c r="E239" s="23">
        <f>일위대가!F1452</f>
        <v>0</v>
      </c>
      <c r="F239" s="23">
        <f>일위대가!H1452</f>
        <v>0</v>
      </c>
      <c r="G239" s="23">
        <f>일위대가!J1452</f>
        <v>0</v>
      </c>
      <c r="H239" s="23">
        <f t="shared" si="3"/>
        <v>0</v>
      </c>
      <c r="I239" s="13" t="s">
        <v>2184</v>
      </c>
      <c r="J239" s="13" t="s">
        <v>52</v>
      </c>
      <c r="K239" s="13" t="s">
        <v>52</v>
      </c>
      <c r="L239" s="13" t="s">
        <v>52</v>
      </c>
      <c r="M239" s="13" t="s">
        <v>52</v>
      </c>
      <c r="N239" s="1" t="s">
        <v>52</v>
      </c>
    </row>
    <row r="240" spans="1:14" ht="30" customHeight="1" x14ac:dyDescent="0.3">
      <c r="A240" s="13" t="s">
        <v>2190</v>
      </c>
      <c r="B240" s="13" t="s">
        <v>2187</v>
      </c>
      <c r="C240" s="13" t="s">
        <v>2188</v>
      </c>
      <c r="D240" s="13" t="s">
        <v>154</v>
      </c>
      <c r="E240" s="23">
        <f>일위대가!F1456</f>
        <v>0</v>
      </c>
      <c r="F240" s="23">
        <f>일위대가!H1456</f>
        <v>0</v>
      </c>
      <c r="G240" s="23">
        <f>일위대가!J1456</f>
        <v>0</v>
      </c>
      <c r="H240" s="23">
        <f t="shared" si="3"/>
        <v>0</v>
      </c>
      <c r="I240" s="13" t="s">
        <v>2189</v>
      </c>
      <c r="J240" s="13" t="s">
        <v>52</v>
      </c>
      <c r="K240" s="13" t="s">
        <v>52</v>
      </c>
      <c r="L240" s="13" t="s">
        <v>52</v>
      </c>
      <c r="M240" s="13" t="s">
        <v>52</v>
      </c>
      <c r="N240" s="1" t="s">
        <v>52</v>
      </c>
    </row>
    <row r="241" spans="1:14" ht="30" customHeight="1" x14ac:dyDescent="0.3">
      <c r="A241" s="13" t="s">
        <v>2198</v>
      </c>
      <c r="B241" s="13" t="s">
        <v>1292</v>
      </c>
      <c r="C241" s="13" t="s">
        <v>2196</v>
      </c>
      <c r="D241" s="13" t="s">
        <v>154</v>
      </c>
      <c r="E241" s="23">
        <f>일위대가!F1463</f>
        <v>0</v>
      </c>
      <c r="F241" s="23">
        <f>일위대가!H1463</f>
        <v>0</v>
      </c>
      <c r="G241" s="23">
        <f>일위대가!J1463</f>
        <v>0</v>
      </c>
      <c r="H241" s="23">
        <f t="shared" si="3"/>
        <v>0</v>
      </c>
      <c r="I241" s="13" t="s">
        <v>2197</v>
      </c>
      <c r="J241" s="13" t="s">
        <v>52</v>
      </c>
      <c r="K241" s="13" t="s">
        <v>52</v>
      </c>
      <c r="L241" s="13" t="s">
        <v>52</v>
      </c>
      <c r="M241" s="13" t="s">
        <v>52</v>
      </c>
      <c r="N241" s="1" t="s">
        <v>52</v>
      </c>
    </row>
    <row r="242" spans="1:14" ht="30" customHeight="1" x14ac:dyDescent="0.3">
      <c r="A242" s="13" t="s">
        <v>2203</v>
      </c>
      <c r="B242" s="13" t="s">
        <v>2200</v>
      </c>
      <c r="C242" s="13" t="s">
        <v>2201</v>
      </c>
      <c r="D242" s="13" t="s">
        <v>61</v>
      </c>
      <c r="E242" s="23">
        <f>일위대가!F1469</f>
        <v>0</v>
      </c>
      <c r="F242" s="23">
        <f>일위대가!H1469</f>
        <v>0</v>
      </c>
      <c r="G242" s="23">
        <f>일위대가!J1469</f>
        <v>0</v>
      </c>
      <c r="H242" s="23">
        <f t="shared" si="3"/>
        <v>0</v>
      </c>
      <c r="I242" s="13" t="s">
        <v>2202</v>
      </c>
      <c r="J242" s="13" t="s">
        <v>52</v>
      </c>
      <c r="K242" s="13" t="s">
        <v>52</v>
      </c>
      <c r="L242" s="13" t="s">
        <v>52</v>
      </c>
      <c r="M242" s="13" t="s">
        <v>52</v>
      </c>
      <c r="N242" s="1" t="s">
        <v>52</v>
      </c>
    </row>
    <row r="243" spans="1:14" ht="30" customHeight="1" x14ac:dyDescent="0.3">
      <c r="A243" s="13" t="s">
        <v>2208</v>
      </c>
      <c r="B243" s="13" t="s">
        <v>2205</v>
      </c>
      <c r="C243" s="13" t="s">
        <v>2206</v>
      </c>
      <c r="D243" s="13" t="s">
        <v>61</v>
      </c>
      <c r="E243" s="23">
        <f>일위대가!F1479</f>
        <v>0</v>
      </c>
      <c r="F243" s="23">
        <f>일위대가!H1479</f>
        <v>0</v>
      </c>
      <c r="G243" s="23">
        <f>일위대가!J1479</f>
        <v>0</v>
      </c>
      <c r="H243" s="23">
        <f t="shared" si="3"/>
        <v>0</v>
      </c>
      <c r="I243" s="13" t="s">
        <v>2207</v>
      </c>
      <c r="J243" s="13" t="s">
        <v>52</v>
      </c>
      <c r="K243" s="13" t="s">
        <v>52</v>
      </c>
      <c r="L243" s="13" t="s">
        <v>52</v>
      </c>
      <c r="M243" s="13" t="s">
        <v>52</v>
      </c>
      <c r="N243" s="1" t="s">
        <v>52</v>
      </c>
    </row>
    <row r="244" spans="1:14" ht="30" customHeight="1" x14ac:dyDescent="0.3">
      <c r="A244" s="13" t="s">
        <v>3000</v>
      </c>
      <c r="B244" s="13" t="s">
        <v>2997</v>
      </c>
      <c r="C244" s="13" t="s">
        <v>2998</v>
      </c>
      <c r="D244" s="13" t="s">
        <v>61</v>
      </c>
      <c r="E244" s="23">
        <f>일위대가!F1485</f>
        <v>0</v>
      </c>
      <c r="F244" s="23">
        <f>일위대가!H1485</f>
        <v>0</v>
      </c>
      <c r="G244" s="23">
        <f>일위대가!J1485</f>
        <v>0</v>
      </c>
      <c r="H244" s="23">
        <f t="shared" si="3"/>
        <v>0</v>
      </c>
      <c r="I244" s="13" t="s">
        <v>2999</v>
      </c>
      <c r="J244" s="13" t="s">
        <v>52</v>
      </c>
      <c r="K244" s="13" t="s">
        <v>52</v>
      </c>
      <c r="L244" s="13" t="s">
        <v>52</v>
      </c>
      <c r="M244" s="13" t="s">
        <v>52</v>
      </c>
      <c r="N244" s="1" t="s">
        <v>52</v>
      </c>
    </row>
    <row r="245" spans="1:14" ht="30" customHeight="1" x14ac:dyDescent="0.3">
      <c r="A245" s="13" t="s">
        <v>3008</v>
      </c>
      <c r="B245" s="13" t="s">
        <v>3006</v>
      </c>
      <c r="C245" s="13" t="s">
        <v>52</v>
      </c>
      <c r="D245" s="13" t="s">
        <v>61</v>
      </c>
      <c r="E245" s="23">
        <f>일위대가!F1491</f>
        <v>0</v>
      </c>
      <c r="F245" s="23">
        <f>일위대가!H1491</f>
        <v>0</v>
      </c>
      <c r="G245" s="23">
        <f>일위대가!J1491</f>
        <v>0</v>
      </c>
      <c r="H245" s="23">
        <f t="shared" si="3"/>
        <v>0</v>
      </c>
      <c r="I245" s="13" t="s">
        <v>3007</v>
      </c>
      <c r="J245" s="13" t="s">
        <v>52</v>
      </c>
      <c r="K245" s="13" t="s">
        <v>52</v>
      </c>
      <c r="L245" s="13" t="s">
        <v>52</v>
      </c>
      <c r="M245" s="13" t="s">
        <v>52</v>
      </c>
      <c r="N245" s="1" t="s">
        <v>52</v>
      </c>
    </row>
    <row r="246" spans="1:14" ht="30" customHeight="1" x14ac:dyDescent="0.3">
      <c r="A246" s="13" t="s">
        <v>3028</v>
      </c>
      <c r="B246" s="13" t="s">
        <v>3025</v>
      </c>
      <c r="C246" s="13" t="s">
        <v>3026</v>
      </c>
      <c r="D246" s="13" t="s">
        <v>61</v>
      </c>
      <c r="E246" s="23">
        <f>일위대가!F1497</f>
        <v>0</v>
      </c>
      <c r="F246" s="23">
        <f>일위대가!H1497</f>
        <v>0</v>
      </c>
      <c r="G246" s="23">
        <f>일위대가!J1497</f>
        <v>0</v>
      </c>
      <c r="H246" s="23">
        <f t="shared" si="3"/>
        <v>0</v>
      </c>
      <c r="I246" s="13" t="s">
        <v>3027</v>
      </c>
      <c r="J246" s="13" t="s">
        <v>52</v>
      </c>
      <c r="K246" s="13" t="s">
        <v>52</v>
      </c>
      <c r="L246" s="13" t="s">
        <v>52</v>
      </c>
      <c r="M246" s="13" t="s">
        <v>52</v>
      </c>
      <c r="N246" s="1" t="s">
        <v>52</v>
      </c>
    </row>
    <row r="247" spans="1:14" ht="30" customHeight="1" x14ac:dyDescent="0.3">
      <c r="A247" s="13" t="s">
        <v>3033</v>
      </c>
      <c r="B247" s="13" t="s">
        <v>3030</v>
      </c>
      <c r="C247" s="13" t="s">
        <v>3031</v>
      </c>
      <c r="D247" s="13" t="s">
        <v>61</v>
      </c>
      <c r="E247" s="23">
        <f>일위대가!F1503</f>
        <v>0</v>
      </c>
      <c r="F247" s="23">
        <f>일위대가!H1503</f>
        <v>0</v>
      </c>
      <c r="G247" s="23">
        <f>일위대가!J1503</f>
        <v>0</v>
      </c>
      <c r="H247" s="23">
        <f t="shared" si="3"/>
        <v>0</v>
      </c>
      <c r="I247" s="13" t="s">
        <v>3032</v>
      </c>
      <c r="J247" s="13" t="s">
        <v>52</v>
      </c>
      <c r="K247" s="13" t="s">
        <v>52</v>
      </c>
      <c r="L247" s="13" t="s">
        <v>52</v>
      </c>
      <c r="M247" s="13" t="s">
        <v>52</v>
      </c>
      <c r="N247" s="1" t="s">
        <v>52</v>
      </c>
    </row>
    <row r="248" spans="1:14" ht="30" customHeight="1" x14ac:dyDescent="0.3">
      <c r="A248" s="13" t="s">
        <v>3052</v>
      </c>
      <c r="B248" s="13" t="s">
        <v>3049</v>
      </c>
      <c r="C248" s="13" t="s">
        <v>3050</v>
      </c>
      <c r="D248" s="13" t="s">
        <v>61</v>
      </c>
      <c r="E248" s="23">
        <f>일위대가!F1508</f>
        <v>0</v>
      </c>
      <c r="F248" s="23">
        <f>일위대가!H1508</f>
        <v>0</v>
      </c>
      <c r="G248" s="23">
        <f>일위대가!J1508</f>
        <v>0</v>
      </c>
      <c r="H248" s="23">
        <f t="shared" si="3"/>
        <v>0</v>
      </c>
      <c r="I248" s="13" t="s">
        <v>3051</v>
      </c>
      <c r="J248" s="13" t="s">
        <v>52</v>
      </c>
      <c r="K248" s="13" t="s">
        <v>52</v>
      </c>
      <c r="L248" s="13" t="s">
        <v>52</v>
      </c>
      <c r="M248" s="13" t="s">
        <v>52</v>
      </c>
      <c r="N248" s="1" t="s">
        <v>52</v>
      </c>
    </row>
    <row r="249" spans="1:14" ht="30" customHeight="1" x14ac:dyDescent="0.3">
      <c r="A249" s="13" t="s">
        <v>2222</v>
      </c>
      <c r="B249" s="13" t="s">
        <v>2219</v>
      </c>
      <c r="C249" s="13" t="s">
        <v>2220</v>
      </c>
      <c r="D249" s="13" t="s">
        <v>61</v>
      </c>
      <c r="E249" s="23">
        <f>일위대가!F1514</f>
        <v>0</v>
      </c>
      <c r="F249" s="23">
        <f>일위대가!H1514</f>
        <v>0</v>
      </c>
      <c r="G249" s="23">
        <f>일위대가!J1514</f>
        <v>0</v>
      </c>
      <c r="H249" s="23">
        <f t="shared" si="3"/>
        <v>0</v>
      </c>
      <c r="I249" s="13" t="s">
        <v>2221</v>
      </c>
      <c r="J249" s="13" t="s">
        <v>52</v>
      </c>
      <c r="K249" s="13" t="s">
        <v>52</v>
      </c>
      <c r="L249" s="13" t="s">
        <v>52</v>
      </c>
      <c r="M249" s="13" t="s">
        <v>52</v>
      </c>
      <c r="N249" s="1" t="s">
        <v>52</v>
      </c>
    </row>
    <row r="250" spans="1:14" ht="30" customHeight="1" x14ac:dyDescent="0.3">
      <c r="A250" s="13" t="s">
        <v>2230</v>
      </c>
      <c r="B250" s="13" t="s">
        <v>2228</v>
      </c>
      <c r="C250" s="13" t="s">
        <v>883</v>
      </c>
      <c r="D250" s="13" t="s">
        <v>61</v>
      </c>
      <c r="E250" s="23">
        <f>일위대가!F1520</f>
        <v>0</v>
      </c>
      <c r="F250" s="23">
        <f>일위대가!H1520</f>
        <v>0</v>
      </c>
      <c r="G250" s="23">
        <f>일위대가!J1520</f>
        <v>0</v>
      </c>
      <c r="H250" s="23">
        <f t="shared" si="3"/>
        <v>0</v>
      </c>
      <c r="I250" s="13" t="s">
        <v>2229</v>
      </c>
      <c r="J250" s="13" t="s">
        <v>52</v>
      </c>
      <c r="K250" s="13" t="s">
        <v>52</v>
      </c>
      <c r="L250" s="13" t="s">
        <v>52</v>
      </c>
      <c r="M250" s="13" t="s">
        <v>52</v>
      </c>
      <c r="N250" s="1" t="s">
        <v>52</v>
      </c>
    </row>
    <row r="251" spans="1:14" ht="30" customHeight="1" x14ac:dyDescent="0.3">
      <c r="A251" s="13" t="s">
        <v>2234</v>
      </c>
      <c r="B251" s="13" t="s">
        <v>2228</v>
      </c>
      <c r="C251" s="13" t="s">
        <v>328</v>
      </c>
      <c r="D251" s="13" t="s">
        <v>61</v>
      </c>
      <c r="E251" s="23">
        <f>일위대가!F1526</f>
        <v>0</v>
      </c>
      <c r="F251" s="23">
        <f>일위대가!H1526</f>
        <v>0</v>
      </c>
      <c r="G251" s="23">
        <f>일위대가!J1526</f>
        <v>0</v>
      </c>
      <c r="H251" s="23">
        <f t="shared" si="3"/>
        <v>0</v>
      </c>
      <c r="I251" s="13" t="s">
        <v>2233</v>
      </c>
      <c r="J251" s="13" t="s">
        <v>52</v>
      </c>
      <c r="K251" s="13" t="s">
        <v>52</v>
      </c>
      <c r="L251" s="13" t="s">
        <v>52</v>
      </c>
      <c r="M251" s="13" t="s">
        <v>52</v>
      </c>
      <c r="N251" s="1" t="s">
        <v>52</v>
      </c>
    </row>
    <row r="252" spans="1:14" ht="30" customHeight="1" x14ac:dyDescent="0.3">
      <c r="A252" s="13" t="s">
        <v>2244</v>
      </c>
      <c r="B252" s="13" t="s">
        <v>2241</v>
      </c>
      <c r="C252" s="13" t="s">
        <v>2242</v>
      </c>
      <c r="D252" s="13" t="s">
        <v>61</v>
      </c>
      <c r="E252" s="23">
        <f>일위대가!F1532</f>
        <v>0</v>
      </c>
      <c r="F252" s="23">
        <f>일위대가!H1532</f>
        <v>0</v>
      </c>
      <c r="G252" s="23">
        <f>일위대가!J1532</f>
        <v>0</v>
      </c>
      <c r="H252" s="23">
        <f t="shared" si="3"/>
        <v>0</v>
      </c>
      <c r="I252" s="13" t="s">
        <v>2243</v>
      </c>
      <c r="J252" s="13" t="s">
        <v>52</v>
      </c>
      <c r="K252" s="13" t="s">
        <v>52</v>
      </c>
      <c r="L252" s="13" t="s">
        <v>52</v>
      </c>
      <c r="M252" s="13" t="s">
        <v>52</v>
      </c>
      <c r="N252" s="1" t="s">
        <v>52</v>
      </c>
    </row>
    <row r="253" spans="1:14" ht="30" customHeight="1" x14ac:dyDescent="0.3">
      <c r="A253" s="13" t="s">
        <v>2253</v>
      </c>
      <c r="B253" s="13" t="s">
        <v>2250</v>
      </c>
      <c r="C253" s="13" t="s">
        <v>2251</v>
      </c>
      <c r="D253" s="13" t="s">
        <v>99</v>
      </c>
      <c r="E253" s="23">
        <f>일위대가!F1538</f>
        <v>0</v>
      </c>
      <c r="F253" s="23">
        <f>일위대가!H1538</f>
        <v>0</v>
      </c>
      <c r="G253" s="23">
        <f>일위대가!J1538</f>
        <v>0</v>
      </c>
      <c r="H253" s="23">
        <f t="shared" si="3"/>
        <v>0</v>
      </c>
      <c r="I253" s="13" t="s">
        <v>2252</v>
      </c>
      <c r="J253" s="13" t="s">
        <v>52</v>
      </c>
      <c r="K253" s="13" t="s">
        <v>52</v>
      </c>
      <c r="L253" s="13" t="s">
        <v>52</v>
      </c>
      <c r="M253" s="13" t="s">
        <v>52</v>
      </c>
      <c r="N253" s="1" t="s">
        <v>52</v>
      </c>
    </row>
    <row r="254" spans="1:14" ht="30" customHeight="1" x14ac:dyDescent="0.3">
      <c r="A254" s="13" t="s">
        <v>2258</v>
      </c>
      <c r="B254" s="13" t="s">
        <v>2255</v>
      </c>
      <c r="C254" s="13" t="s">
        <v>2256</v>
      </c>
      <c r="D254" s="13" t="s">
        <v>61</v>
      </c>
      <c r="E254" s="23">
        <f>일위대가!F1542</f>
        <v>0</v>
      </c>
      <c r="F254" s="23">
        <f>일위대가!H1542</f>
        <v>0</v>
      </c>
      <c r="G254" s="23">
        <f>일위대가!J1542</f>
        <v>0</v>
      </c>
      <c r="H254" s="23">
        <f t="shared" si="3"/>
        <v>0</v>
      </c>
      <c r="I254" s="13" t="s">
        <v>2257</v>
      </c>
      <c r="J254" s="13" t="s">
        <v>52</v>
      </c>
      <c r="K254" s="13" t="s">
        <v>52</v>
      </c>
      <c r="L254" s="13" t="s">
        <v>52</v>
      </c>
      <c r="M254" s="13" t="s">
        <v>52</v>
      </c>
      <c r="N254" s="1" t="s">
        <v>52</v>
      </c>
    </row>
    <row r="255" spans="1:14" ht="30" customHeight="1" x14ac:dyDescent="0.3">
      <c r="A255" s="13" t="s">
        <v>2310</v>
      </c>
      <c r="B255" s="13" t="s">
        <v>987</v>
      </c>
      <c r="C255" s="13" t="s">
        <v>2308</v>
      </c>
      <c r="D255" s="13" t="s">
        <v>61</v>
      </c>
      <c r="E255" s="23">
        <f>일위대가!F1547</f>
        <v>0</v>
      </c>
      <c r="F255" s="23">
        <f>일위대가!H1547</f>
        <v>0</v>
      </c>
      <c r="G255" s="23">
        <f>일위대가!J1547</f>
        <v>0</v>
      </c>
      <c r="H255" s="23">
        <f t="shared" si="3"/>
        <v>0</v>
      </c>
      <c r="I255" s="13" t="s">
        <v>2309</v>
      </c>
      <c r="J255" s="13" t="s">
        <v>52</v>
      </c>
      <c r="K255" s="13" t="s">
        <v>52</v>
      </c>
      <c r="L255" s="13" t="s">
        <v>52</v>
      </c>
      <c r="M255" s="13" t="s">
        <v>52</v>
      </c>
      <c r="N255" s="1" t="s">
        <v>52</v>
      </c>
    </row>
    <row r="256" spans="1:14" ht="30" customHeight="1" x14ac:dyDescent="0.3">
      <c r="A256" s="13" t="s">
        <v>2322</v>
      </c>
      <c r="B256" s="13" t="s">
        <v>1970</v>
      </c>
      <c r="C256" s="13" t="s">
        <v>2320</v>
      </c>
      <c r="D256" s="13" t="s">
        <v>154</v>
      </c>
      <c r="E256" s="23">
        <f>일위대가!F1551</f>
        <v>0</v>
      </c>
      <c r="F256" s="23">
        <f>일위대가!H1551</f>
        <v>0</v>
      </c>
      <c r="G256" s="23">
        <f>일위대가!J1551</f>
        <v>0</v>
      </c>
      <c r="H256" s="23">
        <f t="shared" si="3"/>
        <v>0</v>
      </c>
      <c r="I256" s="13" t="s">
        <v>2321</v>
      </c>
      <c r="J256" s="13" t="s">
        <v>52</v>
      </c>
      <c r="K256" s="13" t="s">
        <v>52</v>
      </c>
      <c r="L256" s="13" t="s">
        <v>52</v>
      </c>
      <c r="M256" s="13" t="s">
        <v>52</v>
      </c>
      <c r="N256" s="1" t="s">
        <v>52</v>
      </c>
    </row>
    <row r="257" spans="1:14" ht="30" customHeight="1" x14ac:dyDescent="0.3">
      <c r="A257" s="13" t="s">
        <v>2383</v>
      </c>
      <c r="B257" s="13" t="s">
        <v>2380</v>
      </c>
      <c r="C257" s="13" t="s">
        <v>2381</v>
      </c>
      <c r="D257" s="13" t="s">
        <v>61</v>
      </c>
      <c r="E257" s="23">
        <f>일위대가!F1556</f>
        <v>0</v>
      </c>
      <c r="F257" s="23">
        <f>일위대가!H1556</f>
        <v>0</v>
      </c>
      <c r="G257" s="23">
        <f>일위대가!J1556</f>
        <v>0</v>
      </c>
      <c r="H257" s="23">
        <f t="shared" si="3"/>
        <v>0</v>
      </c>
      <c r="I257" s="13" t="s">
        <v>2382</v>
      </c>
      <c r="J257" s="13" t="s">
        <v>52</v>
      </c>
      <c r="K257" s="13" t="s">
        <v>52</v>
      </c>
      <c r="L257" s="13" t="s">
        <v>52</v>
      </c>
      <c r="M257" s="13" t="s">
        <v>52</v>
      </c>
      <c r="N257" s="1" t="s">
        <v>52</v>
      </c>
    </row>
    <row r="258" spans="1:14" ht="30" customHeight="1" x14ac:dyDescent="0.3">
      <c r="A258" s="13" t="s">
        <v>2386</v>
      </c>
      <c r="B258" s="13" t="s">
        <v>2200</v>
      </c>
      <c r="C258" s="13" t="s">
        <v>2201</v>
      </c>
      <c r="D258" s="13" t="s">
        <v>61</v>
      </c>
      <c r="E258" s="23">
        <f>일위대가!F1562</f>
        <v>0</v>
      </c>
      <c r="F258" s="23">
        <f>일위대가!H1562</f>
        <v>0</v>
      </c>
      <c r="G258" s="23">
        <f>일위대가!J1562</f>
        <v>0</v>
      </c>
      <c r="H258" s="23">
        <f t="shared" si="3"/>
        <v>0</v>
      </c>
      <c r="I258" s="13" t="s">
        <v>2385</v>
      </c>
      <c r="J258" s="13" t="s">
        <v>52</v>
      </c>
      <c r="K258" s="13" t="s">
        <v>52</v>
      </c>
      <c r="L258" s="13" t="s">
        <v>52</v>
      </c>
      <c r="M258" s="13" t="s">
        <v>52</v>
      </c>
      <c r="N258" s="1" t="s">
        <v>52</v>
      </c>
    </row>
    <row r="259" spans="1:14" ht="30" customHeight="1" x14ac:dyDescent="0.3">
      <c r="A259" s="13" t="s">
        <v>2391</v>
      </c>
      <c r="B259" s="13" t="s">
        <v>2388</v>
      </c>
      <c r="C259" s="13" t="s">
        <v>2389</v>
      </c>
      <c r="D259" s="13" t="s">
        <v>61</v>
      </c>
      <c r="E259" s="23">
        <f>일위대가!F1568</f>
        <v>0</v>
      </c>
      <c r="F259" s="23">
        <f>일위대가!H1568</f>
        <v>0</v>
      </c>
      <c r="G259" s="23">
        <f>일위대가!J1568</f>
        <v>0</v>
      </c>
      <c r="H259" s="23">
        <f t="shared" si="3"/>
        <v>0</v>
      </c>
      <c r="I259" s="13" t="s">
        <v>2390</v>
      </c>
      <c r="J259" s="13" t="s">
        <v>52</v>
      </c>
      <c r="K259" s="13" t="s">
        <v>52</v>
      </c>
      <c r="L259" s="13" t="s">
        <v>52</v>
      </c>
      <c r="M259" s="13" t="s">
        <v>52</v>
      </c>
      <c r="N259" s="1" t="s">
        <v>52</v>
      </c>
    </row>
    <row r="260" spans="1:14" ht="30" customHeight="1" x14ac:dyDescent="0.3">
      <c r="A260" s="13" t="s">
        <v>2396</v>
      </c>
      <c r="B260" s="13" t="s">
        <v>2393</v>
      </c>
      <c r="C260" s="13" t="s">
        <v>2394</v>
      </c>
      <c r="D260" s="13" t="s">
        <v>61</v>
      </c>
      <c r="E260" s="23">
        <f>일위대가!F1572</f>
        <v>0</v>
      </c>
      <c r="F260" s="23">
        <f>일위대가!H1572</f>
        <v>0</v>
      </c>
      <c r="G260" s="23">
        <f>일위대가!J1572</f>
        <v>0</v>
      </c>
      <c r="H260" s="23">
        <f t="shared" ref="H260:H267" si="4">E260+F260+G260</f>
        <v>0</v>
      </c>
      <c r="I260" s="13" t="s">
        <v>2395</v>
      </c>
      <c r="J260" s="13" t="s">
        <v>52</v>
      </c>
      <c r="K260" s="13" t="s">
        <v>52</v>
      </c>
      <c r="L260" s="13" t="s">
        <v>52</v>
      </c>
      <c r="M260" s="13" t="s">
        <v>52</v>
      </c>
      <c r="N260" s="1" t="s">
        <v>52</v>
      </c>
    </row>
    <row r="261" spans="1:14" ht="30" customHeight="1" x14ac:dyDescent="0.3">
      <c r="A261" s="13" t="s">
        <v>3136</v>
      </c>
      <c r="B261" s="13" t="s">
        <v>3133</v>
      </c>
      <c r="C261" s="13" t="s">
        <v>3134</v>
      </c>
      <c r="D261" s="13" t="s">
        <v>154</v>
      </c>
      <c r="E261" s="23">
        <f>일위대가!F1576</f>
        <v>0</v>
      </c>
      <c r="F261" s="23">
        <f>일위대가!H1576</f>
        <v>0</v>
      </c>
      <c r="G261" s="23">
        <f>일위대가!J1576</f>
        <v>0</v>
      </c>
      <c r="H261" s="23">
        <f t="shared" si="4"/>
        <v>0</v>
      </c>
      <c r="I261" s="13" t="s">
        <v>3135</v>
      </c>
      <c r="J261" s="13" t="s">
        <v>52</v>
      </c>
      <c r="K261" s="13" t="s">
        <v>52</v>
      </c>
      <c r="L261" s="13" t="s">
        <v>52</v>
      </c>
      <c r="M261" s="13" t="s">
        <v>52</v>
      </c>
      <c r="N261" s="1" t="s">
        <v>52</v>
      </c>
    </row>
    <row r="262" spans="1:14" ht="30" customHeight="1" x14ac:dyDescent="0.3">
      <c r="A262" s="13" t="s">
        <v>2403</v>
      </c>
      <c r="B262" s="13" t="s">
        <v>2400</v>
      </c>
      <c r="C262" s="13" t="s">
        <v>2401</v>
      </c>
      <c r="D262" s="13" t="s">
        <v>61</v>
      </c>
      <c r="E262" s="23">
        <f>일위대가!F1582</f>
        <v>0</v>
      </c>
      <c r="F262" s="23">
        <f>일위대가!H1582</f>
        <v>0</v>
      </c>
      <c r="G262" s="23">
        <f>일위대가!J1582</f>
        <v>0</v>
      </c>
      <c r="H262" s="23">
        <f t="shared" si="4"/>
        <v>0</v>
      </c>
      <c r="I262" s="13" t="s">
        <v>2402</v>
      </c>
      <c r="J262" s="13" t="s">
        <v>52</v>
      </c>
      <c r="K262" s="13" t="s">
        <v>52</v>
      </c>
      <c r="L262" s="13" t="s">
        <v>52</v>
      </c>
      <c r="M262" s="13" t="s">
        <v>52</v>
      </c>
      <c r="N262" s="1" t="s">
        <v>52</v>
      </c>
    </row>
    <row r="263" spans="1:14" ht="30" customHeight="1" x14ac:dyDescent="0.3">
      <c r="A263" s="13" t="s">
        <v>2408</v>
      </c>
      <c r="B263" s="13" t="s">
        <v>2405</v>
      </c>
      <c r="C263" s="13" t="s">
        <v>2406</v>
      </c>
      <c r="D263" s="13" t="s">
        <v>61</v>
      </c>
      <c r="E263" s="23">
        <f>일위대가!F1588</f>
        <v>0</v>
      </c>
      <c r="F263" s="23">
        <f>일위대가!H1588</f>
        <v>0</v>
      </c>
      <c r="G263" s="23">
        <f>일위대가!J1588</f>
        <v>0</v>
      </c>
      <c r="H263" s="23">
        <f t="shared" si="4"/>
        <v>0</v>
      </c>
      <c r="I263" s="13" t="s">
        <v>2407</v>
      </c>
      <c r="J263" s="13" t="s">
        <v>52</v>
      </c>
      <c r="K263" s="13" t="s">
        <v>52</v>
      </c>
      <c r="L263" s="13" t="s">
        <v>52</v>
      </c>
      <c r="M263" s="13" t="s">
        <v>52</v>
      </c>
      <c r="N263" s="1" t="s">
        <v>52</v>
      </c>
    </row>
    <row r="264" spans="1:14" ht="30" customHeight="1" x14ac:dyDescent="0.3">
      <c r="A264" s="13" t="s">
        <v>2413</v>
      </c>
      <c r="B264" s="13" t="s">
        <v>2410</v>
      </c>
      <c r="C264" s="13" t="s">
        <v>2411</v>
      </c>
      <c r="D264" s="13" t="s">
        <v>61</v>
      </c>
      <c r="E264" s="23">
        <f>일위대가!F1594</f>
        <v>0</v>
      </c>
      <c r="F264" s="23">
        <f>일위대가!H1594</f>
        <v>0</v>
      </c>
      <c r="G264" s="23">
        <f>일위대가!J1594</f>
        <v>0</v>
      </c>
      <c r="H264" s="23">
        <f t="shared" si="4"/>
        <v>0</v>
      </c>
      <c r="I264" s="13" t="s">
        <v>2412</v>
      </c>
      <c r="J264" s="13" t="s">
        <v>52</v>
      </c>
      <c r="K264" s="13" t="s">
        <v>52</v>
      </c>
      <c r="L264" s="13" t="s">
        <v>52</v>
      </c>
      <c r="M264" s="13" t="s">
        <v>52</v>
      </c>
      <c r="N264" s="1" t="s">
        <v>52</v>
      </c>
    </row>
    <row r="265" spans="1:14" ht="30" customHeight="1" x14ac:dyDescent="0.3">
      <c r="A265" s="13" t="s">
        <v>2431</v>
      </c>
      <c r="B265" s="13" t="s">
        <v>2428</v>
      </c>
      <c r="C265" s="13" t="s">
        <v>2429</v>
      </c>
      <c r="D265" s="13" t="s">
        <v>316</v>
      </c>
      <c r="E265" s="23">
        <f>일위대가!F1599</f>
        <v>0</v>
      </c>
      <c r="F265" s="23">
        <f>일위대가!H1599</f>
        <v>0</v>
      </c>
      <c r="G265" s="23">
        <f>일위대가!J1599</f>
        <v>0</v>
      </c>
      <c r="H265" s="23">
        <f t="shared" si="4"/>
        <v>0</v>
      </c>
      <c r="I265" s="13" t="s">
        <v>2430</v>
      </c>
      <c r="J265" s="13" t="s">
        <v>52</v>
      </c>
      <c r="K265" s="13" t="s">
        <v>52</v>
      </c>
      <c r="L265" s="13" t="s">
        <v>52</v>
      </c>
      <c r="M265" s="13" t="s">
        <v>52</v>
      </c>
      <c r="N265" s="1" t="s">
        <v>52</v>
      </c>
    </row>
    <row r="266" spans="1:14" ht="30" customHeight="1" x14ac:dyDescent="0.3">
      <c r="A266" s="13" t="s">
        <v>2435</v>
      </c>
      <c r="B266" s="13" t="s">
        <v>2433</v>
      </c>
      <c r="C266" s="13" t="s">
        <v>52</v>
      </c>
      <c r="D266" s="13" t="s">
        <v>316</v>
      </c>
      <c r="E266" s="23">
        <f>일위대가!F1604</f>
        <v>0</v>
      </c>
      <c r="F266" s="23">
        <f>일위대가!H1604</f>
        <v>0</v>
      </c>
      <c r="G266" s="23">
        <f>일위대가!J1604</f>
        <v>0</v>
      </c>
      <c r="H266" s="23">
        <f t="shared" si="4"/>
        <v>0</v>
      </c>
      <c r="I266" s="13" t="s">
        <v>2434</v>
      </c>
      <c r="J266" s="13" t="s">
        <v>52</v>
      </c>
      <c r="K266" s="13" t="s">
        <v>52</v>
      </c>
      <c r="L266" s="13" t="s">
        <v>52</v>
      </c>
      <c r="M266" s="13" t="s">
        <v>52</v>
      </c>
      <c r="N266" s="1" t="s">
        <v>52</v>
      </c>
    </row>
    <row r="267" spans="1:14" ht="30" customHeight="1" x14ac:dyDescent="0.3">
      <c r="A267" s="13" t="s">
        <v>2440</v>
      </c>
      <c r="B267" s="13" t="s">
        <v>2437</v>
      </c>
      <c r="C267" s="13" t="s">
        <v>2438</v>
      </c>
      <c r="D267" s="13" t="s">
        <v>316</v>
      </c>
      <c r="E267" s="23">
        <f>일위대가!F1611</f>
        <v>0</v>
      </c>
      <c r="F267" s="23">
        <f>일위대가!H1611</f>
        <v>0</v>
      </c>
      <c r="G267" s="23">
        <f>일위대가!J1611</f>
        <v>0</v>
      </c>
      <c r="H267" s="23">
        <f t="shared" si="4"/>
        <v>0</v>
      </c>
      <c r="I267" s="13" t="s">
        <v>2439</v>
      </c>
      <c r="J267" s="13" t="s">
        <v>52</v>
      </c>
      <c r="K267" s="13" t="s">
        <v>52</v>
      </c>
      <c r="L267" s="13" t="s">
        <v>52</v>
      </c>
      <c r="M267" s="13" t="s">
        <v>52</v>
      </c>
      <c r="N267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BF157-4ED0-485D-A8D2-A46A0F2F0353}">
  <sheetPr>
    <pageSetUpPr fitToPage="1"/>
  </sheetPr>
  <dimension ref="A1:AZ1611"/>
  <sheetViews>
    <sheetView workbookViewId="0">
      <selection activeCell="J12" sqref="J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/>
      <c r="F2" s="45"/>
      <c r="G2" s="45"/>
      <c r="H2" s="45"/>
      <c r="I2" s="45"/>
      <c r="J2" s="45"/>
      <c r="K2" s="45"/>
      <c r="L2" s="45"/>
      <c r="M2" s="45" t="s">
        <v>12</v>
      </c>
      <c r="N2" s="42" t="s">
        <v>1169</v>
      </c>
      <c r="O2" s="42" t="s">
        <v>20</v>
      </c>
      <c r="P2" s="42" t="s">
        <v>22</v>
      </c>
      <c r="Q2" s="42" t="s">
        <v>23</v>
      </c>
      <c r="R2" s="42" t="s">
        <v>24</v>
      </c>
      <c r="S2" s="42" t="s">
        <v>25</v>
      </c>
      <c r="T2" s="42" t="s">
        <v>26</v>
      </c>
      <c r="U2" s="42" t="s">
        <v>27</v>
      </c>
      <c r="V2" s="42" t="s">
        <v>28</v>
      </c>
      <c r="W2" s="42" t="s">
        <v>29</v>
      </c>
      <c r="X2" s="42" t="s">
        <v>30</v>
      </c>
      <c r="Y2" s="42" t="s">
        <v>31</v>
      </c>
      <c r="Z2" s="42" t="s">
        <v>32</v>
      </c>
      <c r="AA2" s="42" t="s">
        <v>33</v>
      </c>
      <c r="AB2" s="42" t="s">
        <v>34</v>
      </c>
      <c r="AC2" s="42" t="s">
        <v>35</v>
      </c>
      <c r="AD2" s="42" t="s">
        <v>36</v>
      </c>
      <c r="AE2" s="42" t="s">
        <v>37</v>
      </c>
      <c r="AF2" s="42" t="s">
        <v>38</v>
      </c>
      <c r="AG2" s="42" t="s">
        <v>39</v>
      </c>
      <c r="AH2" s="42" t="s">
        <v>40</v>
      </c>
      <c r="AI2" s="42" t="s">
        <v>41</v>
      </c>
      <c r="AJ2" s="42" t="s">
        <v>42</v>
      </c>
      <c r="AK2" s="42" t="s">
        <v>43</v>
      </c>
      <c r="AL2" s="42" t="s">
        <v>44</v>
      </c>
      <c r="AM2" s="42" t="s">
        <v>45</v>
      </c>
      <c r="AN2" s="42" t="s">
        <v>46</v>
      </c>
      <c r="AO2" s="42" t="s">
        <v>47</v>
      </c>
      <c r="AP2" s="42" t="s">
        <v>1170</v>
      </c>
      <c r="AQ2" s="42" t="s">
        <v>1171</v>
      </c>
      <c r="AR2" s="42" t="s">
        <v>1172</v>
      </c>
      <c r="AS2" s="42" t="s">
        <v>1173</v>
      </c>
      <c r="AT2" s="42" t="s">
        <v>1174</v>
      </c>
      <c r="AU2" s="42" t="s">
        <v>1175</v>
      </c>
      <c r="AV2" s="42" t="s">
        <v>48</v>
      </c>
      <c r="AW2" s="42" t="s">
        <v>1176</v>
      </c>
      <c r="AX2" s="1" t="s">
        <v>1168</v>
      </c>
      <c r="AY2" s="1" t="s">
        <v>21</v>
      </c>
      <c r="AZ2" s="1" t="s">
        <v>1177</v>
      </c>
    </row>
    <row r="3" spans="1:52" ht="30" customHeight="1" x14ac:dyDescent="0.3">
      <c r="A3" s="45"/>
      <c r="B3" s="45"/>
      <c r="C3" s="45"/>
      <c r="D3" s="45"/>
      <c r="E3" s="7"/>
      <c r="F3" s="7"/>
      <c r="G3" s="7"/>
      <c r="H3" s="7"/>
      <c r="I3" s="7"/>
      <c r="J3" s="7"/>
      <c r="K3" s="7"/>
      <c r="L3" s="7"/>
      <c r="M3" s="45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</row>
    <row r="4" spans="1:52" ht="30" customHeight="1" x14ac:dyDescent="0.3">
      <c r="A4" s="16" t="s">
        <v>1178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63</v>
      </c>
    </row>
    <row r="5" spans="1:52" ht="30" customHeight="1" x14ac:dyDescent="0.3">
      <c r="A5" s="19" t="s">
        <v>1179</v>
      </c>
      <c r="B5" s="19" t="s">
        <v>1180</v>
      </c>
      <c r="C5" s="19" t="s">
        <v>61</v>
      </c>
      <c r="D5" s="20">
        <v>1</v>
      </c>
      <c r="E5" s="22"/>
      <c r="F5" s="25"/>
      <c r="G5" s="22"/>
      <c r="H5" s="25"/>
      <c r="I5" s="22"/>
      <c r="J5" s="25"/>
      <c r="K5" s="22"/>
      <c r="L5" s="25"/>
      <c r="M5" s="19" t="s">
        <v>1181</v>
      </c>
      <c r="N5" s="1" t="s">
        <v>63</v>
      </c>
      <c r="O5" s="1" t="s">
        <v>1182</v>
      </c>
      <c r="P5" s="1" t="s">
        <v>64</v>
      </c>
      <c r="Q5" s="1" t="s">
        <v>65</v>
      </c>
      <c r="R5" s="1" t="s">
        <v>65</v>
      </c>
      <c r="AV5" s="1" t="s">
        <v>52</v>
      </c>
      <c r="AW5" s="1" t="s">
        <v>1183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1184</v>
      </c>
      <c r="B6" s="19" t="s">
        <v>1185</v>
      </c>
      <c r="C6" s="19" t="s">
        <v>61</v>
      </c>
      <c r="D6" s="20">
        <v>1.05</v>
      </c>
      <c r="E6" s="22"/>
      <c r="F6" s="25"/>
      <c r="G6" s="22"/>
      <c r="H6" s="25"/>
      <c r="I6" s="22"/>
      <c r="J6" s="25"/>
      <c r="K6" s="22"/>
      <c r="L6" s="25"/>
      <c r="M6" s="19" t="s">
        <v>52</v>
      </c>
      <c r="N6" s="1" t="s">
        <v>63</v>
      </c>
      <c r="O6" s="1" t="s">
        <v>1186</v>
      </c>
      <c r="P6" s="1" t="s">
        <v>65</v>
      </c>
      <c r="Q6" s="1" t="s">
        <v>65</v>
      </c>
      <c r="R6" s="1" t="s">
        <v>64</v>
      </c>
      <c r="AV6" s="1" t="s">
        <v>52</v>
      </c>
      <c r="AW6" s="1" t="s">
        <v>1187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9" t="s">
        <v>1188</v>
      </c>
      <c r="B7" s="19" t="s">
        <v>1189</v>
      </c>
      <c r="C7" s="19" t="s">
        <v>1091</v>
      </c>
      <c r="D7" s="20">
        <v>0.02</v>
      </c>
      <c r="E7" s="22"/>
      <c r="F7" s="25"/>
      <c r="G7" s="22"/>
      <c r="H7" s="25"/>
      <c r="I7" s="22"/>
      <c r="J7" s="25"/>
      <c r="K7" s="22"/>
      <c r="L7" s="25"/>
      <c r="M7" s="19" t="s">
        <v>52</v>
      </c>
      <c r="N7" s="1" t="s">
        <v>63</v>
      </c>
      <c r="O7" s="1" t="s">
        <v>1190</v>
      </c>
      <c r="P7" s="1" t="s">
        <v>65</v>
      </c>
      <c r="Q7" s="1" t="s">
        <v>65</v>
      </c>
      <c r="R7" s="1" t="s">
        <v>64</v>
      </c>
      <c r="AV7" s="1" t="s">
        <v>52</v>
      </c>
      <c r="AW7" s="1" t="s">
        <v>1191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9" t="s">
        <v>1192</v>
      </c>
      <c r="B8" s="19" t="s">
        <v>1193</v>
      </c>
      <c r="C8" s="19" t="s">
        <v>652</v>
      </c>
      <c r="D8" s="20">
        <v>0.03</v>
      </c>
      <c r="E8" s="22"/>
      <c r="F8" s="25"/>
      <c r="G8" s="22"/>
      <c r="H8" s="25"/>
      <c r="I8" s="22"/>
      <c r="J8" s="25"/>
      <c r="K8" s="22"/>
      <c r="L8" s="25"/>
      <c r="M8" s="19" t="s">
        <v>52</v>
      </c>
      <c r="N8" s="1" t="s">
        <v>63</v>
      </c>
      <c r="O8" s="1" t="s">
        <v>1194</v>
      </c>
      <c r="P8" s="1" t="s">
        <v>65</v>
      </c>
      <c r="Q8" s="1" t="s">
        <v>65</v>
      </c>
      <c r="R8" s="1" t="s">
        <v>64</v>
      </c>
      <c r="AV8" s="1" t="s">
        <v>52</v>
      </c>
      <c r="AW8" s="1" t="s">
        <v>1195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19" t="s">
        <v>1196</v>
      </c>
      <c r="B9" s="19" t="s">
        <v>52</v>
      </c>
      <c r="C9" s="19" t="s">
        <v>52</v>
      </c>
      <c r="D9" s="20"/>
      <c r="E9" s="22"/>
      <c r="F9" s="25"/>
      <c r="G9" s="22"/>
      <c r="H9" s="25"/>
      <c r="I9" s="22"/>
      <c r="J9" s="25"/>
      <c r="K9" s="22"/>
      <c r="L9" s="25"/>
      <c r="M9" s="19" t="s">
        <v>52</v>
      </c>
      <c r="N9" s="1" t="s">
        <v>94</v>
      </c>
      <c r="O9" s="1" t="s">
        <v>94</v>
      </c>
      <c r="P9" s="1" t="s">
        <v>52</v>
      </c>
      <c r="Q9" s="1" t="s">
        <v>52</v>
      </c>
      <c r="R9" s="1" t="s">
        <v>52</v>
      </c>
      <c r="AV9" s="1" t="s">
        <v>52</v>
      </c>
      <c r="AW9" s="1" t="s">
        <v>52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20"/>
      <c r="B10" s="20"/>
      <c r="C10" s="20"/>
      <c r="D10" s="20"/>
      <c r="E10" s="22"/>
      <c r="F10" s="25"/>
      <c r="G10" s="22"/>
      <c r="H10" s="25"/>
      <c r="I10" s="22"/>
      <c r="J10" s="25"/>
      <c r="K10" s="22"/>
      <c r="L10" s="25"/>
      <c r="M10" s="20"/>
    </row>
    <row r="11" spans="1:52" ht="30" customHeight="1" x14ac:dyDescent="0.3">
      <c r="A11" s="16" t="s">
        <v>1197</v>
      </c>
      <c r="B11" s="17"/>
      <c r="C11" s="17"/>
      <c r="D11" s="17"/>
      <c r="E11" s="21"/>
      <c r="F11" s="24"/>
      <c r="G11" s="21"/>
      <c r="H11" s="24"/>
      <c r="I11" s="21"/>
      <c r="J11" s="24"/>
      <c r="K11" s="21"/>
      <c r="L11" s="24"/>
      <c r="M11" s="18"/>
      <c r="N11" s="1" t="s">
        <v>71</v>
      </c>
    </row>
    <row r="12" spans="1:52" ht="30" customHeight="1" x14ac:dyDescent="0.3">
      <c r="A12" s="19" t="s">
        <v>1198</v>
      </c>
      <c r="B12" s="19" t="s">
        <v>1199</v>
      </c>
      <c r="C12" s="19" t="s">
        <v>1200</v>
      </c>
      <c r="D12" s="20">
        <v>0.23</v>
      </c>
      <c r="E12" s="22"/>
      <c r="F12" s="25"/>
      <c r="G12" s="22"/>
      <c r="H12" s="25"/>
      <c r="I12" s="22"/>
      <c r="J12" s="25"/>
      <c r="K12" s="22"/>
      <c r="L12" s="25"/>
      <c r="M12" s="19" t="s">
        <v>1201</v>
      </c>
      <c r="N12" s="1" t="s">
        <v>52</v>
      </c>
      <c r="O12" s="1" t="s">
        <v>1202</v>
      </c>
      <c r="P12" s="1" t="s">
        <v>65</v>
      </c>
      <c r="Q12" s="1" t="s">
        <v>65</v>
      </c>
      <c r="R12" s="1" t="s">
        <v>64</v>
      </c>
      <c r="V12">
        <v>1</v>
      </c>
      <c r="AV12" s="1" t="s">
        <v>52</v>
      </c>
      <c r="AW12" s="1" t="s">
        <v>1203</v>
      </c>
      <c r="AX12" s="1" t="s">
        <v>52</v>
      </c>
      <c r="AY12" s="1" t="s">
        <v>1204</v>
      </c>
      <c r="AZ12" s="1" t="s">
        <v>52</v>
      </c>
    </row>
    <row r="13" spans="1:52" ht="30" customHeight="1" x14ac:dyDescent="0.3">
      <c r="A13" s="19" t="s">
        <v>1205</v>
      </c>
      <c r="B13" s="19" t="s">
        <v>1206</v>
      </c>
      <c r="C13" s="19" t="s">
        <v>69</v>
      </c>
      <c r="D13" s="20">
        <v>1</v>
      </c>
      <c r="E13" s="22"/>
      <c r="F13" s="25"/>
      <c r="G13" s="22"/>
      <c r="H13" s="25"/>
      <c r="I13" s="22"/>
      <c r="J13" s="25"/>
      <c r="K13" s="22"/>
      <c r="L13" s="25"/>
      <c r="M13" s="19" t="s">
        <v>1201</v>
      </c>
      <c r="N13" s="1" t="s">
        <v>52</v>
      </c>
      <c r="O13" s="1" t="s">
        <v>1207</v>
      </c>
      <c r="P13" s="1" t="s">
        <v>64</v>
      </c>
      <c r="Q13" s="1" t="s">
        <v>65</v>
      </c>
      <c r="R13" s="1" t="s">
        <v>65</v>
      </c>
      <c r="V13">
        <v>1</v>
      </c>
      <c r="AV13" s="1" t="s">
        <v>52</v>
      </c>
      <c r="AW13" s="1" t="s">
        <v>1208</v>
      </c>
      <c r="AX13" s="1" t="s">
        <v>52</v>
      </c>
      <c r="AY13" s="1" t="s">
        <v>1204</v>
      </c>
      <c r="AZ13" s="1" t="s">
        <v>52</v>
      </c>
    </row>
    <row r="14" spans="1:52" ht="30" customHeight="1" x14ac:dyDescent="0.3">
      <c r="A14" s="19" t="s">
        <v>1209</v>
      </c>
      <c r="B14" s="19" t="s">
        <v>1210</v>
      </c>
      <c r="C14" s="19" t="s">
        <v>353</v>
      </c>
      <c r="D14" s="20">
        <v>1</v>
      </c>
      <c r="E14" s="22"/>
      <c r="F14" s="25"/>
      <c r="G14" s="22"/>
      <c r="H14" s="25"/>
      <c r="I14" s="22"/>
      <c r="J14" s="25"/>
      <c r="K14" s="22"/>
      <c r="L14" s="25"/>
      <c r="M14" s="19" t="s">
        <v>52</v>
      </c>
      <c r="N14" s="1" t="s">
        <v>71</v>
      </c>
      <c r="O14" s="1" t="s">
        <v>1141</v>
      </c>
      <c r="P14" s="1" t="s">
        <v>65</v>
      </c>
      <c r="Q14" s="1" t="s">
        <v>65</v>
      </c>
      <c r="R14" s="1" t="s">
        <v>65</v>
      </c>
      <c r="S14">
        <v>3</v>
      </c>
      <c r="T14">
        <v>2</v>
      </c>
      <c r="U14">
        <v>1</v>
      </c>
      <c r="AV14" s="1" t="s">
        <v>52</v>
      </c>
      <c r="AW14" s="1" t="s">
        <v>1211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1196</v>
      </c>
      <c r="B15" s="19" t="s">
        <v>52</v>
      </c>
      <c r="C15" s="19" t="s">
        <v>52</v>
      </c>
      <c r="D15" s="20"/>
      <c r="E15" s="22"/>
      <c r="F15" s="25"/>
      <c r="G15" s="22"/>
      <c r="H15" s="25"/>
      <c r="I15" s="22"/>
      <c r="J15" s="25"/>
      <c r="K15" s="22"/>
      <c r="L15" s="25"/>
      <c r="M15" s="19" t="s">
        <v>52</v>
      </c>
      <c r="N15" s="1" t="s">
        <v>94</v>
      </c>
      <c r="O15" s="1" t="s">
        <v>94</v>
      </c>
      <c r="P15" s="1" t="s">
        <v>52</v>
      </c>
      <c r="Q15" s="1" t="s">
        <v>52</v>
      </c>
      <c r="R15" s="1" t="s">
        <v>52</v>
      </c>
      <c r="AV15" s="1" t="s">
        <v>52</v>
      </c>
      <c r="AW15" s="1" t="s">
        <v>52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20"/>
      <c r="B16" s="20"/>
      <c r="C16" s="20"/>
      <c r="D16" s="20"/>
      <c r="E16" s="22"/>
      <c r="F16" s="25"/>
      <c r="G16" s="22"/>
      <c r="H16" s="25"/>
      <c r="I16" s="22"/>
      <c r="J16" s="25"/>
      <c r="K16" s="22"/>
      <c r="L16" s="25"/>
      <c r="M16" s="20"/>
    </row>
    <row r="17" spans="1:52" ht="30" customHeight="1" x14ac:dyDescent="0.3">
      <c r="A17" s="16" t="s">
        <v>1212</v>
      </c>
      <c r="B17" s="17"/>
      <c r="C17" s="17"/>
      <c r="D17" s="17"/>
      <c r="E17" s="21"/>
      <c r="F17" s="24"/>
      <c r="G17" s="21"/>
      <c r="H17" s="24"/>
      <c r="I17" s="21"/>
      <c r="J17" s="24"/>
      <c r="K17" s="21"/>
      <c r="L17" s="24"/>
      <c r="M17" s="18"/>
      <c r="N17" s="1" t="s">
        <v>76</v>
      </c>
    </row>
    <row r="18" spans="1:52" ht="30" customHeight="1" x14ac:dyDescent="0.3">
      <c r="A18" s="19" t="s">
        <v>1192</v>
      </c>
      <c r="B18" s="19" t="s">
        <v>1193</v>
      </c>
      <c r="C18" s="19" t="s">
        <v>652</v>
      </c>
      <c r="D18" s="20">
        <v>2.5000000000000001E-2</v>
      </c>
      <c r="E18" s="22"/>
      <c r="F18" s="25"/>
      <c r="G18" s="22"/>
      <c r="H18" s="25"/>
      <c r="I18" s="22"/>
      <c r="J18" s="25"/>
      <c r="K18" s="22"/>
      <c r="L18" s="25"/>
      <c r="M18" s="19" t="s">
        <v>52</v>
      </c>
      <c r="N18" s="1" t="s">
        <v>76</v>
      </c>
      <c r="O18" s="1" t="s">
        <v>1194</v>
      </c>
      <c r="P18" s="1" t="s">
        <v>65</v>
      </c>
      <c r="Q18" s="1" t="s">
        <v>65</v>
      </c>
      <c r="R18" s="1" t="s">
        <v>64</v>
      </c>
      <c r="AV18" s="1" t="s">
        <v>52</v>
      </c>
      <c r="AW18" s="1" t="s">
        <v>1213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9" t="s">
        <v>1196</v>
      </c>
      <c r="B19" s="19" t="s">
        <v>52</v>
      </c>
      <c r="C19" s="19" t="s">
        <v>52</v>
      </c>
      <c r="D19" s="20"/>
      <c r="E19" s="22"/>
      <c r="F19" s="25"/>
      <c r="G19" s="22"/>
      <c r="H19" s="25"/>
      <c r="I19" s="22"/>
      <c r="J19" s="25"/>
      <c r="K19" s="22"/>
      <c r="L19" s="25"/>
      <c r="M19" s="19" t="s">
        <v>52</v>
      </c>
      <c r="N19" s="1" t="s">
        <v>94</v>
      </c>
      <c r="O19" s="1" t="s">
        <v>94</v>
      </c>
      <c r="P19" s="1" t="s">
        <v>52</v>
      </c>
      <c r="Q19" s="1" t="s">
        <v>52</v>
      </c>
      <c r="R19" s="1" t="s">
        <v>52</v>
      </c>
      <c r="AV19" s="1" t="s">
        <v>52</v>
      </c>
      <c r="AW19" s="1" t="s">
        <v>52</v>
      </c>
      <c r="AX19" s="1" t="s">
        <v>52</v>
      </c>
      <c r="AY19" s="1" t="s">
        <v>52</v>
      </c>
      <c r="AZ19" s="1" t="s">
        <v>52</v>
      </c>
    </row>
    <row r="20" spans="1:52" ht="30" customHeight="1" x14ac:dyDescent="0.3">
      <c r="A20" s="20"/>
      <c r="B20" s="20"/>
      <c r="C20" s="20"/>
      <c r="D20" s="20"/>
      <c r="E20" s="22"/>
      <c r="F20" s="25"/>
      <c r="G20" s="22"/>
      <c r="H20" s="25"/>
      <c r="I20" s="22"/>
      <c r="J20" s="25"/>
      <c r="K20" s="22"/>
      <c r="L20" s="25"/>
      <c r="M20" s="20"/>
    </row>
    <row r="21" spans="1:52" ht="30" customHeight="1" x14ac:dyDescent="0.3">
      <c r="A21" s="16" t="s">
        <v>1214</v>
      </c>
      <c r="B21" s="17"/>
      <c r="C21" s="17"/>
      <c r="D21" s="17"/>
      <c r="E21" s="21"/>
      <c r="F21" s="24"/>
      <c r="G21" s="21"/>
      <c r="H21" s="24"/>
      <c r="I21" s="21"/>
      <c r="J21" s="24"/>
      <c r="K21" s="21"/>
      <c r="L21" s="24"/>
      <c r="M21" s="18"/>
      <c r="N21" s="1" t="s">
        <v>81</v>
      </c>
    </row>
    <row r="22" spans="1:52" ht="30" customHeight="1" x14ac:dyDescent="0.3">
      <c r="A22" s="19" t="s">
        <v>1215</v>
      </c>
      <c r="B22" s="19" t="s">
        <v>1216</v>
      </c>
      <c r="C22" s="19" t="s">
        <v>61</v>
      </c>
      <c r="D22" s="20">
        <v>1.1499999999999999</v>
      </c>
      <c r="E22" s="22"/>
      <c r="F22" s="25"/>
      <c r="G22" s="22"/>
      <c r="H22" s="25"/>
      <c r="I22" s="22"/>
      <c r="J22" s="25"/>
      <c r="K22" s="22"/>
      <c r="L22" s="25"/>
      <c r="M22" s="19" t="s">
        <v>52</v>
      </c>
      <c r="N22" s="1" t="s">
        <v>81</v>
      </c>
      <c r="O22" s="1" t="s">
        <v>1217</v>
      </c>
      <c r="P22" s="1" t="s">
        <v>65</v>
      </c>
      <c r="Q22" s="1" t="s">
        <v>65</v>
      </c>
      <c r="R22" s="1" t="s">
        <v>64</v>
      </c>
      <c r="AV22" s="1" t="s">
        <v>52</v>
      </c>
      <c r="AW22" s="1" t="s">
        <v>1218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9" t="s">
        <v>1192</v>
      </c>
      <c r="B23" s="19" t="s">
        <v>1193</v>
      </c>
      <c r="C23" s="19" t="s">
        <v>652</v>
      </c>
      <c r="D23" s="20">
        <v>0.01</v>
      </c>
      <c r="E23" s="22"/>
      <c r="F23" s="25"/>
      <c r="G23" s="22"/>
      <c r="H23" s="25"/>
      <c r="I23" s="22"/>
      <c r="J23" s="25"/>
      <c r="K23" s="22"/>
      <c r="L23" s="25"/>
      <c r="M23" s="19" t="s">
        <v>52</v>
      </c>
      <c r="N23" s="1" t="s">
        <v>81</v>
      </c>
      <c r="O23" s="1" t="s">
        <v>1194</v>
      </c>
      <c r="P23" s="1" t="s">
        <v>65</v>
      </c>
      <c r="Q23" s="1" t="s">
        <v>65</v>
      </c>
      <c r="R23" s="1" t="s">
        <v>64</v>
      </c>
      <c r="AV23" s="1" t="s">
        <v>52</v>
      </c>
      <c r="AW23" s="1" t="s">
        <v>1219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9" t="s">
        <v>1196</v>
      </c>
      <c r="B24" s="19" t="s">
        <v>52</v>
      </c>
      <c r="C24" s="19" t="s">
        <v>52</v>
      </c>
      <c r="D24" s="20"/>
      <c r="E24" s="22"/>
      <c r="F24" s="25"/>
      <c r="G24" s="22"/>
      <c r="H24" s="25"/>
      <c r="I24" s="22"/>
      <c r="J24" s="25"/>
      <c r="K24" s="22"/>
      <c r="L24" s="25"/>
      <c r="M24" s="19" t="s">
        <v>52</v>
      </c>
      <c r="N24" s="1" t="s">
        <v>94</v>
      </c>
      <c r="O24" s="1" t="s">
        <v>94</v>
      </c>
      <c r="P24" s="1" t="s">
        <v>52</v>
      </c>
      <c r="Q24" s="1" t="s">
        <v>52</v>
      </c>
      <c r="R24" s="1" t="s">
        <v>52</v>
      </c>
      <c r="AV24" s="1" t="s">
        <v>52</v>
      </c>
      <c r="AW24" s="1" t="s">
        <v>52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20"/>
      <c r="B25" s="20"/>
      <c r="C25" s="20"/>
      <c r="D25" s="20"/>
      <c r="E25" s="22"/>
      <c r="F25" s="25"/>
      <c r="G25" s="22"/>
      <c r="H25" s="25"/>
      <c r="I25" s="22"/>
      <c r="J25" s="25"/>
      <c r="K25" s="22"/>
      <c r="L25" s="25"/>
      <c r="M25" s="20"/>
    </row>
    <row r="26" spans="1:52" ht="30" customHeight="1" x14ac:dyDescent="0.3">
      <c r="A26" s="16" t="s">
        <v>1220</v>
      </c>
      <c r="B26" s="17"/>
      <c r="C26" s="17"/>
      <c r="D26" s="17"/>
      <c r="E26" s="21"/>
      <c r="F26" s="24"/>
      <c r="G26" s="21"/>
      <c r="H26" s="24"/>
      <c r="I26" s="21"/>
      <c r="J26" s="24"/>
      <c r="K26" s="21"/>
      <c r="L26" s="24"/>
      <c r="M26" s="18"/>
      <c r="N26" s="1" t="s">
        <v>85</v>
      </c>
    </row>
    <row r="27" spans="1:52" ht="30" customHeight="1" x14ac:dyDescent="0.3">
      <c r="A27" s="19" t="s">
        <v>1192</v>
      </c>
      <c r="B27" s="19" t="s">
        <v>1193</v>
      </c>
      <c r="C27" s="19" t="s">
        <v>652</v>
      </c>
      <c r="D27" s="20">
        <v>0.02</v>
      </c>
      <c r="E27" s="22"/>
      <c r="F27" s="25"/>
      <c r="G27" s="22"/>
      <c r="H27" s="25"/>
      <c r="I27" s="22"/>
      <c r="J27" s="25"/>
      <c r="K27" s="22"/>
      <c r="L27" s="25"/>
      <c r="M27" s="19" t="s">
        <v>52</v>
      </c>
      <c r="N27" s="1" t="s">
        <v>85</v>
      </c>
      <c r="O27" s="1" t="s">
        <v>1194</v>
      </c>
      <c r="P27" s="1" t="s">
        <v>65</v>
      </c>
      <c r="Q27" s="1" t="s">
        <v>65</v>
      </c>
      <c r="R27" s="1" t="s">
        <v>64</v>
      </c>
      <c r="AV27" s="1" t="s">
        <v>52</v>
      </c>
      <c r="AW27" s="1" t="s">
        <v>1221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1196</v>
      </c>
      <c r="B28" s="19" t="s">
        <v>52</v>
      </c>
      <c r="C28" s="19" t="s">
        <v>52</v>
      </c>
      <c r="D28" s="20"/>
      <c r="E28" s="22"/>
      <c r="F28" s="25"/>
      <c r="G28" s="22"/>
      <c r="H28" s="25"/>
      <c r="I28" s="22"/>
      <c r="J28" s="25"/>
      <c r="K28" s="22"/>
      <c r="L28" s="25"/>
      <c r="M28" s="19" t="s">
        <v>52</v>
      </c>
      <c r="N28" s="1" t="s">
        <v>94</v>
      </c>
      <c r="O28" s="1" t="s">
        <v>94</v>
      </c>
      <c r="P28" s="1" t="s">
        <v>52</v>
      </c>
      <c r="Q28" s="1" t="s">
        <v>52</v>
      </c>
      <c r="R28" s="1" t="s">
        <v>52</v>
      </c>
      <c r="AV28" s="1" t="s">
        <v>52</v>
      </c>
      <c r="AW28" s="1" t="s">
        <v>52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20"/>
      <c r="B29" s="20"/>
      <c r="C29" s="20"/>
      <c r="D29" s="20"/>
      <c r="E29" s="22"/>
      <c r="F29" s="25"/>
      <c r="G29" s="22"/>
      <c r="H29" s="25"/>
      <c r="I29" s="22"/>
      <c r="J29" s="25"/>
      <c r="K29" s="22"/>
      <c r="L29" s="25"/>
      <c r="M29" s="20"/>
    </row>
    <row r="30" spans="1:52" ht="30" customHeight="1" x14ac:dyDescent="0.3">
      <c r="A30" s="16" t="s">
        <v>1222</v>
      </c>
      <c r="B30" s="17"/>
      <c r="C30" s="17"/>
      <c r="D30" s="17"/>
      <c r="E30" s="21"/>
      <c r="F30" s="24"/>
      <c r="G30" s="21"/>
      <c r="H30" s="24"/>
      <c r="I30" s="21"/>
      <c r="J30" s="24"/>
      <c r="K30" s="21"/>
      <c r="L30" s="24"/>
      <c r="M30" s="18"/>
      <c r="N30" s="1" t="s">
        <v>91</v>
      </c>
    </row>
    <row r="31" spans="1:52" ht="30" customHeight="1" x14ac:dyDescent="0.3">
      <c r="A31" s="19" t="s">
        <v>1223</v>
      </c>
      <c r="B31" s="19" t="s">
        <v>1224</v>
      </c>
      <c r="C31" s="19" t="s">
        <v>1200</v>
      </c>
      <c r="D31" s="20">
        <v>0.14000000000000001</v>
      </c>
      <c r="E31" s="22"/>
      <c r="F31" s="25"/>
      <c r="G31" s="22"/>
      <c r="H31" s="25"/>
      <c r="I31" s="22"/>
      <c r="J31" s="25"/>
      <c r="K31" s="22"/>
      <c r="L31" s="25"/>
      <c r="M31" s="19" t="s">
        <v>52</v>
      </c>
      <c r="N31" s="1" t="s">
        <v>91</v>
      </c>
      <c r="O31" s="1" t="s">
        <v>1225</v>
      </c>
      <c r="P31" s="1" t="s">
        <v>65</v>
      </c>
      <c r="Q31" s="1" t="s">
        <v>65</v>
      </c>
      <c r="R31" s="1" t="s">
        <v>64</v>
      </c>
      <c r="AV31" s="1" t="s">
        <v>52</v>
      </c>
      <c r="AW31" s="1" t="s">
        <v>1226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19" t="s">
        <v>1223</v>
      </c>
      <c r="B32" s="19" t="s">
        <v>1227</v>
      </c>
      <c r="C32" s="19" t="s">
        <v>1200</v>
      </c>
      <c r="D32" s="20">
        <v>0.14000000000000001</v>
      </c>
      <c r="E32" s="22"/>
      <c r="F32" s="25"/>
      <c r="G32" s="22"/>
      <c r="H32" s="25"/>
      <c r="I32" s="22"/>
      <c r="J32" s="25"/>
      <c r="K32" s="22"/>
      <c r="L32" s="25"/>
      <c r="M32" s="19" t="s">
        <v>52</v>
      </c>
      <c r="N32" s="1" t="s">
        <v>91</v>
      </c>
      <c r="O32" s="1" t="s">
        <v>1228</v>
      </c>
      <c r="P32" s="1" t="s">
        <v>65</v>
      </c>
      <c r="Q32" s="1" t="s">
        <v>65</v>
      </c>
      <c r="R32" s="1" t="s">
        <v>64</v>
      </c>
      <c r="AV32" s="1" t="s">
        <v>52</v>
      </c>
      <c r="AW32" s="1" t="s">
        <v>1229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1223</v>
      </c>
      <c r="B33" s="19" t="s">
        <v>1230</v>
      </c>
      <c r="C33" s="19" t="s">
        <v>1200</v>
      </c>
      <c r="D33" s="20">
        <v>0.28000000000000003</v>
      </c>
      <c r="E33" s="22"/>
      <c r="F33" s="25"/>
      <c r="G33" s="22"/>
      <c r="H33" s="25"/>
      <c r="I33" s="22"/>
      <c r="J33" s="25"/>
      <c r="K33" s="22"/>
      <c r="L33" s="25"/>
      <c r="M33" s="19" t="s">
        <v>52</v>
      </c>
      <c r="N33" s="1" t="s">
        <v>91</v>
      </c>
      <c r="O33" s="1" t="s">
        <v>1231</v>
      </c>
      <c r="P33" s="1" t="s">
        <v>65</v>
      </c>
      <c r="Q33" s="1" t="s">
        <v>65</v>
      </c>
      <c r="R33" s="1" t="s">
        <v>64</v>
      </c>
      <c r="AV33" s="1" t="s">
        <v>52</v>
      </c>
      <c r="AW33" s="1" t="s">
        <v>1232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19" t="s">
        <v>1223</v>
      </c>
      <c r="B34" s="19" t="s">
        <v>1233</v>
      </c>
      <c r="C34" s="19" t="s">
        <v>1200</v>
      </c>
      <c r="D34" s="20">
        <v>0.28000000000000003</v>
      </c>
      <c r="E34" s="22"/>
      <c r="F34" s="25"/>
      <c r="G34" s="22"/>
      <c r="H34" s="25"/>
      <c r="I34" s="22"/>
      <c r="J34" s="25"/>
      <c r="K34" s="22"/>
      <c r="L34" s="25"/>
      <c r="M34" s="19" t="s">
        <v>52</v>
      </c>
      <c r="N34" s="1" t="s">
        <v>91</v>
      </c>
      <c r="O34" s="1" t="s">
        <v>1234</v>
      </c>
      <c r="P34" s="1" t="s">
        <v>65</v>
      </c>
      <c r="Q34" s="1" t="s">
        <v>65</v>
      </c>
      <c r="R34" s="1" t="s">
        <v>64</v>
      </c>
      <c r="AV34" s="1" t="s">
        <v>52</v>
      </c>
      <c r="AW34" s="1" t="s">
        <v>1235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19" t="s">
        <v>1223</v>
      </c>
      <c r="B35" s="19" t="s">
        <v>1236</v>
      </c>
      <c r="C35" s="19" t="s">
        <v>1200</v>
      </c>
      <c r="D35" s="20">
        <v>0.14000000000000001</v>
      </c>
      <c r="E35" s="22"/>
      <c r="F35" s="25"/>
      <c r="G35" s="22"/>
      <c r="H35" s="25"/>
      <c r="I35" s="22"/>
      <c r="J35" s="25"/>
      <c r="K35" s="22"/>
      <c r="L35" s="25"/>
      <c r="M35" s="19" t="s">
        <v>52</v>
      </c>
      <c r="N35" s="1" t="s">
        <v>91</v>
      </c>
      <c r="O35" s="1" t="s">
        <v>1237</v>
      </c>
      <c r="P35" s="1" t="s">
        <v>65</v>
      </c>
      <c r="Q35" s="1" t="s">
        <v>65</v>
      </c>
      <c r="R35" s="1" t="s">
        <v>64</v>
      </c>
      <c r="AV35" s="1" t="s">
        <v>52</v>
      </c>
      <c r="AW35" s="1" t="s">
        <v>1238</v>
      </c>
      <c r="AX35" s="1" t="s">
        <v>52</v>
      </c>
      <c r="AY35" s="1" t="s">
        <v>52</v>
      </c>
      <c r="AZ35" s="1" t="s">
        <v>52</v>
      </c>
    </row>
    <row r="36" spans="1:52" ht="30" customHeight="1" x14ac:dyDescent="0.3">
      <c r="A36" s="19" t="s">
        <v>1223</v>
      </c>
      <c r="B36" s="19" t="s">
        <v>1239</v>
      </c>
      <c r="C36" s="19" t="s">
        <v>1200</v>
      </c>
      <c r="D36" s="20">
        <v>0.28000000000000003</v>
      </c>
      <c r="E36" s="22"/>
      <c r="F36" s="25"/>
      <c r="G36" s="22"/>
      <c r="H36" s="25"/>
      <c r="I36" s="22"/>
      <c r="J36" s="25"/>
      <c r="K36" s="22"/>
      <c r="L36" s="25"/>
      <c r="M36" s="19" t="s">
        <v>52</v>
      </c>
      <c r="N36" s="1" t="s">
        <v>91</v>
      </c>
      <c r="O36" s="1" t="s">
        <v>1240</v>
      </c>
      <c r="P36" s="1" t="s">
        <v>65</v>
      </c>
      <c r="Q36" s="1" t="s">
        <v>65</v>
      </c>
      <c r="R36" s="1" t="s">
        <v>64</v>
      </c>
      <c r="AV36" s="1" t="s">
        <v>52</v>
      </c>
      <c r="AW36" s="1" t="s">
        <v>1241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1223</v>
      </c>
      <c r="B37" s="19" t="s">
        <v>1242</v>
      </c>
      <c r="C37" s="19" t="s">
        <v>1200</v>
      </c>
      <c r="D37" s="20">
        <v>0.36</v>
      </c>
      <c r="E37" s="22"/>
      <c r="F37" s="25"/>
      <c r="G37" s="22"/>
      <c r="H37" s="25"/>
      <c r="I37" s="22"/>
      <c r="J37" s="25"/>
      <c r="K37" s="22"/>
      <c r="L37" s="25"/>
      <c r="M37" s="19" t="s">
        <v>52</v>
      </c>
      <c r="N37" s="1" t="s">
        <v>91</v>
      </c>
      <c r="O37" s="1" t="s">
        <v>1243</v>
      </c>
      <c r="P37" s="1" t="s">
        <v>65</v>
      </c>
      <c r="Q37" s="1" t="s">
        <v>65</v>
      </c>
      <c r="R37" s="1" t="s">
        <v>64</v>
      </c>
      <c r="AV37" s="1" t="s">
        <v>52</v>
      </c>
      <c r="AW37" s="1" t="s">
        <v>1244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19" t="s">
        <v>1223</v>
      </c>
      <c r="B38" s="19" t="s">
        <v>1245</v>
      </c>
      <c r="C38" s="19" t="s">
        <v>1200</v>
      </c>
      <c r="D38" s="20">
        <v>0.36</v>
      </c>
      <c r="E38" s="22"/>
      <c r="F38" s="25"/>
      <c r="G38" s="22"/>
      <c r="H38" s="25"/>
      <c r="I38" s="22"/>
      <c r="J38" s="25"/>
      <c r="K38" s="22"/>
      <c r="L38" s="25"/>
      <c r="M38" s="19" t="s">
        <v>52</v>
      </c>
      <c r="N38" s="1" t="s">
        <v>91</v>
      </c>
      <c r="O38" s="1" t="s">
        <v>1246</v>
      </c>
      <c r="P38" s="1" t="s">
        <v>65</v>
      </c>
      <c r="Q38" s="1" t="s">
        <v>65</v>
      </c>
      <c r="R38" s="1" t="s">
        <v>64</v>
      </c>
      <c r="AV38" s="1" t="s">
        <v>52</v>
      </c>
      <c r="AW38" s="1" t="s">
        <v>1247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9" t="s">
        <v>1223</v>
      </c>
      <c r="B39" s="19" t="s">
        <v>1248</v>
      </c>
      <c r="C39" s="19" t="s">
        <v>1249</v>
      </c>
      <c r="D39" s="20">
        <v>0.315</v>
      </c>
      <c r="E39" s="22"/>
      <c r="F39" s="25"/>
      <c r="G39" s="22"/>
      <c r="H39" s="25"/>
      <c r="I39" s="22"/>
      <c r="J39" s="25"/>
      <c r="K39" s="22"/>
      <c r="L39" s="25"/>
      <c r="M39" s="19" t="s">
        <v>52</v>
      </c>
      <c r="N39" s="1" t="s">
        <v>91</v>
      </c>
      <c r="O39" s="1" t="s">
        <v>1250</v>
      </c>
      <c r="P39" s="1" t="s">
        <v>65</v>
      </c>
      <c r="Q39" s="1" t="s">
        <v>65</v>
      </c>
      <c r="R39" s="1" t="s">
        <v>64</v>
      </c>
      <c r="AV39" s="1" t="s">
        <v>52</v>
      </c>
      <c r="AW39" s="1" t="s">
        <v>1251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9" t="s">
        <v>1252</v>
      </c>
      <c r="B40" s="19" t="s">
        <v>1253</v>
      </c>
      <c r="C40" s="19" t="s">
        <v>89</v>
      </c>
      <c r="D40" s="20">
        <v>1</v>
      </c>
      <c r="E40" s="22"/>
      <c r="F40" s="25"/>
      <c r="G40" s="22"/>
      <c r="H40" s="25"/>
      <c r="I40" s="22"/>
      <c r="J40" s="25"/>
      <c r="K40" s="22"/>
      <c r="L40" s="25"/>
      <c r="M40" s="19" t="s">
        <v>1254</v>
      </c>
      <c r="N40" s="1" t="s">
        <v>91</v>
      </c>
      <c r="O40" s="1" t="s">
        <v>1255</v>
      </c>
      <c r="P40" s="1" t="s">
        <v>64</v>
      </c>
      <c r="Q40" s="1" t="s">
        <v>65</v>
      </c>
      <c r="R40" s="1" t="s">
        <v>65</v>
      </c>
      <c r="AV40" s="1" t="s">
        <v>52</v>
      </c>
      <c r="AW40" s="1" t="s">
        <v>1256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9" t="s">
        <v>1196</v>
      </c>
      <c r="B41" s="19" t="s">
        <v>52</v>
      </c>
      <c r="C41" s="19" t="s">
        <v>52</v>
      </c>
      <c r="D41" s="20"/>
      <c r="E41" s="22"/>
      <c r="F41" s="25"/>
      <c r="G41" s="22"/>
      <c r="H41" s="25"/>
      <c r="I41" s="22"/>
      <c r="J41" s="25"/>
      <c r="K41" s="22"/>
      <c r="L41" s="25"/>
      <c r="M41" s="19" t="s">
        <v>52</v>
      </c>
      <c r="N41" s="1" t="s">
        <v>94</v>
      </c>
      <c r="O41" s="1" t="s">
        <v>94</v>
      </c>
      <c r="P41" s="1" t="s">
        <v>52</v>
      </c>
      <c r="Q41" s="1" t="s">
        <v>52</v>
      </c>
      <c r="R41" s="1" t="s">
        <v>52</v>
      </c>
      <c r="AV41" s="1" t="s">
        <v>52</v>
      </c>
      <c r="AW41" s="1" t="s">
        <v>52</v>
      </c>
      <c r="AX41" s="1" t="s">
        <v>52</v>
      </c>
      <c r="AY41" s="1" t="s">
        <v>52</v>
      </c>
      <c r="AZ41" s="1" t="s">
        <v>52</v>
      </c>
    </row>
    <row r="42" spans="1:52" ht="30" customHeight="1" x14ac:dyDescent="0.3">
      <c r="A42" s="20"/>
      <c r="B42" s="20"/>
      <c r="C42" s="20"/>
      <c r="D42" s="20"/>
      <c r="E42" s="22"/>
      <c r="F42" s="25"/>
      <c r="G42" s="22"/>
      <c r="H42" s="25"/>
      <c r="I42" s="22"/>
      <c r="J42" s="25"/>
      <c r="K42" s="22"/>
      <c r="L42" s="25"/>
      <c r="M42" s="20"/>
    </row>
    <row r="43" spans="1:52" ht="30" customHeight="1" x14ac:dyDescent="0.3">
      <c r="A43" s="16" t="s">
        <v>1257</v>
      </c>
      <c r="B43" s="17"/>
      <c r="C43" s="17"/>
      <c r="D43" s="17"/>
      <c r="E43" s="21"/>
      <c r="F43" s="24"/>
      <c r="G43" s="21"/>
      <c r="H43" s="24"/>
      <c r="I43" s="21"/>
      <c r="J43" s="24"/>
      <c r="K43" s="21"/>
      <c r="L43" s="24"/>
      <c r="M43" s="18"/>
      <c r="N43" s="1" t="s">
        <v>105</v>
      </c>
    </row>
    <row r="44" spans="1:52" ht="30" customHeight="1" x14ac:dyDescent="0.3">
      <c r="A44" s="19" t="s">
        <v>1258</v>
      </c>
      <c r="B44" s="19" t="s">
        <v>1259</v>
      </c>
      <c r="C44" s="19" t="s">
        <v>61</v>
      </c>
      <c r="D44" s="20">
        <v>1</v>
      </c>
      <c r="E44" s="22"/>
      <c r="F44" s="25"/>
      <c r="G44" s="22"/>
      <c r="H44" s="25"/>
      <c r="I44" s="22"/>
      <c r="J44" s="25"/>
      <c r="K44" s="22"/>
      <c r="L44" s="25"/>
      <c r="M44" s="19" t="s">
        <v>1260</v>
      </c>
      <c r="N44" s="1" t="s">
        <v>105</v>
      </c>
      <c r="O44" s="1" t="s">
        <v>1261</v>
      </c>
      <c r="P44" s="1" t="s">
        <v>64</v>
      </c>
      <c r="Q44" s="1" t="s">
        <v>65</v>
      </c>
      <c r="R44" s="1" t="s">
        <v>65</v>
      </c>
      <c r="AV44" s="1" t="s">
        <v>52</v>
      </c>
      <c r="AW44" s="1" t="s">
        <v>1262</v>
      </c>
      <c r="AX44" s="1" t="s">
        <v>52</v>
      </c>
      <c r="AY44" s="1" t="s">
        <v>52</v>
      </c>
      <c r="AZ44" s="1" t="s">
        <v>52</v>
      </c>
    </row>
    <row r="45" spans="1:52" ht="30" customHeight="1" x14ac:dyDescent="0.3">
      <c r="A45" s="19" t="s">
        <v>1263</v>
      </c>
      <c r="B45" s="19" t="s">
        <v>1264</v>
      </c>
      <c r="C45" s="19" t="s">
        <v>61</v>
      </c>
      <c r="D45" s="20">
        <v>1</v>
      </c>
      <c r="E45" s="22"/>
      <c r="F45" s="25"/>
      <c r="G45" s="22"/>
      <c r="H45" s="25"/>
      <c r="I45" s="22"/>
      <c r="J45" s="25"/>
      <c r="K45" s="22"/>
      <c r="L45" s="25"/>
      <c r="M45" s="19" t="s">
        <v>1265</v>
      </c>
      <c r="N45" s="1" t="s">
        <v>105</v>
      </c>
      <c r="O45" s="1" t="s">
        <v>1266</v>
      </c>
      <c r="P45" s="1" t="s">
        <v>64</v>
      </c>
      <c r="Q45" s="1" t="s">
        <v>65</v>
      </c>
      <c r="R45" s="1" t="s">
        <v>65</v>
      </c>
      <c r="AV45" s="1" t="s">
        <v>52</v>
      </c>
      <c r="AW45" s="1" t="s">
        <v>1267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19" t="s">
        <v>1196</v>
      </c>
      <c r="B46" s="19" t="s">
        <v>52</v>
      </c>
      <c r="C46" s="19" t="s">
        <v>52</v>
      </c>
      <c r="D46" s="20"/>
      <c r="E46" s="22"/>
      <c r="F46" s="25"/>
      <c r="G46" s="22"/>
      <c r="H46" s="25"/>
      <c r="I46" s="22"/>
      <c r="J46" s="25"/>
      <c r="K46" s="22"/>
      <c r="L46" s="25"/>
      <c r="M46" s="19" t="s">
        <v>52</v>
      </c>
      <c r="N46" s="1" t="s">
        <v>94</v>
      </c>
      <c r="O46" s="1" t="s">
        <v>94</v>
      </c>
      <c r="P46" s="1" t="s">
        <v>52</v>
      </c>
      <c r="Q46" s="1" t="s">
        <v>52</v>
      </c>
      <c r="R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20"/>
      <c r="B47" s="20"/>
      <c r="C47" s="20"/>
      <c r="D47" s="20"/>
      <c r="E47" s="22"/>
      <c r="F47" s="25"/>
      <c r="G47" s="22"/>
      <c r="H47" s="25"/>
      <c r="I47" s="22"/>
      <c r="J47" s="25"/>
      <c r="K47" s="22"/>
      <c r="L47" s="25"/>
      <c r="M47" s="20"/>
    </row>
    <row r="48" spans="1:52" ht="30" customHeight="1" x14ac:dyDescent="0.3">
      <c r="A48" s="16" t="s">
        <v>1268</v>
      </c>
      <c r="B48" s="17"/>
      <c r="C48" s="17"/>
      <c r="D48" s="17"/>
      <c r="E48" s="21"/>
      <c r="F48" s="24"/>
      <c r="G48" s="21"/>
      <c r="H48" s="24"/>
      <c r="I48" s="21"/>
      <c r="J48" s="24"/>
      <c r="K48" s="21"/>
      <c r="L48" s="24"/>
      <c r="M48" s="18"/>
      <c r="N48" s="1" t="s">
        <v>110</v>
      </c>
    </row>
    <row r="49" spans="1:52" ht="30" customHeight="1" x14ac:dyDescent="0.3">
      <c r="A49" s="19" t="s">
        <v>1269</v>
      </c>
      <c r="B49" s="19" t="s">
        <v>1193</v>
      </c>
      <c r="C49" s="19" t="s">
        <v>652</v>
      </c>
      <c r="D49" s="20">
        <v>0.13</v>
      </c>
      <c r="E49" s="22"/>
      <c r="F49" s="25"/>
      <c r="G49" s="22"/>
      <c r="H49" s="25"/>
      <c r="I49" s="22"/>
      <c r="J49" s="25"/>
      <c r="K49" s="22"/>
      <c r="L49" s="25"/>
      <c r="M49" s="19" t="s">
        <v>52</v>
      </c>
      <c r="N49" s="1" t="s">
        <v>110</v>
      </c>
      <c r="O49" s="1" t="s">
        <v>1270</v>
      </c>
      <c r="P49" s="1" t="s">
        <v>65</v>
      </c>
      <c r="Q49" s="1" t="s">
        <v>65</v>
      </c>
      <c r="R49" s="1" t="s">
        <v>64</v>
      </c>
      <c r="V49">
        <v>1</v>
      </c>
      <c r="AV49" s="1" t="s">
        <v>52</v>
      </c>
      <c r="AW49" s="1" t="s">
        <v>1271</v>
      </c>
      <c r="AX49" s="1" t="s">
        <v>52</v>
      </c>
      <c r="AY49" s="1" t="s">
        <v>52</v>
      </c>
      <c r="AZ49" s="1" t="s">
        <v>52</v>
      </c>
    </row>
    <row r="50" spans="1:52" ht="30" customHeight="1" x14ac:dyDescent="0.3">
      <c r="A50" s="19" t="s">
        <v>1192</v>
      </c>
      <c r="B50" s="19" t="s">
        <v>1193</v>
      </c>
      <c r="C50" s="19" t="s">
        <v>652</v>
      </c>
      <c r="D50" s="20">
        <v>0.13</v>
      </c>
      <c r="E50" s="22"/>
      <c r="F50" s="25"/>
      <c r="G50" s="22"/>
      <c r="H50" s="25"/>
      <c r="I50" s="22"/>
      <c r="J50" s="25"/>
      <c r="K50" s="22"/>
      <c r="L50" s="25"/>
      <c r="M50" s="19" t="s">
        <v>52</v>
      </c>
      <c r="N50" s="1" t="s">
        <v>110</v>
      </c>
      <c r="O50" s="1" t="s">
        <v>1194</v>
      </c>
      <c r="P50" s="1" t="s">
        <v>65</v>
      </c>
      <c r="Q50" s="1" t="s">
        <v>65</v>
      </c>
      <c r="R50" s="1" t="s">
        <v>64</v>
      </c>
      <c r="V50">
        <v>1</v>
      </c>
      <c r="AV50" s="1" t="s">
        <v>52</v>
      </c>
      <c r="AW50" s="1" t="s">
        <v>1272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19" t="s">
        <v>1273</v>
      </c>
      <c r="B51" s="19" t="s">
        <v>1274</v>
      </c>
      <c r="C51" s="19" t="s">
        <v>353</v>
      </c>
      <c r="D51" s="20">
        <v>1</v>
      </c>
      <c r="E51" s="22"/>
      <c r="F51" s="25"/>
      <c r="G51" s="22"/>
      <c r="H51" s="25"/>
      <c r="I51" s="22"/>
      <c r="J51" s="25"/>
      <c r="K51" s="22"/>
      <c r="L51" s="25"/>
      <c r="M51" s="19" t="s">
        <v>52</v>
      </c>
      <c r="N51" s="1" t="s">
        <v>110</v>
      </c>
      <c r="O51" s="1" t="s">
        <v>1141</v>
      </c>
      <c r="P51" s="1" t="s">
        <v>65</v>
      </c>
      <c r="Q51" s="1" t="s">
        <v>65</v>
      </c>
      <c r="R51" s="1" t="s">
        <v>65</v>
      </c>
      <c r="S51">
        <v>1</v>
      </c>
      <c r="T51">
        <v>2</v>
      </c>
      <c r="U51">
        <v>0.02</v>
      </c>
      <c r="AV51" s="1" t="s">
        <v>52</v>
      </c>
      <c r="AW51" s="1" t="s">
        <v>1275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1196</v>
      </c>
      <c r="B52" s="19" t="s">
        <v>52</v>
      </c>
      <c r="C52" s="19" t="s">
        <v>52</v>
      </c>
      <c r="D52" s="20"/>
      <c r="E52" s="22"/>
      <c r="F52" s="25"/>
      <c r="G52" s="22"/>
      <c r="H52" s="25"/>
      <c r="I52" s="22"/>
      <c r="J52" s="25"/>
      <c r="K52" s="22"/>
      <c r="L52" s="25"/>
      <c r="M52" s="19" t="s">
        <v>52</v>
      </c>
      <c r="N52" s="1" t="s">
        <v>94</v>
      </c>
      <c r="O52" s="1" t="s">
        <v>94</v>
      </c>
      <c r="P52" s="1" t="s">
        <v>52</v>
      </c>
      <c r="Q52" s="1" t="s">
        <v>52</v>
      </c>
      <c r="R52" s="1" t="s">
        <v>52</v>
      </c>
      <c r="AV52" s="1" t="s">
        <v>52</v>
      </c>
      <c r="AW52" s="1" t="s">
        <v>52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20"/>
      <c r="B53" s="20"/>
      <c r="C53" s="20"/>
      <c r="D53" s="20"/>
      <c r="E53" s="22"/>
      <c r="F53" s="25"/>
      <c r="G53" s="22"/>
      <c r="H53" s="25"/>
      <c r="I53" s="22"/>
      <c r="J53" s="25"/>
      <c r="K53" s="22"/>
      <c r="L53" s="25"/>
      <c r="M53" s="20"/>
    </row>
    <row r="54" spans="1:52" ht="30" customHeight="1" x14ac:dyDescent="0.3">
      <c r="A54" s="16" t="s">
        <v>1276</v>
      </c>
      <c r="B54" s="17"/>
      <c r="C54" s="17"/>
      <c r="D54" s="17"/>
      <c r="E54" s="21"/>
      <c r="F54" s="24"/>
      <c r="G54" s="21"/>
      <c r="H54" s="24"/>
      <c r="I54" s="21"/>
      <c r="J54" s="24"/>
      <c r="K54" s="21"/>
      <c r="L54" s="24"/>
      <c r="M54" s="18"/>
      <c r="N54" s="1" t="s">
        <v>115</v>
      </c>
    </row>
    <row r="55" spans="1:52" ht="30" customHeight="1" x14ac:dyDescent="0.3">
      <c r="A55" s="19" t="s">
        <v>1277</v>
      </c>
      <c r="B55" s="19" t="s">
        <v>1278</v>
      </c>
      <c r="C55" s="19" t="s">
        <v>341</v>
      </c>
      <c r="D55" s="20">
        <v>1</v>
      </c>
      <c r="E55" s="22"/>
      <c r="F55" s="25"/>
      <c r="G55" s="22"/>
      <c r="H55" s="25"/>
      <c r="I55" s="22"/>
      <c r="J55" s="25"/>
      <c r="K55" s="22"/>
      <c r="L55" s="25"/>
      <c r="M55" s="19" t="s">
        <v>52</v>
      </c>
      <c r="N55" s="1" t="s">
        <v>115</v>
      </c>
      <c r="O55" s="1" t="s">
        <v>1279</v>
      </c>
      <c r="P55" s="1" t="s">
        <v>65</v>
      </c>
      <c r="Q55" s="1" t="s">
        <v>65</v>
      </c>
      <c r="R55" s="1" t="s">
        <v>64</v>
      </c>
      <c r="AV55" s="1" t="s">
        <v>52</v>
      </c>
      <c r="AW55" s="1" t="s">
        <v>1280</v>
      </c>
      <c r="AX55" s="1" t="s">
        <v>52</v>
      </c>
      <c r="AY55" s="1" t="s">
        <v>52</v>
      </c>
      <c r="AZ55" s="1" t="s">
        <v>52</v>
      </c>
    </row>
    <row r="56" spans="1:52" ht="30" customHeight="1" x14ac:dyDescent="0.3">
      <c r="A56" s="19" t="s">
        <v>1192</v>
      </c>
      <c r="B56" s="19" t="s">
        <v>1193</v>
      </c>
      <c r="C56" s="19" t="s">
        <v>652</v>
      </c>
      <c r="D56" s="20">
        <v>0.05</v>
      </c>
      <c r="E56" s="22"/>
      <c r="F56" s="25"/>
      <c r="G56" s="22"/>
      <c r="H56" s="25"/>
      <c r="I56" s="22"/>
      <c r="J56" s="25"/>
      <c r="K56" s="22"/>
      <c r="L56" s="25"/>
      <c r="M56" s="19" t="s">
        <v>52</v>
      </c>
      <c r="N56" s="1" t="s">
        <v>115</v>
      </c>
      <c r="O56" s="1" t="s">
        <v>1194</v>
      </c>
      <c r="P56" s="1" t="s">
        <v>65</v>
      </c>
      <c r="Q56" s="1" t="s">
        <v>65</v>
      </c>
      <c r="R56" s="1" t="s">
        <v>64</v>
      </c>
      <c r="AV56" s="1" t="s">
        <v>52</v>
      </c>
      <c r="AW56" s="1" t="s">
        <v>1281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19" t="s">
        <v>1196</v>
      </c>
      <c r="B57" s="19" t="s">
        <v>52</v>
      </c>
      <c r="C57" s="19" t="s">
        <v>52</v>
      </c>
      <c r="D57" s="20"/>
      <c r="E57" s="22"/>
      <c r="F57" s="25"/>
      <c r="G57" s="22"/>
      <c r="H57" s="25"/>
      <c r="I57" s="22"/>
      <c r="J57" s="25"/>
      <c r="K57" s="22"/>
      <c r="L57" s="25"/>
      <c r="M57" s="19" t="s">
        <v>52</v>
      </c>
      <c r="N57" s="1" t="s">
        <v>94</v>
      </c>
      <c r="O57" s="1" t="s">
        <v>94</v>
      </c>
      <c r="P57" s="1" t="s">
        <v>52</v>
      </c>
      <c r="Q57" s="1" t="s">
        <v>52</v>
      </c>
      <c r="R57" s="1" t="s">
        <v>52</v>
      </c>
      <c r="AV57" s="1" t="s">
        <v>52</v>
      </c>
      <c r="AW57" s="1" t="s">
        <v>52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20"/>
      <c r="B58" s="20"/>
      <c r="C58" s="20"/>
      <c r="D58" s="20"/>
      <c r="E58" s="22"/>
      <c r="F58" s="25"/>
      <c r="G58" s="22"/>
      <c r="H58" s="25"/>
      <c r="I58" s="22"/>
      <c r="J58" s="25"/>
      <c r="K58" s="22"/>
      <c r="L58" s="25"/>
      <c r="M58" s="20"/>
    </row>
    <row r="59" spans="1:52" ht="30" customHeight="1" x14ac:dyDescent="0.3">
      <c r="A59" s="16" t="s">
        <v>1282</v>
      </c>
      <c r="B59" s="17"/>
      <c r="C59" s="17"/>
      <c r="D59" s="17"/>
      <c r="E59" s="21"/>
      <c r="F59" s="24"/>
      <c r="G59" s="21"/>
      <c r="H59" s="24"/>
      <c r="I59" s="21"/>
      <c r="J59" s="24"/>
      <c r="K59" s="21"/>
      <c r="L59" s="24"/>
      <c r="M59" s="18"/>
      <c r="N59" s="1" t="s">
        <v>122</v>
      </c>
    </row>
    <row r="60" spans="1:52" ht="30" customHeight="1" x14ac:dyDescent="0.3">
      <c r="A60" s="19" t="s">
        <v>1283</v>
      </c>
      <c r="B60" s="19" t="s">
        <v>1284</v>
      </c>
      <c r="C60" s="19" t="s">
        <v>61</v>
      </c>
      <c r="D60" s="20">
        <v>2.06</v>
      </c>
      <c r="E60" s="22"/>
      <c r="F60" s="25"/>
      <c r="G60" s="22"/>
      <c r="H60" s="25"/>
      <c r="I60" s="22"/>
      <c r="J60" s="25"/>
      <c r="K60" s="22"/>
      <c r="L60" s="25"/>
      <c r="M60" s="19" t="s">
        <v>52</v>
      </c>
      <c r="N60" s="1" t="s">
        <v>122</v>
      </c>
      <c r="O60" s="1" t="s">
        <v>1285</v>
      </c>
      <c r="P60" s="1" t="s">
        <v>65</v>
      </c>
      <c r="Q60" s="1" t="s">
        <v>65</v>
      </c>
      <c r="R60" s="1" t="s">
        <v>64</v>
      </c>
      <c r="AV60" s="1" t="s">
        <v>52</v>
      </c>
      <c r="AW60" s="1" t="s">
        <v>1286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19" t="s">
        <v>952</v>
      </c>
      <c r="B61" s="19" t="s">
        <v>1287</v>
      </c>
      <c r="C61" s="19" t="s">
        <v>61</v>
      </c>
      <c r="D61" s="20">
        <v>2</v>
      </c>
      <c r="E61" s="22"/>
      <c r="F61" s="25"/>
      <c r="G61" s="22"/>
      <c r="H61" s="25"/>
      <c r="I61" s="22"/>
      <c r="J61" s="25"/>
      <c r="K61" s="22"/>
      <c r="L61" s="25"/>
      <c r="M61" s="19" t="s">
        <v>1288</v>
      </c>
      <c r="N61" s="1" t="s">
        <v>122</v>
      </c>
      <c r="O61" s="1" t="s">
        <v>1289</v>
      </c>
      <c r="P61" s="1" t="s">
        <v>64</v>
      </c>
      <c r="Q61" s="1" t="s">
        <v>65</v>
      </c>
      <c r="R61" s="1" t="s">
        <v>65</v>
      </c>
      <c r="AV61" s="1" t="s">
        <v>52</v>
      </c>
      <c r="AW61" s="1" t="s">
        <v>1290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9" t="s">
        <v>1196</v>
      </c>
      <c r="B62" s="19" t="s">
        <v>52</v>
      </c>
      <c r="C62" s="19" t="s">
        <v>52</v>
      </c>
      <c r="D62" s="20"/>
      <c r="E62" s="22"/>
      <c r="F62" s="25"/>
      <c r="G62" s="22"/>
      <c r="H62" s="25"/>
      <c r="I62" s="22"/>
      <c r="J62" s="25"/>
      <c r="K62" s="22"/>
      <c r="L62" s="25"/>
      <c r="M62" s="19" t="s">
        <v>52</v>
      </c>
      <c r="N62" s="1" t="s">
        <v>94</v>
      </c>
      <c r="O62" s="1" t="s">
        <v>94</v>
      </c>
      <c r="P62" s="1" t="s">
        <v>52</v>
      </c>
      <c r="Q62" s="1" t="s">
        <v>52</v>
      </c>
      <c r="R62" s="1" t="s">
        <v>52</v>
      </c>
      <c r="AV62" s="1" t="s">
        <v>52</v>
      </c>
      <c r="AW62" s="1" t="s">
        <v>52</v>
      </c>
      <c r="AX62" s="1" t="s">
        <v>52</v>
      </c>
      <c r="AY62" s="1" t="s">
        <v>52</v>
      </c>
      <c r="AZ62" s="1" t="s">
        <v>52</v>
      </c>
    </row>
    <row r="63" spans="1:52" ht="30" customHeight="1" x14ac:dyDescent="0.3">
      <c r="A63" s="20"/>
      <c r="B63" s="20"/>
      <c r="C63" s="20"/>
      <c r="D63" s="20"/>
      <c r="E63" s="22"/>
      <c r="F63" s="25"/>
      <c r="G63" s="22"/>
      <c r="H63" s="25"/>
      <c r="I63" s="22"/>
      <c r="J63" s="25"/>
      <c r="K63" s="22"/>
      <c r="L63" s="25"/>
      <c r="M63" s="20"/>
    </row>
    <row r="64" spans="1:52" ht="30" customHeight="1" x14ac:dyDescent="0.3">
      <c r="A64" s="16" t="s">
        <v>1291</v>
      </c>
      <c r="B64" s="17"/>
      <c r="C64" s="17"/>
      <c r="D64" s="17"/>
      <c r="E64" s="21"/>
      <c r="F64" s="24"/>
      <c r="G64" s="21"/>
      <c r="H64" s="24"/>
      <c r="I64" s="21"/>
      <c r="J64" s="24"/>
      <c r="K64" s="21"/>
      <c r="L64" s="24"/>
      <c r="M64" s="18"/>
      <c r="N64" s="1" t="s">
        <v>127</v>
      </c>
    </row>
    <row r="65" spans="1:52" ht="30" customHeight="1" x14ac:dyDescent="0.3">
      <c r="A65" s="19" t="s">
        <v>1292</v>
      </c>
      <c r="B65" s="19" t="s">
        <v>1293</v>
      </c>
      <c r="C65" s="19" t="s">
        <v>154</v>
      </c>
      <c r="D65" s="20">
        <v>6.9429999999999996</v>
      </c>
      <c r="E65" s="22"/>
      <c r="F65" s="25"/>
      <c r="G65" s="22"/>
      <c r="H65" s="25"/>
      <c r="I65" s="22"/>
      <c r="J65" s="25"/>
      <c r="K65" s="22"/>
      <c r="L65" s="25"/>
      <c r="M65" s="19" t="s">
        <v>1294</v>
      </c>
      <c r="N65" s="1" t="s">
        <v>127</v>
      </c>
      <c r="O65" s="1" t="s">
        <v>1295</v>
      </c>
      <c r="P65" s="1" t="s">
        <v>64</v>
      </c>
      <c r="Q65" s="1" t="s">
        <v>65</v>
      </c>
      <c r="R65" s="1" t="s">
        <v>65</v>
      </c>
      <c r="AV65" s="1" t="s">
        <v>52</v>
      </c>
      <c r="AW65" s="1" t="s">
        <v>1296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1297</v>
      </c>
      <c r="B66" s="19" t="s">
        <v>1298</v>
      </c>
      <c r="C66" s="19" t="s">
        <v>154</v>
      </c>
      <c r="D66" s="20">
        <v>6.9429999999999996</v>
      </c>
      <c r="E66" s="22"/>
      <c r="F66" s="25"/>
      <c r="G66" s="22"/>
      <c r="H66" s="25"/>
      <c r="I66" s="22"/>
      <c r="J66" s="25"/>
      <c r="K66" s="22"/>
      <c r="L66" s="25"/>
      <c r="M66" s="19" t="s">
        <v>52</v>
      </c>
      <c r="N66" s="1" t="s">
        <v>127</v>
      </c>
      <c r="O66" s="1" t="s">
        <v>1299</v>
      </c>
      <c r="P66" s="1" t="s">
        <v>65</v>
      </c>
      <c r="Q66" s="1" t="s">
        <v>65</v>
      </c>
      <c r="R66" s="1" t="s">
        <v>64</v>
      </c>
      <c r="AV66" s="1" t="s">
        <v>52</v>
      </c>
      <c r="AW66" s="1" t="s">
        <v>1300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19" t="s">
        <v>1196</v>
      </c>
      <c r="B67" s="19" t="s">
        <v>52</v>
      </c>
      <c r="C67" s="19" t="s">
        <v>52</v>
      </c>
      <c r="D67" s="20"/>
      <c r="E67" s="22"/>
      <c r="F67" s="25"/>
      <c r="G67" s="22"/>
      <c r="H67" s="25"/>
      <c r="I67" s="22"/>
      <c r="J67" s="25"/>
      <c r="K67" s="22"/>
      <c r="L67" s="25"/>
      <c r="M67" s="19" t="s">
        <v>52</v>
      </c>
      <c r="N67" s="1" t="s">
        <v>94</v>
      </c>
      <c r="O67" s="1" t="s">
        <v>94</v>
      </c>
      <c r="P67" s="1" t="s">
        <v>52</v>
      </c>
      <c r="Q67" s="1" t="s">
        <v>52</v>
      </c>
      <c r="R67" s="1" t="s">
        <v>52</v>
      </c>
      <c r="AV67" s="1" t="s">
        <v>52</v>
      </c>
      <c r="AW67" s="1" t="s">
        <v>52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20"/>
      <c r="B68" s="20"/>
      <c r="C68" s="20"/>
      <c r="D68" s="20"/>
      <c r="E68" s="22"/>
      <c r="F68" s="25"/>
      <c r="G68" s="22"/>
      <c r="H68" s="25"/>
      <c r="I68" s="22"/>
      <c r="J68" s="25"/>
      <c r="K68" s="22"/>
      <c r="L68" s="25"/>
      <c r="M68" s="20"/>
    </row>
    <row r="69" spans="1:52" ht="30" customHeight="1" x14ac:dyDescent="0.3">
      <c r="A69" s="16" t="s">
        <v>1301</v>
      </c>
      <c r="B69" s="17"/>
      <c r="C69" s="17"/>
      <c r="D69" s="17"/>
      <c r="E69" s="21"/>
      <c r="F69" s="24"/>
      <c r="G69" s="21"/>
      <c r="H69" s="24"/>
      <c r="I69" s="21"/>
      <c r="J69" s="24"/>
      <c r="K69" s="21"/>
      <c r="L69" s="24"/>
      <c r="M69" s="18"/>
      <c r="N69" s="1" t="s">
        <v>132</v>
      </c>
    </row>
    <row r="70" spans="1:52" ht="30" customHeight="1" x14ac:dyDescent="0.3">
      <c r="A70" s="19" t="s">
        <v>1302</v>
      </c>
      <c r="B70" s="19" t="s">
        <v>1303</v>
      </c>
      <c r="C70" s="19" t="s">
        <v>1304</v>
      </c>
      <c r="D70" s="20">
        <v>2.2484999999999999</v>
      </c>
      <c r="E70" s="22"/>
      <c r="F70" s="25"/>
      <c r="G70" s="22"/>
      <c r="H70" s="25"/>
      <c r="I70" s="22"/>
      <c r="J70" s="25"/>
      <c r="K70" s="22"/>
      <c r="L70" s="25"/>
      <c r="M70" s="19" t="s">
        <v>52</v>
      </c>
      <c r="N70" s="1" t="s">
        <v>132</v>
      </c>
      <c r="O70" s="1" t="s">
        <v>1305</v>
      </c>
      <c r="P70" s="1" t="s">
        <v>65</v>
      </c>
      <c r="Q70" s="1" t="s">
        <v>65</v>
      </c>
      <c r="R70" s="1" t="s">
        <v>64</v>
      </c>
      <c r="AV70" s="1" t="s">
        <v>52</v>
      </c>
      <c r="AW70" s="1" t="s">
        <v>1306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19" t="s">
        <v>1307</v>
      </c>
      <c r="B71" s="19" t="s">
        <v>1308</v>
      </c>
      <c r="C71" s="19" t="s">
        <v>61</v>
      </c>
      <c r="D71" s="20">
        <v>2</v>
      </c>
      <c r="E71" s="22"/>
      <c r="F71" s="25"/>
      <c r="G71" s="22"/>
      <c r="H71" s="25"/>
      <c r="I71" s="22"/>
      <c r="J71" s="25"/>
      <c r="K71" s="22"/>
      <c r="L71" s="25"/>
      <c r="M71" s="19" t="s">
        <v>1309</v>
      </c>
      <c r="N71" s="1" t="s">
        <v>132</v>
      </c>
      <c r="O71" s="1" t="s">
        <v>1310</v>
      </c>
      <c r="P71" s="1" t="s">
        <v>64</v>
      </c>
      <c r="Q71" s="1" t="s">
        <v>65</v>
      </c>
      <c r="R71" s="1" t="s">
        <v>65</v>
      </c>
      <c r="AV71" s="1" t="s">
        <v>52</v>
      </c>
      <c r="AW71" s="1" t="s">
        <v>1311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19" t="s">
        <v>1196</v>
      </c>
      <c r="B72" s="19" t="s">
        <v>52</v>
      </c>
      <c r="C72" s="19" t="s">
        <v>52</v>
      </c>
      <c r="D72" s="20"/>
      <c r="E72" s="22"/>
      <c r="F72" s="25"/>
      <c r="G72" s="22"/>
      <c r="H72" s="25"/>
      <c r="I72" s="22"/>
      <c r="J72" s="25"/>
      <c r="K72" s="22"/>
      <c r="L72" s="25"/>
      <c r="M72" s="19" t="s">
        <v>52</v>
      </c>
      <c r="N72" s="1" t="s">
        <v>94</v>
      </c>
      <c r="O72" s="1" t="s">
        <v>94</v>
      </c>
      <c r="P72" s="1" t="s">
        <v>52</v>
      </c>
      <c r="Q72" s="1" t="s">
        <v>52</v>
      </c>
      <c r="R72" s="1" t="s">
        <v>52</v>
      </c>
      <c r="AV72" s="1" t="s">
        <v>52</v>
      </c>
      <c r="AW72" s="1" t="s">
        <v>52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20"/>
      <c r="B73" s="20"/>
      <c r="C73" s="20"/>
      <c r="D73" s="20"/>
      <c r="E73" s="22"/>
      <c r="F73" s="25"/>
      <c r="G73" s="22"/>
      <c r="H73" s="25"/>
      <c r="I73" s="22"/>
      <c r="J73" s="25"/>
      <c r="K73" s="22"/>
      <c r="L73" s="25"/>
      <c r="M73" s="20"/>
    </row>
    <row r="74" spans="1:52" ht="30" customHeight="1" x14ac:dyDescent="0.3">
      <c r="A74" s="16" t="s">
        <v>1312</v>
      </c>
      <c r="B74" s="17"/>
      <c r="C74" s="17"/>
      <c r="D74" s="17"/>
      <c r="E74" s="21"/>
      <c r="F74" s="24"/>
      <c r="G74" s="21"/>
      <c r="H74" s="24"/>
      <c r="I74" s="21"/>
      <c r="J74" s="24"/>
      <c r="K74" s="21"/>
      <c r="L74" s="24"/>
      <c r="M74" s="18"/>
      <c r="N74" s="1" t="s">
        <v>137</v>
      </c>
    </row>
    <row r="75" spans="1:52" ht="30" customHeight="1" x14ac:dyDescent="0.3">
      <c r="A75" s="19" t="s">
        <v>1302</v>
      </c>
      <c r="B75" s="19" t="s">
        <v>1303</v>
      </c>
      <c r="C75" s="19" t="s">
        <v>1304</v>
      </c>
      <c r="D75" s="20">
        <v>2.5954999999999999</v>
      </c>
      <c r="E75" s="22"/>
      <c r="F75" s="25"/>
      <c r="G75" s="22"/>
      <c r="H75" s="25"/>
      <c r="I75" s="22"/>
      <c r="J75" s="25"/>
      <c r="K75" s="22"/>
      <c r="L75" s="25"/>
      <c r="M75" s="19" t="s">
        <v>52</v>
      </c>
      <c r="N75" s="1" t="s">
        <v>137</v>
      </c>
      <c r="O75" s="1" t="s">
        <v>1305</v>
      </c>
      <c r="P75" s="1" t="s">
        <v>65</v>
      </c>
      <c r="Q75" s="1" t="s">
        <v>65</v>
      </c>
      <c r="R75" s="1" t="s">
        <v>64</v>
      </c>
      <c r="AV75" s="1" t="s">
        <v>52</v>
      </c>
      <c r="AW75" s="1" t="s">
        <v>1313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9" t="s">
        <v>1314</v>
      </c>
      <c r="B76" s="19" t="s">
        <v>1193</v>
      </c>
      <c r="C76" s="19" t="s">
        <v>652</v>
      </c>
      <c r="D76" s="20">
        <v>0.1</v>
      </c>
      <c r="E76" s="22"/>
      <c r="F76" s="25"/>
      <c r="G76" s="22"/>
      <c r="H76" s="25"/>
      <c r="I76" s="22"/>
      <c r="J76" s="25"/>
      <c r="K76" s="22"/>
      <c r="L76" s="25"/>
      <c r="M76" s="19" t="s">
        <v>52</v>
      </c>
      <c r="N76" s="1" t="s">
        <v>137</v>
      </c>
      <c r="O76" s="1" t="s">
        <v>1315</v>
      </c>
      <c r="P76" s="1" t="s">
        <v>65</v>
      </c>
      <c r="Q76" s="1" t="s">
        <v>65</v>
      </c>
      <c r="R76" s="1" t="s">
        <v>64</v>
      </c>
      <c r="V76">
        <v>1</v>
      </c>
      <c r="AV76" s="1" t="s">
        <v>52</v>
      </c>
      <c r="AW76" s="1" t="s">
        <v>1316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9" t="s">
        <v>1192</v>
      </c>
      <c r="B77" s="19" t="s">
        <v>1193</v>
      </c>
      <c r="C77" s="19" t="s">
        <v>652</v>
      </c>
      <c r="D77" s="20">
        <v>0.01</v>
      </c>
      <c r="E77" s="22"/>
      <c r="F77" s="25"/>
      <c r="G77" s="22"/>
      <c r="H77" s="25"/>
      <c r="I77" s="22"/>
      <c r="J77" s="25"/>
      <c r="K77" s="22"/>
      <c r="L77" s="25"/>
      <c r="M77" s="19" t="s">
        <v>52</v>
      </c>
      <c r="N77" s="1" t="s">
        <v>137</v>
      </c>
      <c r="O77" s="1" t="s">
        <v>1194</v>
      </c>
      <c r="P77" s="1" t="s">
        <v>65</v>
      </c>
      <c r="Q77" s="1" t="s">
        <v>65</v>
      </c>
      <c r="R77" s="1" t="s">
        <v>64</v>
      </c>
      <c r="V77">
        <v>1</v>
      </c>
      <c r="AV77" s="1" t="s">
        <v>52</v>
      </c>
      <c r="AW77" s="1" t="s">
        <v>1317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9" t="s">
        <v>1273</v>
      </c>
      <c r="B78" s="19" t="s">
        <v>1318</v>
      </c>
      <c r="C78" s="19" t="s">
        <v>353</v>
      </c>
      <c r="D78" s="20">
        <v>1</v>
      </c>
      <c r="E78" s="22"/>
      <c r="F78" s="25"/>
      <c r="G78" s="22"/>
      <c r="H78" s="25"/>
      <c r="I78" s="22"/>
      <c r="J78" s="25"/>
      <c r="K78" s="22"/>
      <c r="L78" s="25"/>
      <c r="M78" s="19" t="s">
        <v>52</v>
      </c>
      <c r="N78" s="1" t="s">
        <v>137</v>
      </c>
      <c r="O78" s="1" t="s">
        <v>1141</v>
      </c>
      <c r="P78" s="1" t="s">
        <v>65</v>
      </c>
      <c r="Q78" s="1" t="s">
        <v>65</v>
      </c>
      <c r="R78" s="1" t="s">
        <v>65</v>
      </c>
      <c r="S78">
        <v>1</v>
      </c>
      <c r="T78">
        <v>2</v>
      </c>
      <c r="U78">
        <v>0.03</v>
      </c>
      <c r="AV78" s="1" t="s">
        <v>52</v>
      </c>
      <c r="AW78" s="1" t="s">
        <v>1319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19" t="s">
        <v>1196</v>
      </c>
      <c r="B79" s="19" t="s">
        <v>52</v>
      </c>
      <c r="C79" s="19" t="s">
        <v>52</v>
      </c>
      <c r="D79" s="20"/>
      <c r="E79" s="22"/>
      <c r="F79" s="25"/>
      <c r="G79" s="22"/>
      <c r="H79" s="25"/>
      <c r="I79" s="22"/>
      <c r="J79" s="25"/>
      <c r="K79" s="22"/>
      <c r="L79" s="25"/>
      <c r="M79" s="19" t="s">
        <v>52</v>
      </c>
      <c r="N79" s="1" t="s">
        <v>94</v>
      </c>
      <c r="O79" s="1" t="s">
        <v>94</v>
      </c>
      <c r="P79" s="1" t="s">
        <v>52</v>
      </c>
      <c r="Q79" s="1" t="s">
        <v>52</v>
      </c>
      <c r="R79" s="1" t="s">
        <v>52</v>
      </c>
      <c r="AV79" s="1" t="s">
        <v>52</v>
      </c>
      <c r="AW79" s="1" t="s">
        <v>52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20"/>
      <c r="B80" s="20"/>
      <c r="C80" s="20"/>
      <c r="D80" s="20"/>
      <c r="E80" s="22"/>
      <c r="F80" s="25"/>
      <c r="G80" s="22"/>
      <c r="H80" s="25"/>
      <c r="I80" s="22"/>
      <c r="J80" s="25"/>
      <c r="K80" s="22"/>
      <c r="L80" s="25"/>
      <c r="M80" s="20"/>
    </row>
    <row r="81" spans="1:52" ht="30" customHeight="1" x14ac:dyDescent="0.3">
      <c r="A81" s="16" t="s">
        <v>1320</v>
      </c>
      <c r="B81" s="17"/>
      <c r="C81" s="17"/>
      <c r="D81" s="17"/>
      <c r="E81" s="21"/>
      <c r="F81" s="24"/>
      <c r="G81" s="21"/>
      <c r="H81" s="24"/>
      <c r="I81" s="21"/>
      <c r="J81" s="24"/>
      <c r="K81" s="21"/>
      <c r="L81" s="24"/>
      <c r="M81" s="18"/>
      <c r="N81" s="1" t="s">
        <v>141</v>
      </c>
    </row>
    <row r="82" spans="1:52" ht="30" customHeight="1" x14ac:dyDescent="0.3">
      <c r="A82" s="19" t="s">
        <v>1302</v>
      </c>
      <c r="B82" s="19" t="s">
        <v>1303</v>
      </c>
      <c r="C82" s="19" t="s">
        <v>1304</v>
      </c>
      <c r="D82" s="20">
        <v>2.4841000000000002</v>
      </c>
      <c r="E82" s="22"/>
      <c r="F82" s="25"/>
      <c r="G82" s="22"/>
      <c r="H82" s="25"/>
      <c r="I82" s="22"/>
      <c r="J82" s="25"/>
      <c r="K82" s="22"/>
      <c r="L82" s="25"/>
      <c r="M82" s="19" t="s">
        <v>52</v>
      </c>
      <c r="N82" s="1" t="s">
        <v>141</v>
      </c>
      <c r="O82" s="1" t="s">
        <v>1305</v>
      </c>
      <c r="P82" s="1" t="s">
        <v>65</v>
      </c>
      <c r="Q82" s="1" t="s">
        <v>65</v>
      </c>
      <c r="R82" s="1" t="s">
        <v>64</v>
      </c>
      <c r="AV82" s="1" t="s">
        <v>52</v>
      </c>
      <c r="AW82" s="1" t="s">
        <v>1321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9" t="s">
        <v>1188</v>
      </c>
      <c r="B83" s="19" t="s">
        <v>1322</v>
      </c>
      <c r="C83" s="19" t="s">
        <v>1091</v>
      </c>
      <c r="D83" s="20">
        <v>0.03</v>
      </c>
      <c r="E83" s="22"/>
      <c r="F83" s="25"/>
      <c r="G83" s="22"/>
      <c r="H83" s="25"/>
      <c r="I83" s="22"/>
      <c r="J83" s="25"/>
      <c r="K83" s="22"/>
      <c r="L83" s="25"/>
      <c r="M83" s="19" t="s">
        <v>52</v>
      </c>
      <c r="N83" s="1" t="s">
        <v>141</v>
      </c>
      <c r="O83" s="1" t="s">
        <v>1323</v>
      </c>
      <c r="P83" s="1" t="s">
        <v>65</v>
      </c>
      <c r="Q83" s="1" t="s">
        <v>65</v>
      </c>
      <c r="R83" s="1" t="s">
        <v>64</v>
      </c>
      <c r="AV83" s="1" t="s">
        <v>52</v>
      </c>
      <c r="AW83" s="1" t="s">
        <v>1324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9" t="s">
        <v>1307</v>
      </c>
      <c r="B84" s="19" t="s">
        <v>1308</v>
      </c>
      <c r="C84" s="19" t="s">
        <v>61</v>
      </c>
      <c r="D84" s="20">
        <v>1</v>
      </c>
      <c r="E84" s="22"/>
      <c r="F84" s="25"/>
      <c r="G84" s="22"/>
      <c r="H84" s="25"/>
      <c r="I84" s="22"/>
      <c r="J84" s="25"/>
      <c r="K84" s="22"/>
      <c r="L84" s="25"/>
      <c r="M84" s="19" t="s">
        <v>1309</v>
      </c>
      <c r="N84" s="1" t="s">
        <v>141</v>
      </c>
      <c r="O84" s="1" t="s">
        <v>1310</v>
      </c>
      <c r="P84" s="1" t="s">
        <v>64</v>
      </c>
      <c r="Q84" s="1" t="s">
        <v>65</v>
      </c>
      <c r="R84" s="1" t="s">
        <v>65</v>
      </c>
      <c r="AV84" s="1" t="s">
        <v>52</v>
      </c>
      <c r="AW84" s="1" t="s">
        <v>1325</v>
      </c>
      <c r="AX84" s="1" t="s">
        <v>52</v>
      </c>
      <c r="AY84" s="1" t="s">
        <v>52</v>
      </c>
      <c r="AZ84" s="1" t="s">
        <v>52</v>
      </c>
    </row>
    <row r="85" spans="1:52" ht="30" customHeight="1" x14ac:dyDescent="0.3">
      <c r="A85" s="19" t="s">
        <v>1196</v>
      </c>
      <c r="B85" s="19" t="s">
        <v>52</v>
      </c>
      <c r="C85" s="19" t="s">
        <v>52</v>
      </c>
      <c r="D85" s="20"/>
      <c r="E85" s="22"/>
      <c r="F85" s="25"/>
      <c r="G85" s="22"/>
      <c r="H85" s="25"/>
      <c r="I85" s="22"/>
      <c r="J85" s="25"/>
      <c r="K85" s="22"/>
      <c r="L85" s="25"/>
      <c r="M85" s="19" t="s">
        <v>52</v>
      </c>
      <c r="N85" s="1" t="s">
        <v>94</v>
      </c>
      <c r="O85" s="1" t="s">
        <v>94</v>
      </c>
      <c r="P85" s="1" t="s">
        <v>52</v>
      </c>
      <c r="Q85" s="1" t="s">
        <v>52</v>
      </c>
      <c r="R85" s="1" t="s">
        <v>52</v>
      </c>
      <c r="AV85" s="1" t="s">
        <v>52</v>
      </c>
      <c r="AW85" s="1" t="s">
        <v>52</v>
      </c>
      <c r="AX85" s="1" t="s">
        <v>52</v>
      </c>
      <c r="AY85" s="1" t="s">
        <v>52</v>
      </c>
      <c r="AZ85" s="1" t="s">
        <v>52</v>
      </c>
    </row>
    <row r="86" spans="1:52" ht="30" customHeight="1" x14ac:dyDescent="0.3">
      <c r="A86" s="20"/>
      <c r="B86" s="20"/>
      <c r="C86" s="20"/>
      <c r="D86" s="20"/>
      <c r="E86" s="22"/>
      <c r="F86" s="25"/>
      <c r="G86" s="22"/>
      <c r="H86" s="25"/>
      <c r="I86" s="22"/>
      <c r="J86" s="25"/>
      <c r="K86" s="22"/>
      <c r="L86" s="25"/>
      <c r="M86" s="20"/>
    </row>
    <row r="87" spans="1:52" ht="30" customHeight="1" x14ac:dyDescent="0.3">
      <c r="A87" s="16" t="s">
        <v>1326</v>
      </c>
      <c r="B87" s="17"/>
      <c r="C87" s="17"/>
      <c r="D87" s="17"/>
      <c r="E87" s="21"/>
      <c r="F87" s="24"/>
      <c r="G87" s="21"/>
      <c r="H87" s="24"/>
      <c r="I87" s="21"/>
      <c r="J87" s="24"/>
      <c r="K87" s="21"/>
      <c r="L87" s="24"/>
      <c r="M87" s="18"/>
      <c r="N87" s="1" t="s">
        <v>145</v>
      </c>
    </row>
    <row r="88" spans="1:52" ht="30" customHeight="1" x14ac:dyDescent="0.3">
      <c r="A88" s="19" t="s">
        <v>1302</v>
      </c>
      <c r="B88" s="19" t="s">
        <v>1303</v>
      </c>
      <c r="C88" s="19" t="s">
        <v>1304</v>
      </c>
      <c r="D88" s="20">
        <v>2.4841000000000002</v>
      </c>
      <c r="E88" s="22"/>
      <c r="F88" s="25"/>
      <c r="G88" s="22"/>
      <c r="H88" s="25"/>
      <c r="I88" s="22"/>
      <c r="J88" s="25"/>
      <c r="K88" s="22"/>
      <c r="L88" s="25"/>
      <c r="M88" s="19" t="s">
        <v>52</v>
      </c>
      <c r="N88" s="1" t="s">
        <v>145</v>
      </c>
      <c r="O88" s="1" t="s">
        <v>1305</v>
      </c>
      <c r="P88" s="1" t="s">
        <v>65</v>
      </c>
      <c r="Q88" s="1" t="s">
        <v>65</v>
      </c>
      <c r="R88" s="1" t="s">
        <v>64</v>
      </c>
      <c r="AV88" s="1" t="s">
        <v>52</v>
      </c>
      <c r="AW88" s="1" t="s">
        <v>1327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19" t="s">
        <v>1188</v>
      </c>
      <c r="B89" s="19" t="s">
        <v>1322</v>
      </c>
      <c r="C89" s="19" t="s">
        <v>1091</v>
      </c>
      <c r="D89" s="20">
        <v>0.03</v>
      </c>
      <c r="E89" s="22"/>
      <c r="F89" s="25"/>
      <c r="G89" s="22"/>
      <c r="H89" s="25"/>
      <c r="I89" s="22"/>
      <c r="J89" s="25"/>
      <c r="K89" s="22"/>
      <c r="L89" s="25"/>
      <c r="M89" s="19" t="s">
        <v>52</v>
      </c>
      <c r="N89" s="1" t="s">
        <v>145</v>
      </c>
      <c r="O89" s="1" t="s">
        <v>1323</v>
      </c>
      <c r="P89" s="1" t="s">
        <v>65</v>
      </c>
      <c r="Q89" s="1" t="s">
        <v>65</v>
      </c>
      <c r="R89" s="1" t="s">
        <v>64</v>
      </c>
      <c r="AV89" s="1" t="s">
        <v>52</v>
      </c>
      <c r="AW89" s="1" t="s">
        <v>1328</v>
      </c>
      <c r="AX89" s="1" t="s">
        <v>52</v>
      </c>
      <c r="AY89" s="1" t="s">
        <v>52</v>
      </c>
      <c r="AZ89" s="1" t="s">
        <v>52</v>
      </c>
    </row>
    <row r="90" spans="1:52" ht="30" customHeight="1" x14ac:dyDescent="0.3">
      <c r="A90" s="19" t="s">
        <v>1307</v>
      </c>
      <c r="B90" s="19" t="s">
        <v>1308</v>
      </c>
      <c r="C90" s="19" t="s">
        <v>61</v>
      </c>
      <c r="D90" s="20">
        <v>1</v>
      </c>
      <c r="E90" s="22"/>
      <c r="F90" s="25"/>
      <c r="G90" s="22"/>
      <c r="H90" s="25"/>
      <c r="I90" s="22"/>
      <c r="J90" s="25"/>
      <c r="K90" s="22"/>
      <c r="L90" s="25"/>
      <c r="M90" s="19" t="s">
        <v>1309</v>
      </c>
      <c r="N90" s="1" t="s">
        <v>145</v>
      </c>
      <c r="O90" s="1" t="s">
        <v>1310</v>
      </c>
      <c r="P90" s="1" t="s">
        <v>64</v>
      </c>
      <c r="Q90" s="1" t="s">
        <v>65</v>
      </c>
      <c r="R90" s="1" t="s">
        <v>65</v>
      </c>
      <c r="AV90" s="1" t="s">
        <v>52</v>
      </c>
      <c r="AW90" s="1" t="s">
        <v>1329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9" t="s">
        <v>1196</v>
      </c>
      <c r="B91" s="19" t="s">
        <v>52</v>
      </c>
      <c r="C91" s="19" t="s">
        <v>52</v>
      </c>
      <c r="D91" s="20"/>
      <c r="E91" s="22"/>
      <c r="F91" s="25"/>
      <c r="G91" s="22"/>
      <c r="H91" s="25"/>
      <c r="I91" s="22"/>
      <c r="J91" s="25"/>
      <c r="K91" s="22"/>
      <c r="L91" s="25"/>
      <c r="M91" s="19" t="s">
        <v>52</v>
      </c>
      <c r="N91" s="1" t="s">
        <v>94</v>
      </c>
      <c r="O91" s="1" t="s">
        <v>94</v>
      </c>
      <c r="P91" s="1" t="s">
        <v>52</v>
      </c>
      <c r="Q91" s="1" t="s">
        <v>52</v>
      </c>
      <c r="R91" s="1" t="s">
        <v>52</v>
      </c>
      <c r="AV91" s="1" t="s">
        <v>52</v>
      </c>
      <c r="AW91" s="1" t="s">
        <v>52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20"/>
      <c r="B92" s="20"/>
      <c r="C92" s="20"/>
      <c r="D92" s="20"/>
      <c r="E92" s="22"/>
      <c r="F92" s="25"/>
      <c r="G92" s="22"/>
      <c r="H92" s="25"/>
      <c r="I92" s="22"/>
      <c r="J92" s="25"/>
      <c r="K92" s="22"/>
      <c r="L92" s="25"/>
      <c r="M92" s="20"/>
    </row>
    <row r="93" spans="1:52" ht="30" customHeight="1" x14ac:dyDescent="0.3">
      <c r="A93" s="16" t="s">
        <v>1330</v>
      </c>
      <c r="B93" s="17"/>
      <c r="C93" s="17"/>
      <c r="D93" s="17"/>
      <c r="E93" s="21"/>
      <c r="F93" s="24"/>
      <c r="G93" s="21"/>
      <c r="H93" s="24"/>
      <c r="I93" s="21"/>
      <c r="J93" s="24"/>
      <c r="K93" s="21"/>
      <c r="L93" s="24"/>
      <c r="M93" s="18"/>
      <c r="N93" s="1" t="s">
        <v>150</v>
      </c>
    </row>
    <row r="94" spans="1:52" ht="30" customHeight="1" x14ac:dyDescent="0.3">
      <c r="A94" s="19" t="s">
        <v>1331</v>
      </c>
      <c r="B94" s="19" t="s">
        <v>148</v>
      </c>
      <c r="C94" s="19" t="s">
        <v>61</v>
      </c>
      <c r="D94" s="20">
        <v>1.03</v>
      </c>
      <c r="E94" s="22"/>
      <c r="F94" s="25"/>
      <c r="G94" s="22"/>
      <c r="H94" s="25"/>
      <c r="I94" s="22"/>
      <c r="J94" s="25"/>
      <c r="K94" s="22"/>
      <c r="L94" s="25"/>
      <c r="M94" s="19" t="s">
        <v>52</v>
      </c>
      <c r="N94" s="1" t="s">
        <v>150</v>
      </c>
      <c r="O94" s="1" t="s">
        <v>1332</v>
      </c>
      <c r="P94" s="1" t="s">
        <v>65</v>
      </c>
      <c r="Q94" s="1" t="s">
        <v>65</v>
      </c>
      <c r="R94" s="1" t="s">
        <v>64</v>
      </c>
      <c r="AV94" s="1" t="s">
        <v>52</v>
      </c>
      <c r="AW94" s="1" t="s">
        <v>1333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19" t="s">
        <v>1334</v>
      </c>
      <c r="B95" s="19" t="s">
        <v>1335</v>
      </c>
      <c r="C95" s="19" t="s">
        <v>61</v>
      </c>
      <c r="D95" s="20">
        <v>1</v>
      </c>
      <c r="E95" s="22"/>
      <c r="F95" s="25"/>
      <c r="G95" s="22"/>
      <c r="H95" s="25"/>
      <c r="I95" s="22"/>
      <c r="J95" s="25"/>
      <c r="K95" s="22"/>
      <c r="L95" s="25"/>
      <c r="M95" s="19" t="s">
        <v>1336</v>
      </c>
      <c r="N95" s="1" t="s">
        <v>150</v>
      </c>
      <c r="O95" s="1" t="s">
        <v>1337</v>
      </c>
      <c r="P95" s="1" t="s">
        <v>64</v>
      </c>
      <c r="Q95" s="1" t="s">
        <v>65</v>
      </c>
      <c r="R95" s="1" t="s">
        <v>65</v>
      </c>
      <c r="AV95" s="1" t="s">
        <v>52</v>
      </c>
      <c r="AW95" s="1" t="s">
        <v>1338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19" t="s">
        <v>1196</v>
      </c>
      <c r="B96" s="19" t="s">
        <v>52</v>
      </c>
      <c r="C96" s="19" t="s">
        <v>52</v>
      </c>
      <c r="D96" s="20"/>
      <c r="E96" s="22"/>
      <c r="F96" s="25"/>
      <c r="G96" s="22"/>
      <c r="H96" s="25"/>
      <c r="I96" s="22"/>
      <c r="J96" s="25"/>
      <c r="K96" s="22"/>
      <c r="L96" s="25"/>
      <c r="M96" s="19" t="s">
        <v>52</v>
      </c>
      <c r="N96" s="1" t="s">
        <v>94</v>
      </c>
      <c r="O96" s="1" t="s">
        <v>94</v>
      </c>
      <c r="P96" s="1" t="s">
        <v>52</v>
      </c>
      <c r="Q96" s="1" t="s">
        <v>52</v>
      </c>
      <c r="R96" s="1" t="s">
        <v>52</v>
      </c>
      <c r="AV96" s="1" t="s">
        <v>52</v>
      </c>
      <c r="AW96" s="1" t="s">
        <v>52</v>
      </c>
      <c r="AX96" s="1" t="s">
        <v>52</v>
      </c>
      <c r="AY96" s="1" t="s">
        <v>52</v>
      </c>
      <c r="AZ96" s="1" t="s">
        <v>52</v>
      </c>
    </row>
    <row r="97" spans="1:52" ht="30" customHeight="1" x14ac:dyDescent="0.3">
      <c r="A97" s="20"/>
      <c r="B97" s="20"/>
      <c r="C97" s="20"/>
      <c r="D97" s="20"/>
      <c r="E97" s="22"/>
      <c r="F97" s="25"/>
      <c r="G97" s="22"/>
      <c r="H97" s="25"/>
      <c r="I97" s="22"/>
      <c r="J97" s="25"/>
      <c r="K97" s="22"/>
      <c r="L97" s="25"/>
      <c r="M97" s="20"/>
    </row>
    <row r="98" spans="1:52" ht="30" customHeight="1" x14ac:dyDescent="0.3">
      <c r="A98" s="16" t="s">
        <v>1339</v>
      </c>
      <c r="B98" s="17"/>
      <c r="C98" s="17"/>
      <c r="D98" s="17"/>
      <c r="E98" s="21"/>
      <c r="F98" s="24"/>
      <c r="G98" s="21"/>
      <c r="H98" s="24"/>
      <c r="I98" s="21"/>
      <c r="J98" s="24"/>
      <c r="K98" s="21"/>
      <c r="L98" s="24"/>
      <c r="M98" s="18"/>
      <c r="N98" s="1" t="s">
        <v>156</v>
      </c>
    </row>
    <row r="99" spans="1:52" ht="30" customHeight="1" x14ac:dyDescent="0.3">
      <c r="A99" s="19" t="s">
        <v>1340</v>
      </c>
      <c r="B99" s="19" t="s">
        <v>148</v>
      </c>
      <c r="C99" s="19" t="s">
        <v>61</v>
      </c>
      <c r="D99" s="20">
        <v>0.5</v>
      </c>
      <c r="E99" s="22"/>
      <c r="F99" s="25"/>
      <c r="G99" s="22"/>
      <c r="H99" s="25"/>
      <c r="I99" s="22"/>
      <c r="J99" s="25"/>
      <c r="K99" s="22"/>
      <c r="L99" s="25"/>
      <c r="M99" s="19" t="s">
        <v>1341</v>
      </c>
      <c r="N99" s="1" t="s">
        <v>156</v>
      </c>
      <c r="O99" s="1" t="s">
        <v>1342</v>
      </c>
      <c r="P99" s="1" t="s">
        <v>64</v>
      </c>
      <c r="Q99" s="1" t="s">
        <v>65</v>
      </c>
      <c r="R99" s="1" t="s">
        <v>65</v>
      </c>
      <c r="AV99" s="1" t="s">
        <v>52</v>
      </c>
      <c r="AW99" s="1" t="s">
        <v>1343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9" t="s">
        <v>214</v>
      </c>
      <c r="B100" s="19" t="s">
        <v>215</v>
      </c>
      <c r="C100" s="19" t="s">
        <v>61</v>
      </c>
      <c r="D100" s="20">
        <v>0.5</v>
      </c>
      <c r="E100" s="22"/>
      <c r="F100" s="25"/>
      <c r="G100" s="22"/>
      <c r="H100" s="25"/>
      <c r="I100" s="22"/>
      <c r="J100" s="25"/>
      <c r="K100" s="22"/>
      <c r="L100" s="25"/>
      <c r="M100" s="19" t="s">
        <v>216</v>
      </c>
      <c r="N100" s="1" t="s">
        <v>156</v>
      </c>
      <c r="O100" s="1" t="s">
        <v>217</v>
      </c>
      <c r="P100" s="1" t="s">
        <v>64</v>
      </c>
      <c r="Q100" s="1" t="s">
        <v>65</v>
      </c>
      <c r="R100" s="1" t="s">
        <v>65</v>
      </c>
      <c r="AV100" s="1" t="s">
        <v>52</v>
      </c>
      <c r="AW100" s="1" t="s">
        <v>1344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19" t="s">
        <v>1196</v>
      </c>
      <c r="B101" s="19" t="s">
        <v>52</v>
      </c>
      <c r="C101" s="19" t="s">
        <v>52</v>
      </c>
      <c r="D101" s="20"/>
      <c r="E101" s="22"/>
      <c r="F101" s="25"/>
      <c r="G101" s="22"/>
      <c r="H101" s="25"/>
      <c r="I101" s="22"/>
      <c r="J101" s="25"/>
      <c r="K101" s="22"/>
      <c r="L101" s="25"/>
      <c r="M101" s="19" t="s">
        <v>52</v>
      </c>
      <c r="N101" s="1" t="s">
        <v>94</v>
      </c>
      <c r="O101" s="1" t="s">
        <v>94</v>
      </c>
      <c r="P101" s="1" t="s">
        <v>52</v>
      </c>
      <c r="Q101" s="1" t="s">
        <v>52</v>
      </c>
      <c r="R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20"/>
      <c r="B102" s="20"/>
      <c r="C102" s="20"/>
      <c r="D102" s="20"/>
      <c r="E102" s="22"/>
      <c r="F102" s="25"/>
      <c r="G102" s="22"/>
      <c r="H102" s="25"/>
      <c r="I102" s="22"/>
      <c r="J102" s="25"/>
      <c r="K102" s="22"/>
      <c r="L102" s="25"/>
      <c r="M102" s="20"/>
    </row>
    <row r="103" spans="1:52" ht="30" customHeight="1" x14ac:dyDescent="0.3">
      <c r="A103" s="16" t="s">
        <v>1345</v>
      </c>
      <c r="B103" s="17"/>
      <c r="C103" s="17"/>
      <c r="D103" s="17"/>
      <c r="E103" s="21"/>
      <c r="F103" s="24"/>
      <c r="G103" s="21"/>
      <c r="H103" s="24"/>
      <c r="I103" s="21"/>
      <c r="J103" s="24"/>
      <c r="K103" s="21"/>
      <c r="L103" s="24"/>
      <c r="M103" s="18"/>
      <c r="N103" s="1" t="s">
        <v>161</v>
      </c>
    </row>
    <row r="104" spans="1:52" ht="30" customHeight="1" x14ac:dyDescent="0.3">
      <c r="A104" s="19" t="s">
        <v>1346</v>
      </c>
      <c r="B104" s="19" t="s">
        <v>1347</v>
      </c>
      <c r="C104" s="19" t="s">
        <v>1304</v>
      </c>
      <c r="D104" s="20">
        <v>1.167</v>
      </c>
      <c r="E104" s="22"/>
      <c r="F104" s="25"/>
      <c r="G104" s="22"/>
      <c r="H104" s="25"/>
      <c r="I104" s="22"/>
      <c r="J104" s="25"/>
      <c r="K104" s="22"/>
      <c r="L104" s="25"/>
      <c r="M104" s="19" t="s">
        <v>52</v>
      </c>
      <c r="N104" s="1" t="s">
        <v>161</v>
      </c>
      <c r="O104" s="1" t="s">
        <v>1348</v>
      </c>
      <c r="P104" s="1" t="s">
        <v>65</v>
      </c>
      <c r="Q104" s="1" t="s">
        <v>65</v>
      </c>
      <c r="R104" s="1" t="s">
        <v>64</v>
      </c>
      <c r="AV104" s="1" t="s">
        <v>52</v>
      </c>
      <c r="AW104" s="1" t="s">
        <v>1349</v>
      </c>
      <c r="AX104" s="1" t="s">
        <v>52</v>
      </c>
      <c r="AY104" s="1" t="s">
        <v>52</v>
      </c>
      <c r="AZ104" s="1" t="s">
        <v>52</v>
      </c>
    </row>
    <row r="105" spans="1:52" ht="30" customHeight="1" x14ac:dyDescent="0.3">
      <c r="A105" s="19" t="s">
        <v>1350</v>
      </c>
      <c r="B105" s="19" t="s">
        <v>1351</v>
      </c>
      <c r="C105" s="19" t="s">
        <v>154</v>
      </c>
      <c r="D105" s="20">
        <v>1</v>
      </c>
      <c r="E105" s="22"/>
      <c r="F105" s="25"/>
      <c r="G105" s="22"/>
      <c r="H105" s="25"/>
      <c r="I105" s="22"/>
      <c r="J105" s="25"/>
      <c r="K105" s="22"/>
      <c r="L105" s="25"/>
      <c r="M105" s="19" t="s">
        <v>1352</v>
      </c>
      <c r="N105" s="1" t="s">
        <v>161</v>
      </c>
      <c r="O105" s="1" t="s">
        <v>1353</v>
      </c>
      <c r="P105" s="1" t="s">
        <v>64</v>
      </c>
      <c r="Q105" s="1" t="s">
        <v>65</v>
      </c>
      <c r="R105" s="1" t="s">
        <v>65</v>
      </c>
      <c r="AV105" s="1" t="s">
        <v>52</v>
      </c>
      <c r="AW105" s="1" t="s">
        <v>1354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9" t="s">
        <v>214</v>
      </c>
      <c r="B106" s="19" t="s">
        <v>1355</v>
      </c>
      <c r="C106" s="19" t="s">
        <v>61</v>
      </c>
      <c r="D106" s="20">
        <v>0.2</v>
      </c>
      <c r="E106" s="22"/>
      <c r="F106" s="25"/>
      <c r="G106" s="22"/>
      <c r="H106" s="25"/>
      <c r="I106" s="22"/>
      <c r="J106" s="25"/>
      <c r="K106" s="22"/>
      <c r="L106" s="25"/>
      <c r="M106" s="19" t="s">
        <v>1356</v>
      </c>
      <c r="N106" s="1" t="s">
        <v>161</v>
      </c>
      <c r="O106" s="1" t="s">
        <v>1357</v>
      </c>
      <c r="P106" s="1" t="s">
        <v>64</v>
      </c>
      <c r="Q106" s="1" t="s">
        <v>65</v>
      </c>
      <c r="R106" s="1" t="s">
        <v>65</v>
      </c>
      <c r="AV106" s="1" t="s">
        <v>52</v>
      </c>
      <c r="AW106" s="1" t="s">
        <v>1358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9" t="s">
        <v>1196</v>
      </c>
      <c r="B107" s="19" t="s">
        <v>52</v>
      </c>
      <c r="C107" s="19" t="s">
        <v>52</v>
      </c>
      <c r="D107" s="20"/>
      <c r="E107" s="22"/>
      <c r="F107" s="25"/>
      <c r="G107" s="22"/>
      <c r="H107" s="25"/>
      <c r="I107" s="22"/>
      <c r="J107" s="25"/>
      <c r="K107" s="22"/>
      <c r="L107" s="25"/>
      <c r="M107" s="19" t="s">
        <v>52</v>
      </c>
      <c r="N107" s="1" t="s">
        <v>94</v>
      </c>
      <c r="O107" s="1" t="s">
        <v>94</v>
      </c>
      <c r="P107" s="1" t="s">
        <v>52</v>
      </c>
      <c r="Q107" s="1" t="s">
        <v>52</v>
      </c>
      <c r="R107" s="1" t="s">
        <v>52</v>
      </c>
      <c r="AV107" s="1" t="s">
        <v>52</v>
      </c>
      <c r="AW107" s="1" t="s">
        <v>52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20"/>
      <c r="B108" s="20"/>
      <c r="C108" s="20"/>
      <c r="D108" s="20"/>
      <c r="E108" s="22"/>
      <c r="F108" s="25"/>
      <c r="G108" s="22"/>
      <c r="H108" s="25"/>
      <c r="I108" s="22"/>
      <c r="J108" s="25"/>
      <c r="K108" s="22"/>
      <c r="L108" s="25"/>
      <c r="M108" s="20"/>
    </row>
    <row r="109" spans="1:52" ht="30" customHeight="1" x14ac:dyDescent="0.3">
      <c r="A109" s="16" t="s">
        <v>1359</v>
      </c>
      <c r="B109" s="17"/>
      <c r="C109" s="17"/>
      <c r="D109" s="17"/>
      <c r="E109" s="21"/>
      <c r="F109" s="24"/>
      <c r="G109" s="21"/>
      <c r="H109" s="24"/>
      <c r="I109" s="21"/>
      <c r="J109" s="24"/>
      <c r="K109" s="21"/>
      <c r="L109" s="24"/>
      <c r="M109" s="18"/>
      <c r="N109" s="1" t="s">
        <v>166</v>
      </c>
    </row>
    <row r="110" spans="1:52" ht="30" customHeight="1" x14ac:dyDescent="0.3">
      <c r="A110" s="19" t="s">
        <v>1184</v>
      </c>
      <c r="B110" s="19" t="s">
        <v>1360</v>
      </c>
      <c r="C110" s="19" t="s">
        <v>61</v>
      </c>
      <c r="D110" s="20">
        <v>1.03</v>
      </c>
      <c r="E110" s="22"/>
      <c r="F110" s="25"/>
      <c r="G110" s="22"/>
      <c r="H110" s="25"/>
      <c r="I110" s="22"/>
      <c r="J110" s="25"/>
      <c r="K110" s="22"/>
      <c r="L110" s="25"/>
      <c r="M110" s="19" t="s">
        <v>52</v>
      </c>
      <c r="N110" s="1" t="s">
        <v>166</v>
      </c>
      <c r="O110" s="1" t="s">
        <v>1361</v>
      </c>
      <c r="P110" s="1" t="s">
        <v>65</v>
      </c>
      <c r="Q110" s="1" t="s">
        <v>65</v>
      </c>
      <c r="R110" s="1" t="s">
        <v>64</v>
      </c>
      <c r="AV110" s="1" t="s">
        <v>52</v>
      </c>
      <c r="AW110" s="1" t="s">
        <v>1362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19" t="s">
        <v>1334</v>
      </c>
      <c r="B111" s="19" t="s">
        <v>1335</v>
      </c>
      <c r="C111" s="19" t="s">
        <v>61</v>
      </c>
      <c r="D111" s="20">
        <v>1</v>
      </c>
      <c r="E111" s="22"/>
      <c r="F111" s="25"/>
      <c r="G111" s="22"/>
      <c r="H111" s="25"/>
      <c r="I111" s="22"/>
      <c r="J111" s="25"/>
      <c r="K111" s="22"/>
      <c r="L111" s="25"/>
      <c r="M111" s="19" t="s">
        <v>1336</v>
      </c>
      <c r="N111" s="1" t="s">
        <v>166</v>
      </c>
      <c r="O111" s="1" t="s">
        <v>1337</v>
      </c>
      <c r="P111" s="1" t="s">
        <v>64</v>
      </c>
      <c r="Q111" s="1" t="s">
        <v>65</v>
      </c>
      <c r="R111" s="1" t="s">
        <v>65</v>
      </c>
      <c r="AV111" s="1" t="s">
        <v>52</v>
      </c>
      <c r="AW111" s="1" t="s">
        <v>1363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9" t="s">
        <v>1196</v>
      </c>
      <c r="B112" s="19" t="s">
        <v>52</v>
      </c>
      <c r="C112" s="19" t="s">
        <v>52</v>
      </c>
      <c r="D112" s="20"/>
      <c r="E112" s="22"/>
      <c r="F112" s="25"/>
      <c r="G112" s="22"/>
      <c r="H112" s="25"/>
      <c r="I112" s="22"/>
      <c r="J112" s="25"/>
      <c r="K112" s="22"/>
      <c r="L112" s="25"/>
      <c r="M112" s="19" t="s">
        <v>52</v>
      </c>
      <c r="N112" s="1" t="s">
        <v>94</v>
      </c>
      <c r="O112" s="1" t="s">
        <v>94</v>
      </c>
      <c r="P112" s="1" t="s">
        <v>52</v>
      </c>
      <c r="Q112" s="1" t="s">
        <v>52</v>
      </c>
      <c r="R112" s="1" t="s">
        <v>52</v>
      </c>
      <c r="AV112" s="1" t="s">
        <v>52</v>
      </c>
      <c r="AW112" s="1" t="s">
        <v>52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20"/>
      <c r="B113" s="20"/>
      <c r="C113" s="20"/>
      <c r="D113" s="20"/>
      <c r="E113" s="22"/>
      <c r="F113" s="25"/>
      <c r="G113" s="22"/>
      <c r="H113" s="25"/>
      <c r="I113" s="22"/>
      <c r="J113" s="25"/>
      <c r="K113" s="22"/>
      <c r="L113" s="25"/>
      <c r="M113" s="20"/>
    </row>
    <row r="114" spans="1:52" ht="30" customHeight="1" x14ac:dyDescent="0.3">
      <c r="A114" s="16" t="s">
        <v>1364</v>
      </c>
      <c r="B114" s="17"/>
      <c r="C114" s="17"/>
      <c r="D114" s="17"/>
      <c r="E114" s="21"/>
      <c r="F114" s="24"/>
      <c r="G114" s="21"/>
      <c r="H114" s="24"/>
      <c r="I114" s="21"/>
      <c r="J114" s="24"/>
      <c r="K114" s="21"/>
      <c r="L114" s="24"/>
      <c r="M114" s="18"/>
      <c r="N114" s="1" t="s">
        <v>171</v>
      </c>
    </row>
    <row r="115" spans="1:52" ht="30" customHeight="1" x14ac:dyDescent="0.3">
      <c r="A115" s="19" t="s">
        <v>1184</v>
      </c>
      <c r="B115" s="19" t="s">
        <v>1360</v>
      </c>
      <c r="C115" s="19" t="s">
        <v>61</v>
      </c>
      <c r="D115" s="20">
        <v>1.03</v>
      </c>
      <c r="E115" s="22"/>
      <c r="F115" s="25"/>
      <c r="G115" s="22"/>
      <c r="H115" s="25"/>
      <c r="I115" s="22"/>
      <c r="J115" s="25"/>
      <c r="K115" s="22"/>
      <c r="L115" s="25"/>
      <c r="M115" s="19" t="s">
        <v>52</v>
      </c>
      <c r="N115" s="1" t="s">
        <v>171</v>
      </c>
      <c r="O115" s="1" t="s">
        <v>1361</v>
      </c>
      <c r="P115" s="1" t="s">
        <v>65</v>
      </c>
      <c r="Q115" s="1" t="s">
        <v>65</v>
      </c>
      <c r="R115" s="1" t="s">
        <v>64</v>
      </c>
      <c r="AV115" s="1" t="s">
        <v>52</v>
      </c>
      <c r="AW115" s="1" t="s">
        <v>1365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19" t="s">
        <v>1366</v>
      </c>
      <c r="B116" s="19" t="s">
        <v>1335</v>
      </c>
      <c r="C116" s="19" t="s">
        <v>61</v>
      </c>
      <c r="D116" s="20">
        <v>1</v>
      </c>
      <c r="E116" s="22"/>
      <c r="F116" s="25"/>
      <c r="G116" s="22"/>
      <c r="H116" s="25"/>
      <c r="I116" s="22"/>
      <c r="J116" s="25"/>
      <c r="K116" s="22"/>
      <c r="L116" s="25"/>
      <c r="M116" s="19" t="s">
        <v>1367</v>
      </c>
      <c r="N116" s="1" t="s">
        <v>171</v>
      </c>
      <c r="O116" s="1" t="s">
        <v>1368</v>
      </c>
      <c r="P116" s="1" t="s">
        <v>64</v>
      </c>
      <c r="Q116" s="1" t="s">
        <v>65</v>
      </c>
      <c r="R116" s="1" t="s">
        <v>65</v>
      </c>
      <c r="AV116" s="1" t="s">
        <v>52</v>
      </c>
      <c r="AW116" s="1" t="s">
        <v>1369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9" t="s">
        <v>1196</v>
      </c>
      <c r="B117" s="19" t="s">
        <v>52</v>
      </c>
      <c r="C117" s="19" t="s">
        <v>52</v>
      </c>
      <c r="D117" s="20"/>
      <c r="E117" s="22"/>
      <c r="F117" s="25"/>
      <c r="G117" s="22"/>
      <c r="H117" s="25"/>
      <c r="I117" s="22"/>
      <c r="J117" s="25"/>
      <c r="K117" s="22"/>
      <c r="L117" s="25"/>
      <c r="M117" s="19" t="s">
        <v>52</v>
      </c>
      <c r="N117" s="1" t="s">
        <v>94</v>
      </c>
      <c r="O117" s="1" t="s">
        <v>94</v>
      </c>
      <c r="P117" s="1" t="s">
        <v>52</v>
      </c>
      <c r="Q117" s="1" t="s">
        <v>52</v>
      </c>
      <c r="R117" s="1" t="s">
        <v>52</v>
      </c>
      <c r="AV117" s="1" t="s">
        <v>52</v>
      </c>
      <c r="AW117" s="1" t="s">
        <v>52</v>
      </c>
      <c r="AX117" s="1" t="s">
        <v>52</v>
      </c>
      <c r="AY117" s="1" t="s">
        <v>52</v>
      </c>
      <c r="AZ117" s="1" t="s">
        <v>52</v>
      </c>
    </row>
    <row r="118" spans="1:52" ht="30" customHeight="1" x14ac:dyDescent="0.3">
      <c r="A118" s="20"/>
      <c r="B118" s="20"/>
      <c r="C118" s="20"/>
      <c r="D118" s="20"/>
      <c r="E118" s="22"/>
      <c r="F118" s="25"/>
      <c r="G118" s="22"/>
      <c r="H118" s="25"/>
      <c r="I118" s="22"/>
      <c r="J118" s="25"/>
      <c r="K118" s="22"/>
      <c r="L118" s="25"/>
      <c r="M118" s="20"/>
    </row>
    <row r="119" spans="1:52" ht="30" customHeight="1" x14ac:dyDescent="0.3">
      <c r="A119" s="16" t="s">
        <v>1370</v>
      </c>
      <c r="B119" s="17"/>
      <c r="C119" s="17"/>
      <c r="D119" s="17"/>
      <c r="E119" s="21"/>
      <c r="F119" s="24"/>
      <c r="G119" s="21"/>
      <c r="H119" s="24"/>
      <c r="I119" s="21"/>
      <c r="J119" s="24"/>
      <c r="K119" s="21"/>
      <c r="L119" s="24"/>
      <c r="M119" s="18"/>
      <c r="N119" s="1" t="s">
        <v>182</v>
      </c>
    </row>
    <row r="120" spans="1:52" ht="30" customHeight="1" x14ac:dyDescent="0.3">
      <c r="A120" s="19" t="s">
        <v>175</v>
      </c>
      <c r="B120" s="19" t="s">
        <v>176</v>
      </c>
      <c r="C120" s="19" t="s">
        <v>61</v>
      </c>
      <c r="D120" s="20">
        <v>1</v>
      </c>
      <c r="E120" s="22"/>
      <c r="F120" s="25"/>
      <c r="G120" s="22"/>
      <c r="H120" s="25"/>
      <c r="I120" s="22"/>
      <c r="J120" s="25"/>
      <c r="K120" s="22"/>
      <c r="L120" s="25"/>
      <c r="M120" s="19" t="s">
        <v>177</v>
      </c>
      <c r="N120" s="1" t="s">
        <v>182</v>
      </c>
      <c r="O120" s="1" t="s">
        <v>178</v>
      </c>
      <c r="P120" s="1" t="s">
        <v>65</v>
      </c>
      <c r="Q120" s="1" t="s">
        <v>65</v>
      </c>
      <c r="R120" s="1" t="s">
        <v>64</v>
      </c>
      <c r="AV120" s="1" t="s">
        <v>52</v>
      </c>
      <c r="AW120" s="1" t="s">
        <v>1371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9" t="s">
        <v>1372</v>
      </c>
      <c r="B121" s="19" t="s">
        <v>1373</v>
      </c>
      <c r="C121" s="19" t="s">
        <v>61</v>
      </c>
      <c r="D121" s="20">
        <v>1</v>
      </c>
      <c r="E121" s="22"/>
      <c r="F121" s="25"/>
      <c r="G121" s="22"/>
      <c r="H121" s="25"/>
      <c r="I121" s="22"/>
      <c r="J121" s="25"/>
      <c r="K121" s="22"/>
      <c r="L121" s="25"/>
      <c r="M121" s="19" t="s">
        <v>1374</v>
      </c>
      <c r="N121" s="1" t="s">
        <v>182</v>
      </c>
      <c r="O121" s="1" t="s">
        <v>1375</v>
      </c>
      <c r="P121" s="1" t="s">
        <v>64</v>
      </c>
      <c r="Q121" s="1" t="s">
        <v>65</v>
      </c>
      <c r="R121" s="1" t="s">
        <v>65</v>
      </c>
      <c r="V121">
        <v>1</v>
      </c>
      <c r="AV121" s="1" t="s">
        <v>52</v>
      </c>
      <c r="AW121" s="1" t="s">
        <v>1376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19" t="s">
        <v>1377</v>
      </c>
      <c r="B122" s="19" t="s">
        <v>1378</v>
      </c>
      <c r="C122" s="19" t="s">
        <v>353</v>
      </c>
      <c r="D122" s="20">
        <v>1</v>
      </c>
      <c r="E122" s="22"/>
      <c r="F122" s="25"/>
      <c r="G122" s="22"/>
      <c r="H122" s="25"/>
      <c r="I122" s="22"/>
      <c r="J122" s="25"/>
      <c r="K122" s="22"/>
      <c r="L122" s="25"/>
      <c r="M122" s="19" t="s">
        <v>52</v>
      </c>
      <c r="N122" s="1" t="s">
        <v>182</v>
      </c>
      <c r="O122" s="1" t="s">
        <v>1141</v>
      </c>
      <c r="P122" s="1" t="s">
        <v>65</v>
      </c>
      <c r="Q122" s="1" t="s">
        <v>65</v>
      </c>
      <c r="R122" s="1" t="s">
        <v>65</v>
      </c>
      <c r="S122">
        <v>1</v>
      </c>
      <c r="T122">
        <v>1</v>
      </c>
      <c r="U122">
        <v>0.3</v>
      </c>
      <c r="AV122" s="1" t="s">
        <v>52</v>
      </c>
      <c r="AW122" s="1" t="s">
        <v>1379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9" t="s">
        <v>1196</v>
      </c>
      <c r="B123" s="19" t="s">
        <v>52</v>
      </c>
      <c r="C123" s="19" t="s">
        <v>52</v>
      </c>
      <c r="D123" s="20"/>
      <c r="E123" s="22"/>
      <c r="F123" s="25"/>
      <c r="G123" s="22"/>
      <c r="H123" s="25"/>
      <c r="I123" s="22"/>
      <c r="J123" s="25"/>
      <c r="K123" s="22"/>
      <c r="L123" s="25"/>
      <c r="M123" s="19" t="s">
        <v>52</v>
      </c>
      <c r="N123" s="1" t="s">
        <v>94</v>
      </c>
      <c r="O123" s="1" t="s">
        <v>94</v>
      </c>
      <c r="P123" s="1" t="s">
        <v>52</v>
      </c>
      <c r="Q123" s="1" t="s">
        <v>52</v>
      </c>
      <c r="R123" s="1" t="s">
        <v>52</v>
      </c>
      <c r="AV123" s="1" t="s">
        <v>52</v>
      </c>
      <c r="AW123" s="1" t="s">
        <v>52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20"/>
      <c r="B124" s="20"/>
      <c r="C124" s="20"/>
      <c r="D124" s="20"/>
      <c r="E124" s="22"/>
      <c r="F124" s="25"/>
      <c r="G124" s="22"/>
      <c r="H124" s="25"/>
      <c r="I124" s="22"/>
      <c r="J124" s="25"/>
      <c r="K124" s="22"/>
      <c r="L124" s="25"/>
      <c r="M124" s="20"/>
    </row>
    <row r="125" spans="1:52" ht="30" customHeight="1" x14ac:dyDescent="0.3">
      <c r="A125" s="16" t="s">
        <v>1380</v>
      </c>
      <c r="B125" s="17"/>
      <c r="C125" s="17"/>
      <c r="D125" s="17"/>
      <c r="E125" s="21"/>
      <c r="F125" s="24"/>
      <c r="G125" s="21"/>
      <c r="H125" s="24"/>
      <c r="I125" s="21"/>
      <c r="J125" s="24"/>
      <c r="K125" s="21"/>
      <c r="L125" s="24"/>
      <c r="M125" s="18"/>
      <c r="N125" s="1" t="s">
        <v>187</v>
      </c>
    </row>
    <row r="126" spans="1:52" ht="30" customHeight="1" x14ac:dyDescent="0.3">
      <c r="A126" s="19" t="s">
        <v>1381</v>
      </c>
      <c r="B126" s="19" t="s">
        <v>1382</v>
      </c>
      <c r="C126" s="19" t="s">
        <v>61</v>
      </c>
      <c r="D126" s="20">
        <v>1.05</v>
      </c>
      <c r="E126" s="22"/>
      <c r="F126" s="25"/>
      <c r="G126" s="22"/>
      <c r="H126" s="25"/>
      <c r="I126" s="22"/>
      <c r="J126" s="25"/>
      <c r="K126" s="22"/>
      <c r="L126" s="25"/>
      <c r="M126" s="19" t="s">
        <v>52</v>
      </c>
      <c r="N126" s="1" t="s">
        <v>187</v>
      </c>
      <c r="O126" s="1" t="s">
        <v>1383</v>
      </c>
      <c r="P126" s="1" t="s">
        <v>65</v>
      </c>
      <c r="Q126" s="1" t="s">
        <v>65</v>
      </c>
      <c r="R126" s="1" t="s">
        <v>64</v>
      </c>
      <c r="AV126" s="1" t="s">
        <v>52</v>
      </c>
      <c r="AW126" s="1" t="s">
        <v>1384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19" t="s">
        <v>1385</v>
      </c>
      <c r="B127" s="19" t="s">
        <v>52</v>
      </c>
      <c r="C127" s="19" t="s">
        <v>61</v>
      </c>
      <c r="D127" s="20">
        <v>1</v>
      </c>
      <c r="E127" s="22"/>
      <c r="F127" s="25"/>
      <c r="G127" s="22"/>
      <c r="H127" s="25"/>
      <c r="I127" s="22"/>
      <c r="J127" s="25"/>
      <c r="K127" s="22"/>
      <c r="L127" s="25"/>
      <c r="M127" s="19" t="s">
        <v>52</v>
      </c>
      <c r="N127" s="1" t="s">
        <v>187</v>
      </c>
      <c r="O127" s="1" t="s">
        <v>1386</v>
      </c>
      <c r="P127" s="1" t="s">
        <v>65</v>
      </c>
      <c r="Q127" s="1" t="s">
        <v>65</v>
      </c>
      <c r="R127" s="1" t="s">
        <v>64</v>
      </c>
      <c r="AV127" s="1" t="s">
        <v>52</v>
      </c>
      <c r="AW127" s="1" t="s">
        <v>1387</v>
      </c>
      <c r="AX127" s="1" t="s">
        <v>52</v>
      </c>
      <c r="AY127" s="1" t="s">
        <v>52</v>
      </c>
      <c r="AZ127" s="1" t="s">
        <v>52</v>
      </c>
    </row>
    <row r="128" spans="1:52" ht="30" customHeight="1" x14ac:dyDescent="0.3">
      <c r="A128" s="19" t="s">
        <v>1388</v>
      </c>
      <c r="B128" s="19" t="s">
        <v>1389</v>
      </c>
      <c r="C128" s="19" t="s">
        <v>61</v>
      </c>
      <c r="D128" s="20">
        <v>1</v>
      </c>
      <c r="E128" s="22"/>
      <c r="F128" s="25"/>
      <c r="G128" s="22"/>
      <c r="H128" s="25"/>
      <c r="I128" s="22"/>
      <c r="J128" s="25"/>
      <c r="K128" s="22"/>
      <c r="L128" s="25"/>
      <c r="M128" s="19" t="s">
        <v>1390</v>
      </c>
      <c r="N128" s="1" t="s">
        <v>187</v>
      </c>
      <c r="O128" s="1" t="s">
        <v>1391</v>
      </c>
      <c r="P128" s="1" t="s">
        <v>64</v>
      </c>
      <c r="Q128" s="1" t="s">
        <v>65</v>
      </c>
      <c r="R128" s="1" t="s">
        <v>65</v>
      </c>
      <c r="AV128" s="1" t="s">
        <v>52</v>
      </c>
      <c r="AW128" s="1" t="s">
        <v>1392</v>
      </c>
      <c r="AX128" s="1" t="s">
        <v>52</v>
      </c>
      <c r="AY128" s="1" t="s">
        <v>52</v>
      </c>
      <c r="AZ128" s="1" t="s">
        <v>52</v>
      </c>
    </row>
    <row r="129" spans="1:52" ht="30" customHeight="1" x14ac:dyDescent="0.3">
      <c r="A129" s="19" t="s">
        <v>1196</v>
      </c>
      <c r="B129" s="19" t="s">
        <v>52</v>
      </c>
      <c r="C129" s="19" t="s">
        <v>52</v>
      </c>
      <c r="D129" s="20"/>
      <c r="E129" s="22"/>
      <c r="F129" s="25"/>
      <c r="G129" s="22"/>
      <c r="H129" s="25"/>
      <c r="I129" s="22"/>
      <c r="J129" s="25"/>
      <c r="K129" s="22"/>
      <c r="L129" s="25"/>
      <c r="M129" s="19" t="s">
        <v>52</v>
      </c>
      <c r="N129" s="1" t="s">
        <v>94</v>
      </c>
      <c r="O129" s="1" t="s">
        <v>94</v>
      </c>
      <c r="P129" s="1" t="s">
        <v>52</v>
      </c>
      <c r="Q129" s="1" t="s">
        <v>52</v>
      </c>
      <c r="R129" s="1" t="s">
        <v>52</v>
      </c>
      <c r="AV129" s="1" t="s">
        <v>52</v>
      </c>
      <c r="AW129" s="1" t="s">
        <v>52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20"/>
      <c r="B130" s="20"/>
      <c r="C130" s="20"/>
      <c r="D130" s="20"/>
      <c r="E130" s="22"/>
      <c r="F130" s="25"/>
      <c r="G130" s="22"/>
      <c r="H130" s="25"/>
      <c r="I130" s="22"/>
      <c r="J130" s="25"/>
      <c r="K130" s="22"/>
      <c r="L130" s="25"/>
      <c r="M130" s="20"/>
    </row>
    <row r="131" spans="1:52" ht="30" customHeight="1" x14ac:dyDescent="0.3">
      <c r="A131" s="16" t="s">
        <v>1393</v>
      </c>
      <c r="B131" s="17"/>
      <c r="C131" s="17"/>
      <c r="D131" s="17"/>
      <c r="E131" s="21"/>
      <c r="F131" s="24"/>
      <c r="G131" s="21"/>
      <c r="H131" s="24"/>
      <c r="I131" s="21"/>
      <c r="J131" s="24"/>
      <c r="K131" s="21"/>
      <c r="L131" s="24"/>
      <c r="M131" s="18"/>
      <c r="N131" s="1" t="s">
        <v>192</v>
      </c>
    </row>
    <row r="132" spans="1:52" ht="30" customHeight="1" x14ac:dyDescent="0.3">
      <c r="A132" s="19" t="s">
        <v>1302</v>
      </c>
      <c r="B132" s="19" t="s">
        <v>1394</v>
      </c>
      <c r="C132" s="19" t="s">
        <v>1304</v>
      </c>
      <c r="D132" s="20">
        <v>0.81020000000000003</v>
      </c>
      <c r="E132" s="22"/>
      <c r="F132" s="25"/>
      <c r="G132" s="22"/>
      <c r="H132" s="25"/>
      <c r="I132" s="22"/>
      <c r="J132" s="25"/>
      <c r="K132" s="22"/>
      <c r="L132" s="25"/>
      <c r="M132" s="19" t="s">
        <v>52</v>
      </c>
      <c r="N132" s="1" t="s">
        <v>192</v>
      </c>
      <c r="O132" s="1" t="s">
        <v>1395</v>
      </c>
      <c r="P132" s="1" t="s">
        <v>65</v>
      </c>
      <c r="Q132" s="1" t="s">
        <v>65</v>
      </c>
      <c r="R132" s="1" t="s">
        <v>64</v>
      </c>
      <c r="AV132" s="1" t="s">
        <v>52</v>
      </c>
      <c r="AW132" s="1" t="s">
        <v>1396</v>
      </c>
      <c r="AX132" s="1" t="s">
        <v>52</v>
      </c>
      <c r="AY132" s="1" t="s">
        <v>52</v>
      </c>
      <c r="AZ132" s="1" t="s">
        <v>52</v>
      </c>
    </row>
    <row r="133" spans="1:52" ht="30" customHeight="1" x14ac:dyDescent="0.3">
      <c r="A133" s="19" t="s">
        <v>1397</v>
      </c>
      <c r="B133" s="19" t="s">
        <v>52</v>
      </c>
      <c r="C133" s="19" t="s">
        <v>154</v>
      </c>
      <c r="D133" s="20">
        <v>1</v>
      </c>
      <c r="E133" s="22"/>
      <c r="F133" s="25"/>
      <c r="G133" s="22"/>
      <c r="H133" s="25"/>
      <c r="I133" s="22"/>
      <c r="J133" s="25"/>
      <c r="K133" s="22"/>
      <c r="L133" s="25"/>
      <c r="M133" s="19" t="s">
        <v>1398</v>
      </c>
      <c r="N133" s="1" t="s">
        <v>192</v>
      </c>
      <c r="O133" s="1" t="s">
        <v>1399</v>
      </c>
      <c r="P133" s="1" t="s">
        <v>64</v>
      </c>
      <c r="Q133" s="1" t="s">
        <v>65</v>
      </c>
      <c r="R133" s="1" t="s">
        <v>65</v>
      </c>
      <c r="AV133" s="1" t="s">
        <v>52</v>
      </c>
      <c r="AW133" s="1" t="s">
        <v>1400</v>
      </c>
      <c r="AX133" s="1" t="s">
        <v>52</v>
      </c>
      <c r="AY133" s="1" t="s">
        <v>52</v>
      </c>
      <c r="AZ133" s="1" t="s">
        <v>52</v>
      </c>
    </row>
    <row r="134" spans="1:52" ht="30" customHeight="1" x14ac:dyDescent="0.3">
      <c r="A134" s="19" t="s">
        <v>1401</v>
      </c>
      <c r="B134" s="19" t="s">
        <v>1402</v>
      </c>
      <c r="C134" s="19" t="s">
        <v>61</v>
      </c>
      <c r="D134" s="20">
        <v>0.1</v>
      </c>
      <c r="E134" s="22"/>
      <c r="F134" s="25"/>
      <c r="G134" s="22"/>
      <c r="H134" s="25"/>
      <c r="I134" s="22"/>
      <c r="J134" s="25"/>
      <c r="K134" s="22"/>
      <c r="L134" s="25"/>
      <c r="M134" s="19" t="s">
        <v>1403</v>
      </c>
      <c r="N134" s="1" t="s">
        <v>192</v>
      </c>
      <c r="O134" s="1" t="s">
        <v>1404</v>
      </c>
      <c r="P134" s="1" t="s">
        <v>64</v>
      </c>
      <c r="Q134" s="1" t="s">
        <v>65</v>
      </c>
      <c r="R134" s="1" t="s">
        <v>65</v>
      </c>
      <c r="AV134" s="1" t="s">
        <v>52</v>
      </c>
      <c r="AW134" s="1" t="s">
        <v>1405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9" t="s">
        <v>1196</v>
      </c>
      <c r="B135" s="19" t="s">
        <v>52</v>
      </c>
      <c r="C135" s="19" t="s">
        <v>52</v>
      </c>
      <c r="D135" s="20"/>
      <c r="E135" s="22"/>
      <c r="F135" s="25"/>
      <c r="G135" s="22"/>
      <c r="H135" s="25"/>
      <c r="I135" s="22"/>
      <c r="J135" s="25"/>
      <c r="K135" s="22"/>
      <c r="L135" s="25"/>
      <c r="M135" s="19" t="s">
        <v>52</v>
      </c>
      <c r="N135" s="1" t="s">
        <v>94</v>
      </c>
      <c r="O135" s="1" t="s">
        <v>94</v>
      </c>
      <c r="P135" s="1" t="s">
        <v>52</v>
      </c>
      <c r="Q135" s="1" t="s">
        <v>52</v>
      </c>
      <c r="R135" s="1" t="s">
        <v>52</v>
      </c>
      <c r="AV135" s="1" t="s">
        <v>52</v>
      </c>
      <c r="AW135" s="1" t="s">
        <v>52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20"/>
      <c r="B136" s="20"/>
      <c r="C136" s="20"/>
      <c r="D136" s="20"/>
      <c r="E136" s="22"/>
      <c r="F136" s="25"/>
      <c r="G136" s="22"/>
      <c r="H136" s="25"/>
      <c r="I136" s="22"/>
      <c r="J136" s="25"/>
      <c r="K136" s="22"/>
      <c r="L136" s="25"/>
      <c r="M136" s="20"/>
    </row>
    <row r="137" spans="1:52" ht="30" customHeight="1" x14ac:dyDescent="0.3">
      <c r="A137" s="16" t="s">
        <v>1406</v>
      </c>
      <c r="B137" s="17"/>
      <c r="C137" s="17"/>
      <c r="D137" s="17"/>
      <c r="E137" s="21"/>
      <c r="F137" s="24"/>
      <c r="G137" s="21"/>
      <c r="H137" s="24"/>
      <c r="I137" s="21"/>
      <c r="J137" s="24"/>
      <c r="K137" s="21"/>
      <c r="L137" s="24"/>
      <c r="M137" s="18"/>
      <c r="N137" s="1" t="s">
        <v>197</v>
      </c>
    </row>
    <row r="138" spans="1:52" ht="30" customHeight="1" x14ac:dyDescent="0.3">
      <c r="A138" s="19" t="s">
        <v>1407</v>
      </c>
      <c r="B138" s="19" t="s">
        <v>1408</v>
      </c>
      <c r="C138" s="19" t="s">
        <v>61</v>
      </c>
      <c r="D138" s="20">
        <v>1</v>
      </c>
      <c r="E138" s="22"/>
      <c r="F138" s="25"/>
      <c r="G138" s="22"/>
      <c r="H138" s="25"/>
      <c r="I138" s="22"/>
      <c r="J138" s="25"/>
      <c r="K138" s="22"/>
      <c r="L138" s="25"/>
      <c r="M138" s="19" t="s">
        <v>52</v>
      </c>
      <c r="N138" s="1" t="s">
        <v>197</v>
      </c>
      <c r="O138" s="1" t="s">
        <v>1409</v>
      </c>
      <c r="P138" s="1" t="s">
        <v>65</v>
      </c>
      <c r="Q138" s="1" t="s">
        <v>65</v>
      </c>
      <c r="R138" s="1" t="s">
        <v>64</v>
      </c>
      <c r="AV138" s="1" t="s">
        <v>52</v>
      </c>
      <c r="AW138" s="1" t="s">
        <v>1410</v>
      </c>
      <c r="AX138" s="1" t="s">
        <v>52</v>
      </c>
      <c r="AY138" s="1" t="s">
        <v>52</v>
      </c>
      <c r="AZ138" s="1" t="s">
        <v>52</v>
      </c>
    </row>
    <row r="139" spans="1:52" ht="30" customHeight="1" x14ac:dyDescent="0.3">
      <c r="A139" s="19" t="s">
        <v>1196</v>
      </c>
      <c r="B139" s="19" t="s">
        <v>52</v>
      </c>
      <c r="C139" s="19" t="s">
        <v>52</v>
      </c>
      <c r="D139" s="20"/>
      <c r="E139" s="22"/>
      <c r="F139" s="25"/>
      <c r="G139" s="22"/>
      <c r="H139" s="25"/>
      <c r="I139" s="22"/>
      <c r="J139" s="25"/>
      <c r="K139" s="22"/>
      <c r="L139" s="25"/>
      <c r="M139" s="19" t="s">
        <v>52</v>
      </c>
      <c r="N139" s="1" t="s">
        <v>94</v>
      </c>
      <c r="O139" s="1" t="s">
        <v>94</v>
      </c>
      <c r="P139" s="1" t="s">
        <v>52</v>
      </c>
      <c r="Q139" s="1" t="s">
        <v>52</v>
      </c>
      <c r="R139" s="1" t="s">
        <v>52</v>
      </c>
      <c r="AV139" s="1" t="s">
        <v>52</v>
      </c>
      <c r="AW139" s="1" t="s">
        <v>52</v>
      </c>
      <c r="AX139" s="1" t="s">
        <v>52</v>
      </c>
      <c r="AY139" s="1" t="s">
        <v>52</v>
      </c>
      <c r="AZ139" s="1" t="s">
        <v>52</v>
      </c>
    </row>
    <row r="140" spans="1:52" ht="30" customHeight="1" x14ac:dyDescent="0.3">
      <c r="A140" s="20"/>
      <c r="B140" s="20"/>
      <c r="C140" s="20"/>
      <c r="D140" s="20"/>
      <c r="E140" s="22"/>
      <c r="F140" s="25"/>
      <c r="G140" s="22"/>
      <c r="H140" s="25"/>
      <c r="I140" s="22"/>
      <c r="J140" s="25"/>
      <c r="K140" s="22"/>
      <c r="L140" s="25"/>
      <c r="M140" s="20"/>
    </row>
    <row r="141" spans="1:52" ht="30" customHeight="1" x14ac:dyDescent="0.3">
      <c r="A141" s="16" t="s">
        <v>1411</v>
      </c>
      <c r="B141" s="17"/>
      <c r="C141" s="17"/>
      <c r="D141" s="17"/>
      <c r="E141" s="21"/>
      <c r="F141" s="24"/>
      <c r="G141" s="21"/>
      <c r="H141" s="24"/>
      <c r="I141" s="21"/>
      <c r="J141" s="24"/>
      <c r="K141" s="21"/>
      <c r="L141" s="24"/>
      <c r="M141" s="18"/>
      <c r="N141" s="1" t="s">
        <v>202</v>
      </c>
    </row>
    <row r="142" spans="1:52" ht="30" customHeight="1" x14ac:dyDescent="0.3">
      <c r="A142" s="19" t="s">
        <v>1412</v>
      </c>
      <c r="B142" s="19" t="s">
        <v>1413</v>
      </c>
      <c r="C142" s="19" t="s">
        <v>61</v>
      </c>
      <c r="D142" s="20">
        <v>1.05</v>
      </c>
      <c r="E142" s="22"/>
      <c r="F142" s="25"/>
      <c r="G142" s="22"/>
      <c r="H142" s="25"/>
      <c r="I142" s="22"/>
      <c r="J142" s="25"/>
      <c r="K142" s="22"/>
      <c r="L142" s="25"/>
      <c r="M142" s="19" t="s">
        <v>52</v>
      </c>
      <c r="N142" s="1" t="s">
        <v>202</v>
      </c>
      <c r="O142" s="1" t="s">
        <v>1414</v>
      </c>
      <c r="P142" s="1" t="s">
        <v>65</v>
      </c>
      <c r="Q142" s="1" t="s">
        <v>65</v>
      </c>
      <c r="R142" s="1" t="s">
        <v>64</v>
      </c>
      <c r="AV142" s="1" t="s">
        <v>52</v>
      </c>
      <c r="AW142" s="1" t="s">
        <v>1415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9" t="s">
        <v>1416</v>
      </c>
      <c r="B143" s="19" t="s">
        <v>1417</v>
      </c>
      <c r="C143" s="19" t="s">
        <v>61</v>
      </c>
      <c r="D143" s="20">
        <v>1</v>
      </c>
      <c r="E143" s="22"/>
      <c r="F143" s="25"/>
      <c r="G143" s="22"/>
      <c r="H143" s="25"/>
      <c r="I143" s="22"/>
      <c r="J143" s="25"/>
      <c r="K143" s="22"/>
      <c r="L143" s="25"/>
      <c r="M143" s="19" t="s">
        <v>1418</v>
      </c>
      <c r="N143" s="1" t="s">
        <v>202</v>
      </c>
      <c r="O143" s="1" t="s">
        <v>1419</v>
      </c>
      <c r="P143" s="1" t="s">
        <v>64</v>
      </c>
      <c r="Q143" s="1" t="s">
        <v>65</v>
      </c>
      <c r="R143" s="1" t="s">
        <v>65</v>
      </c>
      <c r="AV143" s="1" t="s">
        <v>52</v>
      </c>
      <c r="AW143" s="1" t="s">
        <v>1420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9" t="s">
        <v>1421</v>
      </c>
      <c r="B144" s="19" t="s">
        <v>52</v>
      </c>
      <c r="C144" s="19" t="s">
        <v>61</v>
      </c>
      <c r="D144" s="20">
        <v>1</v>
      </c>
      <c r="E144" s="22"/>
      <c r="F144" s="25"/>
      <c r="G144" s="22"/>
      <c r="H144" s="25"/>
      <c r="I144" s="22"/>
      <c r="J144" s="25"/>
      <c r="K144" s="22"/>
      <c r="L144" s="25"/>
      <c r="M144" s="19" t="s">
        <v>1422</v>
      </c>
      <c r="N144" s="1" t="s">
        <v>202</v>
      </c>
      <c r="O144" s="1" t="s">
        <v>1423</v>
      </c>
      <c r="P144" s="1" t="s">
        <v>64</v>
      </c>
      <c r="Q144" s="1" t="s">
        <v>65</v>
      </c>
      <c r="R144" s="1" t="s">
        <v>65</v>
      </c>
      <c r="AV144" s="1" t="s">
        <v>52</v>
      </c>
      <c r="AW144" s="1" t="s">
        <v>1424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9" t="s">
        <v>1196</v>
      </c>
      <c r="B145" s="19" t="s">
        <v>52</v>
      </c>
      <c r="C145" s="19" t="s">
        <v>52</v>
      </c>
      <c r="D145" s="20"/>
      <c r="E145" s="22"/>
      <c r="F145" s="25"/>
      <c r="G145" s="22"/>
      <c r="H145" s="25"/>
      <c r="I145" s="22"/>
      <c r="J145" s="25"/>
      <c r="K145" s="22"/>
      <c r="L145" s="25"/>
      <c r="M145" s="19" t="s">
        <v>52</v>
      </c>
      <c r="N145" s="1" t="s">
        <v>94</v>
      </c>
      <c r="O145" s="1" t="s">
        <v>94</v>
      </c>
      <c r="P145" s="1" t="s">
        <v>52</v>
      </c>
      <c r="Q145" s="1" t="s">
        <v>52</v>
      </c>
      <c r="R145" s="1" t="s">
        <v>52</v>
      </c>
      <c r="AV145" s="1" t="s">
        <v>52</v>
      </c>
      <c r="AW145" s="1" t="s">
        <v>52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20"/>
      <c r="B146" s="20"/>
      <c r="C146" s="20"/>
      <c r="D146" s="20"/>
      <c r="E146" s="22"/>
      <c r="F146" s="25"/>
      <c r="G146" s="22"/>
      <c r="H146" s="25"/>
      <c r="I146" s="22"/>
      <c r="J146" s="25"/>
      <c r="K146" s="22"/>
      <c r="L146" s="25"/>
      <c r="M146" s="20"/>
    </row>
    <row r="147" spans="1:52" ht="30" customHeight="1" x14ac:dyDescent="0.3">
      <c r="A147" s="16" t="s">
        <v>1425</v>
      </c>
      <c r="B147" s="17"/>
      <c r="C147" s="17"/>
      <c r="D147" s="17"/>
      <c r="E147" s="21"/>
      <c r="F147" s="24"/>
      <c r="G147" s="21"/>
      <c r="H147" s="24"/>
      <c r="I147" s="21"/>
      <c r="J147" s="24"/>
      <c r="K147" s="21"/>
      <c r="L147" s="24"/>
      <c r="M147" s="18"/>
      <c r="N147" s="1" t="s">
        <v>207</v>
      </c>
    </row>
    <row r="148" spans="1:52" ht="30" customHeight="1" x14ac:dyDescent="0.3">
      <c r="A148" s="19" t="s">
        <v>1426</v>
      </c>
      <c r="B148" s="19" t="s">
        <v>1427</v>
      </c>
      <c r="C148" s="19" t="s">
        <v>61</v>
      </c>
      <c r="D148" s="20">
        <v>1.05</v>
      </c>
      <c r="E148" s="22"/>
      <c r="F148" s="25"/>
      <c r="G148" s="22"/>
      <c r="H148" s="25"/>
      <c r="I148" s="22"/>
      <c r="J148" s="25"/>
      <c r="K148" s="22"/>
      <c r="L148" s="25"/>
      <c r="M148" s="19" t="s">
        <v>52</v>
      </c>
      <c r="N148" s="1" t="s">
        <v>207</v>
      </c>
      <c r="O148" s="1" t="s">
        <v>1428</v>
      </c>
      <c r="P148" s="1" t="s">
        <v>65</v>
      </c>
      <c r="Q148" s="1" t="s">
        <v>65</v>
      </c>
      <c r="R148" s="1" t="s">
        <v>64</v>
      </c>
      <c r="AV148" s="1" t="s">
        <v>52</v>
      </c>
      <c r="AW148" s="1" t="s">
        <v>1429</v>
      </c>
      <c r="AX148" s="1" t="s">
        <v>52</v>
      </c>
      <c r="AY148" s="1" t="s">
        <v>52</v>
      </c>
      <c r="AZ148" s="1" t="s">
        <v>52</v>
      </c>
    </row>
    <row r="149" spans="1:52" ht="30" customHeight="1" x14ac:dyDescent="0.3">
      <c r="A149" s="19" t="s">
        <v>1430</v>
      </c>
      <c r="B149" s="19" t="s">
        <v>1431</v>
      </c>
      <c r="C149" s="19" t="s">
        <v>61</v>
      </c>
      <c r="D149" s="20">
        <v>1</v>
      </c>
      <c r="E149" s="22"/>
      <c r="F149" s="25"/>
      <c r="G149" s="22"/>
      <c r="H149" s="25"/>
      <c r="I149" s="22"/>
      <c r="J149" s="25"/>
      <c r="K149" s="22"/>
      <c r="L149" s="25"/>
      <c r="M149" s="19" t="s">
        <v>1432</v>
      </c>
      <c r="N149" s="1" t="s">
        <v>207</v>
      </c>
      <c r="O149" s="1" t="s">
        <v>1433</v>
      </c>
      <c r="P149" s="1" t="s">
        <v>64</v>
      </c>
      <c r="Q149" s="1" t="s">
        <v>65</v>
      </c>
      <c r="R149" s="1" t="s">
        <v>65</v>
      </c>
      <c r="AV149" s="1" t="s">
        <v>52</v>
      </c>
      <c r="AW149" s="1" t="s">
        <v>1434</v>
      </c>
      <c r="AX149" s="1" t="s">
        <v>52</v>
      </c>
      <c r="AY149" s="1" t="s">
        <v>52</v>
      </c>
      <c r="AZ149" s="1" t="s">
        <v>52</v>
      </c>
    </row>
    <row r="150" spans="1:52" ht="30" customHeight="1" x14ac:dyDescent="0.3">
      <c r="A150" s="19" t="s">
        <v>1196</v>
      </c>
      <c r="B150" s="19" t="s">
        <v>52</v>
      </c>
      <c r="C150" s="19" t="s">
        <v>52</v>
      </c>
      <c r="D150" s="20"/>
      <c r="E150" s="22"/>
      <c r="F150" s="25"/>
      <c r="G150" s="22"/>
      <c r="H150" s="25"/>
      <c r="I150" s="22"/>
      <c r="J150" s="25"/>
      <c r="K150" s="22"/>
      <c r="L150" s="25"/>
      <c r="M150" s="19" t="s">
        <v>52</v>
      </c>
      <c r="N150" s="1" t="s">
        <v>94</v>
      </c>
      <c r="O150" s="1" t="s">
        <v>94</v>
      </c>
      <c r="P150" s="1" t="s">
        <v>52</v>
      </c>
      <c r="Q150" s="1" t="s">
        <v>52</v>
      </c>
      <c r="R150" s="1" t="s">
        <v>52</v>
      </c>
      <c r="AV150" s="1" t="s">
        <v>52</v>
      </c>
      <c r="AW150" s="1" t="s">
        <v>52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20"/>
      <c r="B151" s="20"/>
      <c r="C151" s="20"/>
      <c r="D151" s="20"/>
      <c r="E151" s="22"/>
      <c r="F151" s="25"/>
      <c r="G151" s="22"/>
      <c r="H151" s="25"/>
      <c r="I151" s="22"/>
      <c r="J151" s="25"/>
      <c r="K151" s="22"/>
      <c r="L151" s="25"/>
      <c r="M151" s="20"/>
    </row>
    <row r="152" spans="1:52" ht="30" customHeight="1" x14ac:dyDescent="0.3">
      <c r="A152" s="16" t="s">
        <v>1435</v>
      </c>
      <c r="B152" s="17"/>
      <c r="C152" s="17"/>
      <c r="D152" s="17"/>
      <c r="E152" s="21"/>
      <c r="F152" s="24"/>
      <c r="G152" s="21"/>
      <c r="H152" s="24"/>
      <c r="I152" s="21"/>
      <c r="J152" s="24"/>
      <c r="K152" s="21"/>
      <c r="L152" s="24"/>
      <c r="M152" s="18"/>
      <c r="N152" s="1" t="s">
        <v>212</v>
      </c>
    </row>
    <row r="153" spans="1:52" ht="30" customHeight="1" x14ac:dyDescent="0.3">
      <c r="A153" s="19" t="s">
        <v>1426</v>
      </c>
      <c r="B153" s="19" t="s">
        <v>1427</v>
      </c>
      <c r="C153" s="19" t="s">
        <v>61</v>
      </c>
      <c r="D153" s="20">
        <v>2.1</v>
      </c>
      <c r="E153" s="22"/>
      <c r="F153" s="25"/>
      <c r="G153" s="22"/>
      <c r="H153" s="25"/>
      <c r="I153" s="22"/>
      <c r="J153" s="25"/>
      <c r="K153" s="22"/>
      <c r="L153" s="25"/>
      <c r="M153" s="19" t="s">
        <v>52</v>
      </c>
      <c r="N153" s="1" t="s">
        <v>212</v>
      </c>
      <c r="O153" s="1" t="s">
        <v>1428</v>
      </c>
      <c r="P153" s="1" t="s">
        <v>65</v>
      </c>
      <c r="Q153" s="1" t="s">
        <v>65</v>
      </c>
      <c r="R153" s="1" t="s">
        <v>64</v>
      </c>
      <c r="AV153" s="1" t="s">
        <v>52</v>
      </c>
      <c r="AW153" s="1" t="s">
        <v>1436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9" t="s">
        <v>1430</v>
      </c>
      <c r="B154" s="19" t="s">
        <v>1437</v>
      </c>
      <c r="C154" s="19" t="s">
        <v>61</v>
      </c>
      <c r="D154" s="20">
        <v>1</v>
      </c>
      <c r="E154" s="22"/>
      <c r="F154" s="25"/>
      <c r="G154" s="22"/>
      <c r="H154" s="25"/>
      <c r="I154" s="22"/>
      <c r="J154" s="25"/>
      <c r="K154" s="22"/>
      <c r="L154" s="25"/>
      <c r="M154" s="19" t="s">
        <v>1438</v>
      </c>
      <c r="N154" s="1" t="s">
        <v>212</v>
      </c>
      <c r="O154" s="1" t="s">
        <v>1439</v>
      </c>
      <c r="P154" s="1" t="s">
        <v>64</v>
      </c>
      <c r="Q154" s="1" t="s">
        <v>65</v>
      </c>
      <c r="R154" s="1" t="s">
        <v>65</v>
      </c>
      <c r="AV154" s="1" t="s">
        <v>52</v>
      </c>
      <c r="AW154" s="1" t="s">
        <v>1440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9" t="s">
        <v>1196</v>
      </c>
      <c r="B155" s="19" t="s">
        <v>52</v>
      </c>
      <c r="C155" s="19" t="s">
        <v>52</v>
      </c>
      <c r="D155" s="20"/>
      <c r="E155" s="22"/>
      <c r="F155" s="25"/>
      <c r="G155" s="22"/>
      <c r="H155" s="25"/>
      <c r="I155" s="22"/>
      <c r="J155" s="25"/>
      <c r="K155" s="22"/>
      <c r="L155" s="25"/>
      <c r="M155" s="19" t="s">
        <v>52</v>
      </c>
      <c r="N155" s="1" t="s">
        <v>94</v>
      </c>
      <c r="O155" s="1" t="s">
        <v>94</v>
      </c>
      <c r="P155" s="1" t="s">
        <v>52</v>
      </c>
      <c r="Q155" s="1" t="s">
        <v>52</v>
      </c>
      <c r="R155" s="1" t="s">
        <v>52</v>
      </c>
      <c r="AV155" s="1" t="s">
        <v>52</v>
      </c>
      <c r="AW155" s="1" t="s">
        <v>52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20"/>
      <c r="B156" s="20"/>
      <c r="C156" s="20"/>
      <c r="D156" s="20"/>
      <c r="E156" s="22"/>
      <c r="F156" s="25"/>
      <c r="G156" s="22"/>
      <c r="H156" s="25"/>
      <c r="I156" s="22"/>
      <c r="J156" s="25"/>
      <c r="K156" s="22"/>
      <c r="L156" s="25"/>
      <c r="M156" s="20"/>
    </row>
    <row r="157" spans="1:52" ht="30" customHeight="1" x14ac:dyDescent="0.3">
      <c r="A157" s="16" t="s">
        <v>1441</v>
      </c>
      <c r="B157" s="17"/>
      <c r="C157" s="17"/>
      <c r="D157" s="17"/>
      <c r="E157" s="21"/>
      <c r="F157" s="24"/>
      <c r="G157" s="21"/>
      <c r="H157" s="24"/>
      <c r="I157" s="21"/>
      <c r="J157" s="24"/>
      <c r="K157" s="21"/>
      <c r="L157" s="24"/>
      <c r="M157" s="18"/>
      <c r="N157" s="1" t="s">
        <v>217</v>
      </c>
    </row>
    <row r="158" spans="1:52" ht="30" customHeight="1" x14ac:dyDescent="0.3">
      <c r="A158" s="19" t="s">
        <v>1442</v>
      </c>
      <c r="B158" s="19" t="s">
        <v>1443</v>
      </c>
      <c r="C158" s="19" t="s">
        <v>61</v>
      </c>
      <c r="D158" s="20">
        <v>1</v>
      </c>
      <c r="E158" s="22"/>
      <c r="F158" s="25"/>
      <c r="G158" s="22"/>
      <c r="H158" s="25"/>
      <c r="I158" s="22"/>
      <c r="J158" s="25"/>
      <c r="K158" s="22"/>
      <c r="L158" s="25"/>
      <c r="M158" s="19" t="s">
        <v>1444</v>
      </c>
      <c r="N158" s="1" t="s">
        <v>217</v>
      </c>
      <c r="O158" s="1" t="s">
        <v>1445</v>
      </c>
      <c r="P158" s="1" t="s">
        <v>64</v>
      </c>
      <c r="Q158" s="1" t="s">
        <v>65</v>
      </c>
      <c r="R158" s="1" t="s">
        <v>65</v>
      </c>
      <c r="AV158" s="1" t="s">
        <v>52</v>
      </c>
      <c r="AW158" s="1" t="s">
        <v>1446</v>
      </c>
      <c r="AX158" s="1" t="s">
        <v>52</v>
      </c>
      <c r="AY158" s="1" t="s">
        <v>52</v>
      </c>
      <c r="AZ158" s="1" t="s">
        <v>52</v>
      </c>
    </row>
    <row r="159" spans="1:52" ht="30" customHeight="1" x14ac:dyDescent="0.3">
      <c r="A159" s="19" t="s">
        <v>1196</v>
      </c>
      <c r="B159" s="19" t="s">
        <v>52</v>
      </c>
      <c r="C159" s="19" t="s">
        <v>52</v>
      </c>
      <c r="D159" s="20"/>
      <c r="E159" s="22"/>
      <c r="F159" s="25"/>
      <c r="G159" s="22"/>
      <c r="H159" s="25"/>
      <c r="I159" s="22"/>
      <c r="J159" s="25"/>
      <c r="K159" s="22"/>
      <c r="L159" s="25"/>
      <c r="M159" s="19" t="s">
        <v>52</v>
      </c>
      <c r="N159" s="1" t="s">
        <v>94</v>
      </c>
      <c r="O159" s="1" t="s">
        <v>94</v>
      </c>
      <c r="P159" s="1" t="s">
        <v>52</v>
      </c>
      <c r="Q159" s="1" t="s">
        <v>52</v>
      </c>
      <c r="R159" s="1" t="s">
        <v>52</v>
      </c>
      <c r="AV159" s="1" t="s">
        <v>52</v>
      </c>
      <c r="AW159" s="1" t="s">
        <v>52</v>
      </c>
      <c r="AX159" s="1" t="s">
        <v>52</v>
      </c>
      <c r="AY159" s="1" t="s">
        <v>52</v>
      </c>
      <c r="AZ159" s="1" t="s">
        <v>52</v>
      </c>
    </row>
    <row r="160" spans="1:52" ht="30" customHeight="1" x14ac:dyDescent="0.3">
      <c r="A160" s="20"/>
      <c r="B160" s="20"/>
      <c r="C160" s="20"/>
      <c r="D160" s="20"/>
      <c r="E160" s="22"/>
      <c r="F160" s="25"/>
      <c r="G160" s="22"/>
      <c r="H160" s="25"/>
      <c r="I160" s="22"/>
      <c r="J160" s="25"/>
      <c r="K160" s="22"/>
      <c r="L160" s="25"/>
      <c r="M160" s="20"/>
    </row>
    <row r="161" spans="1:52" ht="30" customHeight="1" x14ac:dyDescent="0.3">
      <c r="A161" s="16" t="s">
        <v>1447</v>
      </c>
      <c r="B161" s="17"/>
      <c r="C161" s="17"/>
      <c r="D161" s="17"/>
      <c r="E161" s="21"/>
      <c r="F161" s="24"/>
      <c r="G161" s="21"/>
      <c r="H161" s="24"/>
      <c r="I161" s="21"/>
      <c r="J161" s="24"/>
      <c r="K161" s="21"/>
      <c r="L161" s="24"/>
      <c r="M161" s="18"/>
      <c r="N161" s="1" t="s">
        <v>222</v>
      </c>
    </row>
    <row r="162" spans="1:52" ht="30" customHeight="1" x14ac:dyDescent="0.3">
      <c r="A162" s="19" t="s">
        <v>1448</v>
      </c>
      <c r="B162" s="19" t="s">
        <v>1449</v>
      </c>
      <c r="C162" s="19" t="s">
        <v>1450</v>
      </c>
      <c r="D162" s="20">
        <v>1.1000000000000001</v>
      </c>
      <c r="E162" s="22"/>
      <c r="F162" s="25"/>
      <c r="G162" s="22"/>
      <c r="H162" s="25"/>
      <c r="I162" s="22"/>
      <c r="J162" s="25"/>
      <c r="K162" s="22"/>
      <c r="L162" s="25"/>
      <c r="M162" s="19" t="s">
        <v>52</v>
      </c>
      <c r="N162" s="1" t="s">
        <v>222</v>
      </c>
      <c r="O162" s="1" t="s">
        <v>1451</v>
      </c>
      <c r="P162" s="1" t="s">
        <v>65</v>
      </c>
      <c r="Q162" s="1" t="s">
        <v>65</v>
      </c>
      <c r="R162" s="1" t="s">
        <v>64</v>
      </c>
      <c r="AV162" s="1" t="s">
        <v>52</v>
      </c>
      <c r="AW162" s="1" t="s">
        <v>1452</v>
      </c>
      <c r="AX162" s="1" t="s">
        <v>52</v>
      </c>
      <c r="AY162" s="1" t="s">
        <v>52</v>
      </c>
      <c r="AZ162" s="1" t="s">
        <v>52</v>
      </c>
    </row>
    <row r="163" spans="1:52" ht="30" customHeight="1" x14ac:dyDescent="0.3">
      <c r="A163" s="19" t="s">
        <v>1453</v>
      </c>
      <c r="B163" s="19" t="s">
        <v>1454</v>
      </c>
      <c r="C163" s="19" t="s">
        <v>61</v>
      </c>
      <c r="D163" s="20">
        <v>1</v>
      </c>
      <c r="E163" s="22"/>
      <c r="F163" s="25"/>
      <c r="G163" s="22"/>
      <c r="H163" s="25"/>
      <c r="I163" s="22"/>
      <c r="J163" s="25"/>
      <c r="K163" s="22"/>
      <c r="L163" s="25"/>
      <c r="M163" s="19" t="s">
        <v>1455</v>
      </c>
      <c r="N163" s="1" t="s">
        <v>222</v>
      </c>
      <c r="O163" s="1" t="s">
        <v>1456</v>
      </c>
      <c r="P163" s="1" t="s">
        <v>64</v>
      </c>
      <c r="Q163" s="1" t="s">
        <v>65</v>
      </c>
      <c r="R163" s="1" t="s">
        <v>65</v>
      </c>
      <c r="AV163" s="1" t="s">
        <v>52</v>
      </c>
      <c r="AW163" s="1" t="s">
        <v>1457</v>
      </c>
      <c r="AX163" s="1" t="s">
        <v>52</v>
      </c>
      <c r="AY163" s="1" t="s">
        <v>52</v>
      </c>
      <c r="AZ163" s="1" t="s">
        <v>52</v>
      </c>
    </row>
    <row r="164" spans="1:52" ht="30" customHeight="1" x14ac:dyDescent="0.3">
      <c r="A164" s="19" t="s">
        <v>1196</v>
      </c>
      <c r="B164" s="19" t="s">
        <v>52</v>
      </c>
      <c r="C164" s="19" t="s">
        <v>52</v>
      </c>
      <c r="D164" s="20"/>
      <c r="E164" s="22"/>
      <c r="F164" s="25"/>
      <c r="G164" s="22"/>
      <c r="H164" s="25"/>
      <c r="I164" s="22"/>
      <c r="J164" s="25"/>
      <c r="K164" s="22"/>
      <c r="L164" s="25"/>
      <c r="M164" s="19" t="s">
        <v>52</v>
      </c>
      <c r="N164" s="1" t="s">
        <v>94</v>
      </c>
      <c r="O164" s="1" t="s">
        <v>94</v>
      </c>
      <c r="P164" s="1" t="s">
        <v>52</v>
      </c>
      <c r="Q164" s="1" t="s">
        <v>52</v>
      </c>
      <c r="R164" s="1" t="s">
        <v>52</v>
      </c>
      <c r="AV164" s="1" t="s">
        <v>52</v>
      </c>
      <c r="AW164" s="1" t="s">
        <v>52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20"/>
      <c r="B165" s="20"/>
      <c r="C165" s="20"/>
      <c r="D165" s="20"/>
      <c r="E165" s="22"/>
      <c r="F165" s="25"/>
      <c r="G165" s="22"/>
      <c r="H165" s="25"/>
      <c r="I165" s="22"/>
      <c r="J165" s="25"/>
      <c r="K165" s="22"/>
      <c r="L165" s="25"/>
      <c r="M165" s="20"/>
    </row>
    <row r="166" spans="1:52" ht="30" customHeight="1" x14ac:dyDescent="0.3">
      <c r="A166" s="16" t="s">
        <v>1458</v>
      </c>
      <c r="B166" s="17"/>
      <c r="C166" s="17"/>
      <c r="D166" s="17"/>
      <c r="E166" s="21"/>
      <c r="F166" s="24"/>
      <c r="G166" s="21"/>
      <c r="H166" s="24"/>
      <c r="I166" s="21"/>
      <c r="J166" s="24"/>
      <c r="K166" s="21"/>
      <c r="L166" s="24"/>
      <c r="M166" s="18"/>
      <c r="N166" s="1" t="s">
        <v>227</v>
      </c>
    </row>
    <row r="167" spans="1:52" ht="30" customHeight="1" x14ac:dyDescent="0.3">
      <c r="A167" s="19" t="s">
        <v>516</v>
      </c>
      <c r="B167" s="19" t="s">
        <v>210</v>
      </c>
      <c r="C167" s="19" t="s">
        <v>61</v>
      </c>
      <c r="D167" s="20">
        <v>1</v>
      </c>
      <c r="E167" s="22"/>
      <c r="F167" s="25"/>
      <c r="G167" s="22"/>
      <c r="H167" s="25"/>
      <c r="I167" s="22"/>
      <c r="J167" s="25"/>
      <c r="K167" s="22"/>
      <c r="L167" s="25"/>
      <c r="M167" s="19" t="s">
        <v>517</v>
      </c>
      <c r="N167" s="1" t="s">
        <v>227</v>
      </c>
      <c r="O167" s="1" t="s">
        <v>518</v>
      </c>
      <c r="P167" s="1" t="s">
        <v>64</v>
      </c>
      <c r="Q167" s="1" t="s">
        <v>65</v>
      </c>
      <c r="R167" s="1" t="s">
        <v>65</v>
      </c>
      <c r="AV167" s="1" t="s">
        <v>52</v>
      </c>
      <c r="AW167" s="1" t="s">
        <v>1459</v>
      </c>
      <c r="AX167" s="1" t="s">
        <v>52</v>
      </c>
      <c r="AY167" s="1" t="s">
        <v>52</v>
      </c>
      <c r="AZ167" s="1" t="s">
        <v>52</v>
      </c>
    </row>
    <row r="168" spans="1:52" ht="30" customHeight="1" x14ac:dyDescent="0.3">
      <c r="A168" s="19" t="s">
        <v>744</v>
      </c>
      <c r="B168" s="19" t="s">
        <v>745</v>
      </c>
      <c r="C168" s="19" t="s">
        <v>61</v>
      </c>
      <c r="D168" s="20">
        <v>1</v>
      </c>
      <c r="E168" s="22"/>
      <c r="F168" s="25"/>
      <c r="G168" s="22"/>
      <c r="H168" s="25"/>
      <c r="I168" s="22"/>
      <c r="J168" s="25"/>
      <c r="K168" s="22"/>
      <c r="L168" s="25"/>
      <c r="M168" s="19" t="s">
        <v>746</v>
      </c>
      <c r="N168" s="1" t="s">
        <v>227</v>
      </c>
      <c r="O168" s="1" t="s">
        <v>747</v>
      </c>
      <c r="P168" s="1" t="s">
        <v>64</v>
      </c>
      <c r="Q168" s="1" t="s">
        <v>65</v>
      </c>
      <c r="R168" s="1" t="s">
        <v>65</v>
      </c>
      <c r="AV168" s="1" t="s">
        <v>52</v>
      </c>
      <c r="AW168" s="1" t="s">
        <v>1460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19" t="s">
        <v>214</v>
      </c>
      <c r="B169" s="19" t="s">
        <v>763</v>
      </c>
      <c r="C169" s="19" t="s">
        <v>61</v>
      </c>
      <c r="D169" s="20">
        <v>1</v>
      </c>
      <c r="E169" s="22"/>
      <c r="F169" s="25"/>
      <c r="G169" s="22"/>
      <c r="H169" s="25"/>
      <c r="I169" s="22"/>
      <c r="J169" s="25"/>
      <c r="K169" s="22"/>
      <c r="L169" s="25"/>
      <c r="M169" s="19" t="s">
        <v>764</v>
      </c>
      <c r="N169" s="1" t="s">
        <v>227</v>
      </c>
      <c r="O169" s="1" t="s">
        <v>765</v>
      </c>
      <c r="P169" s="1" t="s">
        <v>64</v>
      </c>
      <c r="Q169" s="1" t="s">
        <v>65</v>
      </c>
      <c r="R169" s="1" t="s">
        <v>65</v>
      </c>
      <c r="AV169" s="1" t="s">
        <v>52</v>
      </c>
      <c r="AW169" s="1" t="s">
        <v>1461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19" t="s">
        <v>1196</v>
      </c>
      <c r="B170" s="19" t="s">
        <v>52</v>
      </c>
      <c r="C170" s="19" t="s">
        <v>52</v>
      </c>
      <c r="D170" s="20"/>
      <c r="E170" s="22"/>
      <c r="F170" s="25"/>
      <c r="G170" s="22"/>
      <c r="H170" s="25"/>
      <c r="I170" s="22"/>
      <c r="J170" s="25"/>
      <c r="K170" s="22"/>
      <c r="L170" s="25"/>
      <c r="M170" s="19" t="s">
        <v>52</v>
      </c>
      <c r="N170" s="1" t="s">
        <v>94</v>
      </c>
      <c r="O170" s="1" t="s">
        <v>94</v>
      </c>
      <c r="P170" s="1" t="s">
        <v>52</v>
      </c>
      <c r="Q170" s="1" t="s">
        <v>52</v>
      </c>
      <c r="R170" s="1" t="s">
        <v>52</v>
      </c>
      <c r="AV170" s="1" t="s">
        <v>52</v>
      </c>
      <c r="AW170" s="1" t="s">
        <v>52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20"/>
      <c r="B171" s="20"/>
      <c r="C171" s="20"/>
      <c r="D171" s="20"/>
      <c r="E171" s="22"/>
      <c r="F171" s="25"/>
      <c r="G171" s="22"/>
      <c r="H171" s="25"/>
      <c r="I171" s="22"/>
      <c r="J171" s="25"/>
      <c r="K171" s="22"/>
      <c r="L171" s="25"/>
      <c r="M171" s="20"/>
    </row>
    <row r="172" spans="1:52" ht="30" customHeight="1" x14ac:dyDescent="0.3">
      <c r="A172" s="16" t="s">
        <v>1462</v>
      </c>
      <c r="B172" s="17"/>
      <c r="C172" s="17"/>
      <c r="D172" s="17"/>
      <c r="E172" s="21"/>
      <c r="F172" s="24"/>
      <c r="G172" s="21"/>
      <c r="H172" s="24"/>
      <c r="I172" s="21"/>
      <c r="J172" s="24"/>
      <c r="K172" s="21"/>
      <c r="L172" s="24"/>
      <c r="M172" s="18"/>
      <c r="N172" s="1" t="s">
        <v>231</v>
      </c>
    </row>
    <row r="173" spans="1:52" ht="30" customHeight="1" x14ac:dyDescent="0.3">
      <c r="A173" s="19" t="s">
        <v>516</v>
      </c>
      <c r="B173" s="19" t="s">
        <v>210</v>
      </c>
      <c r="C173" s="19" t="s">
        <v>61</v>
      </c>
      <c r="D173" s="20">
        <v>1</v>
      </c>
      <c r="E173" s="22"/>
      <c r="F173" s="25"/>
      <c r="G173" s="22"/>
      <c r="H173" s="25"/>
      <c r="I173" s="22"/>
      <c r="J173" s="25"/>
      <c r="K173" s="22"/>
      <c r="L173" s="25"/>
      <c r="M173" s="19" t="s">
        <v>517</v>
      </c>
      <c r="N173" s="1" t="s">
        <v>231</v>
      </c>
      <c r="O173" s="1" t="s">
        <v>518</v>
      </c>
      <c r="P173" s="1" t="s">
        <v>64</v>
      </c>
      <c r="Q173" s="1" t="s">
        <v>65</v>
      </c>
      <c r="R173" s="1" t="s">
        <v>65</v>
      </c>
      <c r="AV173" s="1" t="s">
        <v>52</v>
      </c>
      <c r="AW173" s="1" t="s">
        <v>1463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19" t="s">
        <v>516</v>
      </c>
      <c r="B174" s="19" t="s">
        <v>1464</v>
      </c>
      <c r="C174" s="19" t="s">
        <v>61</v>
      </c>
      <c r="D174" s="20">
        <v>1</v>
      </c>
      <c r="E174" s="22"/>
      <c r="F174" s="25"/>
      <c r="G174" s="22"/>
      <c r="H174" s="25"/>
      <c r="I174" s="22"/>
      <c r="J174" s="25"/>
      <c r="K174" s="22"/>
      <c r="L174" s="25"/>
      <c r="M174" s="19" t="s">
        <v>1465</v>
      </c>
      <c r="N174" s="1" t="s">
        <v>231</v>
      </c>
      <c r="O174" s="1" t="s">
        <v>1466</v>
      </c>
      <c r="P174" s="1" t="s">
        <v>64</v>
      </c>
      <c r="Q174" s="1" t="s">
        <v>65</v>
      </c>
      <c r="R174" s="1" t="s">
        <v>65</v>
      </c>
      <c r="AV174" s="1" t="s">
        <v>52</v>
      </c>
      <c r="AW174" s="1" t="s">
        <v>1467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19" t="s">
        <v>1196</v>
      </c>
      <c r="B175" s="19" t="s">
        <v>52</v>
      </c>
      <c r="C175" s="19" t="s">
        <v>52</v>
      </c>
      <c r="D175" s="20"/>
      <c r="E175" s="22"/>
      <c r="F175" s="25"/>
      <c r="G175" s="22"/>
      <c r="H175" s="25"/>
      <c r="I175" s="22"/>
      <c r="J175" s="25"/>
      <c r="K175" s="22"/>
      <c r="L175" s="25"/>
      <c r="M175" s="19" t="s">
        <v>52</v>
      </c>
      <c r="N175" s="1" t="s">
        <v>94</v>
      </c>
      <c r="O175" s="1" t="s">
        <v>94</v>
      </c>
      <c r="P175" s="1" t="s">
        <v>52</v>
      </c>
      <c r="Q175" s="1" t="s">
        <v>52</v>
      </c>
      <c r="R175" s="1" t="s">
        <v>52</v>
      </c>
      <c r="AV175" s="1" t="s">
        <v>52</v>
      </c>
      <c r="AW175" s="1" t="s">
        <v>52</v>
      </c>
      <c r="AX175" s="1" t="s">
        <v>52</v>
      </c>
      <c r="AY175" s="1" t="s">
        <v>52</v>
      </c>
      <c r="AZ175" s="1" t="s">
        <v>52</v>
      </c>
    </row>
    <row r="176" spans="1:52" ht="30" customHeight="1" x14ac:dyDescent="0.3">
      <c r="A176" s="20"/>
      <c r="B176" s="20"/>
      <c r="C176" s="20"/>
      <c r="D176" s="20"/>
      <c r="E176" s="22"/>
      <c r="F176" s="25"/>
      <c r="G176" s="22"/>
      <c r="H176" s="25"/>
      <c r="I176" s="22"/>
      <c r="J176" s="25"/>
      <c r="K176" s="22"/>
      <c r="L176" s="25"/>
      <c r="M176" s="20"/>
    </row>
    <row r="177" spans="1:52" ht="30" customHeight="1" x14ac:dyDescent="0.3">
      <c r="A177" s="16" t="s">
        <v>1468</v>
      </c>
      <c r="B177" s="17"/>
      <c r="C177" s="17"/>
      <c r="D177" s="17"/>
      <c r="E177" s="21"/>
      <c r="F177" s="24"/>
      <c r="G177" s="21"/>
      <c r="H177" s="24"/>
      <c r="I177" s="21"/>
      <c r="J177" s="24"/>
      <c r="K177" s="21"/>
      <c r="L177" s="24"/>
      <c r="M177" s="18"/>
      <c r="N177" s="1" t="s">
        <v>235</v>
      </c>
    </row>
    <row r="178" spans="1:52" ht="30" customHeight="1" x14ac:dyDescent="0.3">
      <c r="A178" s="19" t="s">
        <v>516</v>
      </c>
      <c r="B178" s="19" t="s">
        <v>210</v>
      </c>
      <c r="C178" s="19" t="s">
        <v>61</v>
      </c>
      <c r="D178" s="20">
        <v>1</v>
      </c>
      <c r="E178" s="22"/>
      <c r="F178" s="25"/>
      <c r="G178" s="22"/>
      <c r="H178" s="25"/>
      <c r="I178" s="22"/>
      <c r="J178" s="25"/>
      <c r="K178" s="22"/>
      <c r="L178" s="25"/>
      <c r="M178" s="19" t="s">
        <v>517</v>
      </c>
      <c r="N178" s="1" t="s">
        <v>235</v>
      </c>
      <c r="O178" s="1" t="s">
        <v>518</v>
      </c>
      <c r="P178" s="1" t="s">
        <v>64</v>
      </c>
      <c r="Q178" s="1" t="s">
        <v>65</v>
      </c>
      <c r="R178" s="1" t="s">
        <v>65</v>
      </c>
      <c r="AV178" s="1" t="s">
        <v>52</v>
      </c>
      <c r="AW178" s="1" t="s">
        <v>1469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9" t="s">
        <v>1470</v>
      </c>
      <c r="B179" s="19" t="s">
        <v>1471</v>
      </c>
      <c r="C179" s="19" t="s">
        <v>61</v>
      </c>
      <c r="D179" s="20">
        <v>1</v>
      </c>
      <c r="E179" s="22"/>
      <c r="F179" s="25"/>
      <c r="G179" s="22"/>
      <c r="H179" s="25"/>
      <c r="I179" s="22"/>
      <c r="J179" s="25"/>
      <c r="K179" s="22"/>
      <c r="L179" s="25"/>
      <c r="M179" s="19" t="s">
        <v>1472</v>
      </c>
      <c r="N179" s="1" t="s">
        <v>235</v>
      </c>
      <c r="O179" s="1" t="s">
        <v>1473</v>
      </c>
      <c r="P179" s="1" t="s">
        <v>64</v>
      </c>
      <c r="Q179" s="1" t="s">
        <v>65</v>
      </c>
      <c r="R179" s="1" t="s">
        <v>65</v>
      </c>
      <c r="AV179" s="1" t="s">
        <v>52</v>
      </c>
      <c r="AW179" s="1" t="s">
        <v>1474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19" t="s">
        <v>1196</v>
      </c>
      <c r="B180" s="19" t="s">
        <v>52</v>
      </c>
      <c r="C180" s="19" t="s">
        <v>52</v>
      </c>
      <c r="D180" s="20"/>
      <c r="E180" s="22"/>
      <c r="F180" s="25"/>
      <c r="G180" s="22"/>
      <c r="H180" s="25"/>
      <c r="I180" s="22"/>
      <c r="J180" s="25"/>
      <c r="K180" s="22"/>
      <c r="L180" s="25"/>
      <c r="M180" s="19" t="s">
        <v>52</v>
      </c>
      <c r="N180" s="1" t="s">
        <v>94</v>
      </c>
      <c r="O180" s="1" t="s">
        <v>94</v>
      </c>
      <c r="P180" s="1" t="s">
        <v>52</v>
      </c>
      <c r="Q180" s="1" t="s">
        <v>52</v>
      </c>
      <c r="R180" s="1" t="s">
        <v>52</v>
      </c>
      <c r="AV180" s="1" t="s">
        <v>52</v>
      </c>
      <c r="AW180" s="1" t="s">
        <v>52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20"/>
      <c r="B181" s="20"/>
      <c r="C181" s="20"/>
      <c r="D181" s="20"/>
      <c r="E181" s="22"/>
      <c r="F181" s="25"/>
      <c r="G181" s="22"/>
      <c r="H181" s="25"/>
      <c r="I181" s="22"/>
      <c r="J181" s="25"/>
      <c r="K181" s="22"/>
      <c r="L181" s="25"/>
      <c r="M181" s="20"/>
    </row>
    <row r="182" spans="1:52" ht="30" customHeight="1" x14ac:dyDescent="0.3">
      <c r="A182" s="16" t="s">
        <v>1475</v>
      </c>
      <c r="B182" s="17"/>
      <c r="C182" s="17"/>
      <c r="D182" s="17"/>
      <c r="E182" s="21"/>
      <c r="F182" s="24"/>
      <c r="G182" s="21"/>
      <c r="H182" s="24"/>
      <c r="I182" s="21"/>
      <c r="J182" s="24"/>
      <c r="K182" s="21"/>
      <c r="L182" s="24"/>
      <c r="M182" s="18"/>
      <c r="N182" s="1" t="s">
        <v>240</v>
      </c>
    </row>
    <row r="183" spans="1:52" ht="30" customHeight="1" x14ac:dyDescent="0.3">
      <c r="A183" s="19" t="s">
        <v>1476</v>
      </c>
      <c r="B183" s="19" t="s">
        <v>238</v>
      </c>
      <c r="C183" s="19" t="s">
        <v>61</v>
      </c>
      <c r="D183" s="20">
        <v>1.1000000000000001</v>
      </c>
      <c r="E183" s="22"/>
      <c r="F183" s="25"/>
      <c r="G183" s="22"/>
      <c r="H183" s="25"/>
      <c r="I183" s="22"/>
      <c r="J183" s="25"/>
      <c r="K183" s="22"/>
      <c r="L183" s="25"/>
      <c r="M183" s="19" t="s">
        <v>52</v>
      </c>
      <c r="N183" s="1" t="s">
        <v>240</v>
      </c>
      <c r="O183" s="1" t="s">
        <v>1477</v>
      </c>
      <c r="P183" s="1" t="s">
        <v>65</v>
      </c>
      <c r="Q183" s="1" t="s">
        <v>65</v>
      </c>
      <c r="R183" s="1" t="s">
        <v>64</v>
      </c>
      <c r="AV183" s="1" t="s">
        <v>52</v>
      </c>
      <c r="AW183" s="1" t="s">
        <v>1478</v>
      </c>
      <c r="AX183" s="1" t="s">
        <v>52</v>
      </c>
      <c r="AY183" s="1" t="s">
        <v>52</v>
      </c>
      <c r="AZ183" s="1" t="s">
        <v>52</v>
      </c>
    </row>
    <row r="184" spans="1:52" ht="30" customHeight="1" x14ac:dyDescent="0.3">
      <c r="A184" s="19" t="s">
        <v>1479</v>
      </c>
      <c r="B184" s="19" t="s">
        <v>1454</v>
      </c>
      <c r="C184" s="19" t="s">
        <v>61</v>
      </c>
      <c r="D184" s="20">
        <v>1</v>
      </c>
      <c r="E184" s="22"/>
      <c r="F184" s="25"/>
      <c r="G184" s="22"/>
      <c r="H184" s="25"/>
      <c r="I184" s="22"/>
      <c r="J184" s="25"/>
      <c r="K184" s="22"/>
      <c r="L184" s="25"/>
      <c r="M184" s="19" t="s">
        <v>1480</v>
      </c>
      <c r="N184" s="1" t="s">
        <v>240</v>
      </c>
      <c r="O184" s="1" t="s">
        <v>1481</v>
      </c>
      <c r="P184" s="1" t="s">
        <v>64</v>
      </c>
      <c r="Q184" s="1" t="s">
        <v>65</v>
      </c>
      <c r="R184" s="1" t="s">
        <v>65</v>
      </c>
      <c r="AV184" s="1" t="s">
        <v>52</v>
      </c>
      <c r="AW184" s="1" t="s">
        <v>1482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9" t="s">
        <v>1196</v>
      </c>
      <c r="B185" s="19" t="s">
        <v>52</v>
      </c>
      <c r="C185" s="19" t="s">
        <v>52</v>
      </c>
      <c r="D185" s="20"/>
      <c r="E185" s="22"/>
      <c r="F185" s="25"/>
      <c r="G185" s="22"/>
      <c r="H185" s="25"/>
      <c r="I185" s="22"/>
      <c r="J185" s="25"/>
      <c r="K185" s="22"/>
      <c r="L185" s="25"/>
      <c r="M185" s="19" t="s">
        <v>52</v>
      </c>
      <c r="N185" s="1" t="s">
        <v>94</v>
      </c>
      <c r="O185" s="1" t="s">
        <v>94</v>
      </c>
      <c r="P185" s="1" t="s">
        <v>52</v>
      </c>
      <c r="Q185" s="1" t="s">
        <v>52</v>
      </c>
      <c r="R185" s="1" t="s">
        <v>52</v>
      </c>
      <c r="AV185" s="1" t="s">
        <v>52</v>
      </c>
      <c r="AW185" s="1" t="s">
        <v>52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20"/>
      <c r="B186" s="20"/>
      <c r="C186" s="20"/>
      <c r="D186" s="20"/>
      <c r="E186" s="22"/>
      <c r="F186" s="25"/>
      <c r="G186" s="22"/>
      <c r="H186" s="25"/>
      <c r="I186" s="22"/>
      <c r="J186" s="25"/>
      <c r="K186" s="22"/>
      <c r="L186" s="25"/>
      <c r="M186" s="20"/>
    </row>
    <row r="187" spans="1:52" ht="30" customHeight="1" x14ac:dyDescent="0.3">
      <c r="A187" s="16" t="s">
        <v>1483</v>
      </c>
      <c r="B187" s="17"/>
      <c r="C187" s="17"/>
      <c r="D187" s="17"/>
      <c r="E187" s="21"/>
      <c r="F187" s="24"/>
      <c r="G187" s="21"/>
      <c r="H187" s="24"/>
      <c r="I187" s="21"/>
      <c r="J187" s="24"/>
      <c r="K187" s="21"/>
      <c r="L187" s="24"/>
      <c r="M187" s="18"/>
      <c r="N187" s="1" t="s">
        <v>248</v>
      </c>
    </row>
    <row r="188" spans="1:52" ht="30" customHeight="1" x14ac:dyDescent="0.3">
      <c r="A188" s="19" t="s">
        <v>1484</v>
      </c>
      <c r="B188" s="19" t="s">
        <v>1485</v>
      </c>
      <c r="C188" s="19" t="s">
        <v>246</v>
      </c>
      <c r="D188" s="20">
        <v>1.72</v>
      </c>
      <c r="E188" s="22"/>
      <c r="F188" s="25"/>
      <c r="G188" s="22"/>
      <c r="H188" s="25"/>
      <c r="I188" s="22"/>
      <c r="J188" s="25"/>
      <c r="K188" s="22"/>
      <c r="L188" s="25"/>
      <c r="M188" s="19" t="s">
        <v>1486</v>
      </c>
      <c r="N188" s="1" t="s">
        <v>248</v>
      </c>
      <c r="O188" s="1" t="s">
        <v>1487</v>
      </c>
      <c r="P188" s="1" t="s">
        <v>64</v>
      </c>
      <c r="Q188" s="1" t="s">
        <v>65</v>
      </c>
      <c r="R188" s="1" t="s">
        <v>65</v>
      </c>
      <c r="AV188" s="1" t="s">
        <v>52</v>
      </c>
      <c r="AW188" s="1" t="s">
        <v>1488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19" t="s">
        <v>1484</v>
      </c>
      <c r="B189" s="19" t="s">
        <v>1489</v>
      </c>
      <c r="C189" s="19" t="s">
        <v>246</v>
      </c>
      <c r="D189" s="20">
        <v>5</v>
      </c>
      <c r="E189" s="22"/>
      <c r="F189" s="25"/>
      <c r="G189" s="22"/>
      <c r="H189" s="25"/>
      <c r="I189" s="22"/>
      <c r="J189" s="25"/>
      <c r="K189" s="22"/>
      <c r="L189" s="25"/>
      <c r="M189" s="19" t="s">
        <v>1490</v>
      </c>
      <c r="N189" s="1" t="s">
        <v>248</v>
      </c>
      <c r="O189" s="1" t="s">
        <v>1491</v>
      </c>
      <c r="P189" s="1" t="s">
        <v>64</v>
      </c>
      <c r="Q189" s="1" t="s">
        <v>65</v>
      </c>
      <c r="R189" s="1" t="s">
        <v>65</v>
      </c>
      <c r="AV189" s="1" t="s">
        <v>52</v>
      </c>
      <c r="AW189" s="1" t="s">
        <v>1492</v>
      </c>
      <c r="AX189" s="1" t="s">
        <v>52</v>
      </c>
      <c r="AY189" s="1" t="s">
        <v>52</v>
      </c>
      <c r="AZ189" s="1" t="s">
        <v>52</v>
      </c>
    </row>
    <row r="190" spans="1:52" ht="30" customHeight="1" x14ac:dyDescent="0.3">
      <c r="A190" s="19" t="s">
        <v>1493</v>
      </c>
      <c r="B190" s="19" t="s">
        <v>1494</v>
      </c>
      <c r="C190" s="19" t="s">
        <v>1200</v>
      </c>
      <c r="D190" s="20">
        <v>10</v>
      </c>
      <c r="E190" s="22"/>
      <c r="F190" s="25"/>
      <c r="G190" s="22"/>
      <c r="H190" s="25"/>
      <c r="I190" s="22"/>
      <c r="J190" s="25"/>
      <c r="K190" s="22"/>
      <c r="L190" s="25"/>
      <c r="M190" s="19" t="s">
        <v>1495</v>
      </c>
      <c r="N190" s="1" t="s">
        <v>248</v>
      </c>
      <c r="O190" s="1" t="s">
        <v>1496</v>
      </c>
      <c r="P190" s="1" t="s">
        <v>64</v>
      </c>
      <c r="Q190" s="1" t="s">
        <v>65</v>
      </c>
      <c r="R190" s="1" t="s">
        <v>65</v>
      </c>
      <c r="AV190" s="1" t="s">
        <v>52</v>
      </c>
      <c r="AW190" s="1" t="s">
        <v>1497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19" t="s">
        <v>1196</v>
      </c>
      <c r="B191" s="19" t="s">
        <v>52</v>
      </c>
      <c r="C191" s="19" t="s">
        <v>52</v>
      </c>
      <c r="D191" s="20"/>
      <c r="E191" s="22"/>
      <c r="F191" s="25"/>
      <c r="G191" s="22"/>
      <c r="H191" s="25"/>
      <c r="I191" s="22"/>
      <c r="J191" s="25"/>
      <c r="K191" s="22"/>
      <c r="L191" s="25"/>
      <c r="M191" s="19" t="s">
        <v>52</v>
      </c>
      <c r="N191" s="1" t="s">
        <v>94</v>
      </c>
      <c r="O191" s="1" t="s">
        <v>94</v>
      </c>
      <c r="P191" s="1" t="s">
        <v>52</v>
      </c>
      <c r="Q191" s="1" t="s">
        <v>52</v>
      </c>
      <c r="R191" s="1" t="s">
        <v>52</v>
      </c>
      <c r="AV191" s="1" t="s">
        <v>52</v>
      </c>
      <c r="AW191" s="1" t="s">
        <v>52</v>
      </c>
      <c r="AX191" s="1" t="s">
        <v>52</v>
      </c>
      <c r="AY191" s="1" t="s">
        <v>52</v>
      </c>
      <c r="AZ191" s="1" t="s">
        <v>52</v>
      </c>
    </row>
    <row r="192" spans="1:52" ht="30" customHeight="1" x14ac:dyDescent="0.3">
      <c r="A192" s="20"/>
      <c r="B192" s="20"/>
      <c r="C192" s="20"/>
      <c r="D192" s="20"/>
      <c r="E192" s="22"/>
      <c r="F192" s="25"/>
      <c r="G192" s="22"/>
      <c r="H192" s="25"/>
      <c r="I192" s="22"/>
      <c r="J192" s="25"/>
      <c r="K192" s="22"/>
      <c r="L192" s="25"/>
      <c r="M192" s="20"/>
    </row>
    <row r="193" spans="1:52" ht="30" customHeight="1" x14ac:dyDescent="0.3">
      <c r="A193" s="16" t="s">
        <v>1498</v>
      </c>
      <c r="B193" s="17"/>
      <c r="C193" s="17"/>
      <c r="D193" s="17"/>
      <c r="E193" s="21"/>
      <c r="F193" s="24"/>
      <c r="G193" s="21"/>
      <c r="H193" s="24"/>
      <c r="I193" s="21"/>
      <c r="J193" s="24"/>
      <c r="K193" s="21"/>
      <c r="L193" s="24"/>
      <c r="M193" s="18"/>
      <c r="N193" s="1" t="s">
        <v>253</v>
      </c>
    </row>
    <row r="194" spans="1:52" ht="30" customHeight="1" x14ac:dyDescent="0.3">
      <c r="A194" s="19" t="s">
        <v>1499</v>
      </c>
      <c r="B194" s="19" t="s">
        <v>1500</v>
      </c>
      <c r="C194" s="19" t="s">
        <v>1200</v>
      </c>
      <c r="D194" s="20">
        <v>1.3620000000000001</v>
      </c>
      <c r="E194" s="22"/>
      <c r="F194" s="25"/>
      <c r="G194" s="22"/>
      <c r="H194" s="25"/>
      <c r="I194" s="22"/>
      <c r="J194" s="25"/>
      <c r="K194" s="22"/>
      <c r="L194" s="25"/>
      <c r="M194" s="19" t="s">
        <v>1501</v>
      </c>
      <c r="N194" s="1" t="s">
        <v>253</v>
      </c>
      <c r="O194" s="1" t="s">
        <v>1502</v>
      </c>
      <c r="P194" s="1" t="s">
        <v>64</v>
      </c>
      <c r="Q194" s="1" t="s">
        <v>65</v>
      </c>
      <c r="R194" s="1" t="s">
        <v>65</v>
      </c>
      <c r="AV194" s="1" t="s">
        <v>52</v>
      </c>
      <c r="AW194" s="1" t="s">
        <v>1503</v>
      </c>
      <c r="AX194" s="1" t="s">
        <v>52</v>
      </c>
      <c r="AY194" s="1" t="s">
        <v>52</v>
      </c>
      <c r="AZ194" s="1" t="s">
        <v>52</v>
      </c>
    </row>
    <row r="195" spans="1:52" ht="30" customHeight="1" x14ac:dyDescent="0.3">
      <c r="A195" s="19" t="s">
        <v>1504</v>
      </c>
      <c r="B195" s="19" t="s">
        <v>1505</v>
      </c>
      <c r="C195" s="19" t="s">
        <v>1200</v>
      </c>
      <c r="D195" s="20">
        <v>1.3620000000000001</v>
      </c>
      <c r="E195" s="22"/>
      <c r="F195" s="25"/>
      <c r="G195" s="22"/>
      <c r="H195" s="25"/>
      <c r="I195" s="22"/>
      <c r="J195" s="25"/>
      <c r="K195" s="22"/>
      <c r="L195" s="25"/>
      <c r="M195" s="19" t="s">
        <v>52</v>
      </c>
      <c r="N195" s="1" t="s">
        <v>253</v>
      </c>
      <c r="O195" s="1" t="s">
        <v>1506</v>
      </c>
      <c r="P195" s="1" t="s">
        <v>65</v>
      </c>
      <c r="Q195" s="1" t="s">
        <v>65</v>
      </c>
      <c r="R195" s="1" t="s">
        <v>64</v>
      </c>
      <c r="AV195" s="1" t="s">
        <v>52</v>
      </c>
      <c r="AW195" s="1" t="s">
        <v>1507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19" t="s">
        <v>1504</v>
      </c>
      <c r="B196" s="19" t="s">
        <v>1508</v>
      </c>
      <c r="C196" s="19" t="s">
        <v>154</v>
      </c>
      <c r="D196" s="20">
        <v>1.222</v>
      </c>
      <c r="E196" s="22"/>
      <c r="F196" s="25"/>
      <c r="G196" s="22"/>
      <c r="H196" s="25"/>
      <c r="I196" s="22"/>
      <c r="J196" s="25"/>
      <c r="K196" s="22"/>
      <c r="L196" s="25"/>
      <c r="M196" s="19" t="s">
        <v>52</v>
      </c>
      <c r="N196" s="1" t="s">
        <v>253</v>
      </c>
      <c r="O196" s="1" t="s">
        <v>1509</v>
      </c>
      <c r="P196" s="1" t="s">
        <v>65</v>
      </c>
      <c r="Q196" s="1" t="s">
        <v>65</v>
      </c>
      <c r="R196" s="1" t="s">
        <v>64</v>
      </c>
      <c r="AV196" s="1" t="s">
        <v>52</v>
      </c>
      <c r="AW196" s="1" t="s">
        <v>1510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9" t="s">
        <v>1504</v>
      </c>
      <c r="B197" s="19" t="s">
        <v>1511</v>
      </c>
      <c r="C197" s="19" t="s">
        <v>154</v>
      </c>
      <c r="D197" s="20">
        <v>0.52500000000000002</v>
      </c>
      <c r="E197" s="22"/>
      <c r="F197" s="25"/>
      <c r="G197" s="22"/>
      <c r="H197" s="25"/>
      <c r="I197" s="22"/>
      <c r="J197" s="25"/>
      <c r="K197" s="22"/>
      <c r="L197" s="25"/>
      <c r="M197" s="19" t="s">
        <v>52</v>
      </c>
      <c r="N197" s="1" t="s">
        <v>253</v>
      </c>
      <c r="O197" s="1" t="s">
        <v>1512</v>
      </c>
      <c r="P197" s="1" t="s">
        <v>65</v>
      </c>
      <c r="Q197" s="1" t="s">
        <v>65</v>
      </c>
      <c r="R197" s="1" t="s">
        <v>64</v>
      </c>
      <c r="AV197" s="1" t="s">
        <v>52</v>
      </c>
      <c r="AW197" s="1" t="s">
        <v>1513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19" t="s">
        <v>1504</v>
      </c>
      <c r="B198" s="19" t="s">
        <v>1514</v>
      </c>
      <c r="C198" s="19" t="s">
        <v>1515</v>
      </c>
      <c r="D198" s="20">
        <v>1.3620000000000001</v>
      </c>
      <c r="E198" s="22"/>
      <c r="F198" s="25"/>
      <c r="G198" s="22"/>
      <c r="H198" s="25"/>
      <c r="I198" s="22"/>
      <c r="J198" s="25"/>
      <c r="K198" s="22"/>
      <c r="L198" s="25"/>
      <c r="M198" s="19" t="s">
        <v>52</v>
      </c>
      <c r="N198" s="1" t="s">
        <v>253</v>
      </c>
      <c r="O198" s="1" t="s">
        <v>1516</v>
      </c>
      <c r="P198" s="1" t="s">
        <v>65</v>
      </c>
      <c r="Q198" s="1" t="s">
        <v>65</v>
      </c>
      <c r="R198" s="1" t="s">
        <v>64</v>
      </c>
      <c r="AV198" s="1" t="s">
        <v>52</v>
      </c>
      <c r="AW198" s="1" t="s">
        <v>1517</v>
      </c>
      <c r="AX198" s="1" t="s">
        <v>52</v>
      </c>
      <c r="AY198" s="1" t="s">
        <v>52</v>
      </c>
      <c r="AZ198" s="1" t="s">
        <v>52</v>
      </c>
    </row>
    <row r="199" spans="1:52" ht="30" customHeight="1" x14ac:dyDescent="0.3">
      <c r="A199" s="19" t="s">
        <v>1504</v>
      </c>
      <c r="B199" s="19" t="s">
        <v>1518</v>
      </c>
      <c r="C199" s="19" t="s">
        <v>1515</v>
      </c>
      <c r="D199" s="20">
        <v>0.58399999999999996</v>
      </c>
      <c r="E199" s="22"/>
      <c r="F199" s="25"/>
      <c r="G199" s="22"/>
      <c r="H199" s="25"/>
      <c r="I199" s="22"/>
      <c r="J199" s="25"/>
      <c r="K199" s="22"/>
      <c r="L199" s="25"/>
      <c r="M199" s="19" t="s">
        <v>52</v>
      </c>
      <c r="N199" s="1" t="s">
        <v>253</v>
      </c>
      <c r="O199" s="1" t="s">
        <v>1519</v>
      </c>
      <c r="P199" s="1" t="s">
        <v>65</v>
      </c>
      <c r="Q199" s="1" t="s">
        <v>65</v>
      </c>
      <c r="R199" s="1" t="s">
        <v>64</v>
      </c>
      <c r="AV199" s="1" t="s">
        <v>52</v>
      </c>
      <c r="AW199" s="1" t="s">
        <v>1520</v>
      </c>
      <c r="AX199" s="1" t="s">
        <v>52</v>
      </c>
      <c r="AY199" s="1" t="s">
        <v>52</v>
      </c>
      <c r="AZ199" s="1" t="s">
        <v>52</v>
      </c>
    </row>
    <row r="200" spans="1:52" ht="30" customHeight="1" x14ac:dyDescent="0.3">
      <c r="A200" s="19" t="s">
        <v>1504</v>
      </c>
      <c r="B200" s="19" t="s">
        <v>1521</v>
      </c>
      <c r="C200" s="19" t="s">
        <v>1515</v>
      </c>
      <c r="D200" s="20">
        <v>0.19500000000000001</v>
      </c>
      <c r="E200" s="22"/>
      <c r="F200" s="25"/>
      <c r="G200" s="22"/>
      <c r="H200" s="25"/>
      <c r="I200" s="22"/>
      <c r="J200" s="25"/>
      <c r="K200" s="22"/>
      <c r="L200" s="25"/>
      <c r="M200" s="19" t="s">
        <v>52</v>
      </c>
      <c r="N200" s="1" t="s">
        <v>253</v>
      </c>
      <c r="O200" s="1" t="s">
        <v>1522</v>
      </c>
      <c r="P200" s="1" t="s">
        <v>65</v>
      </c>
      <c r="Q200" s="1" t="s">
        <v>65</v>
      </c>
      <c r="R200" s="1" t="s">
        <v>64</v>
      </c>
      <c r="AV200" s="1" t="s">
        <v>52</v>
      </c>
      <c r="AW200" s="1" t="s">
        <v>1523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19" t="s">
        <v>1504</v>
      </c>
      <c r="B201" s="19" t="s">
        <v>1524</v>
      </c>
      <c r="C201" s="19" t="s">
        <v>154</v>
      </c>
      <c r="D201" s="20">
        <v>3.6749999999999998</v>
      </c>
      <c r="E201" s="22"/>
      <c r="F201" s="25"/>
      <c r="G201" s="22"/>
      <c r="H201" s="25"/>
      <c r="I201" s="22"/>
      <c r="J201" s="25"/>
      <c r="K201" s="22"/>
      <c r="L201" s="25"/>
      <c r="M201" s="19" t="s">
        <v>52</v>
      </c>
      <c r="N201" s="1" t="s">
        <v>253</v>
      </c>
      <c r="O201" s="1" t="s">
        <v>1525</v>
      </c>
      <c r="P201" s="1" t="s">
        <v>65</v>
      </c>
      <c r="Q201" s="1" t="s">
        <v>65</v>
      </c>
      <c r="R201" s="1" t="s">
        <v>64</v>
      </c>
      <c r="AV201" s="1" t="s">
        <v>52</v>
      </c>
      <c r="AW201" s="1" t="s">
        <v>1526</v>
      </c>
      <c r="AX201" s="1" t="s">
        <v>52</v>
      </c>
      <c r="AY201" s="1" t="s">
        <v>52</v>
      </c>
      <c r="AZ201" s="1" t="s">
        <v>52</v>
      </c>
    </row>
    <row r="202" spans="1:52" ht="30" customHeight="1" x14ac:dyDescent="0.3">
      <c r="A202" s="19" t="s">
        <v>1504</v>
      </c>
      <c r="B202" s="19" t="s">
        <v>1527</v>
      </c>
      <c r="C202" s="19" t="s">
        <v>1200</v>
      </c>
      <c r="D202" s="20">
        <v>4.0839999999999996</v>
      </c>
      <c r="E202" s="22"/>
      <c r="F202" s="25"/>
      <c r="G202" s="22"/>
      <c r="H202" s="25"/>
      <c r="I202" s="22"/>
      <c r="J202" s="25"/>
      <c r="K202" s="22"/>
      <c r="L202" s="25"/>
      <c r="M202" s="19" t="s">
        <v>52</v>
      </c>
      <c r="N202" s="1" t="s">
        <v>253</v>
      </c>
      <c r="O202" s="1" t="s">
        <v>1528</v>
      </c>
      <c r="P202" s="1" t="s">
        <v>65</v>
      </c>
      <c r="Q202" s="1" t="s">
        <v>65</v>
      </c>
      <c r="R202" s="1" t="s">
        <v>64</v>
      </c>
      <c r="AV202" s="1" t="s">
        <v>52</v>
      </c>
      <c r="AW202" s="1" t="s">
        <v>1529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19" t="s">
        <v>1504</v>
      </c>
      <c r="B203" s="19" t="s">
        <v>1530</v>
      </c>
      <c r="C203" s="19" t="s">
        <v>1200</v>
      </c>
      <c r="D203" s="20">
        <v>0.58399999999999996</v>
      </c>
      <c r="E203" s="22"/>
      <c r="F203" s="25"/>
      <c r="G203" s="22"/>
      <c r="H203" s="25"/>
      <c r="I203" s="22"/>
      <c r="J203" s="25"/>
      <c r="K203" s="22"/>
      <c r="L203" s="25"/>
      <c r="M203" s="19" t="s">
        <v>52</v>
      </c>
      <c r="N203" s="1" t="s">
        <v>253</v>
      </c>
      <c r="O203" s="1" t="s">
        <v>1531</v>
      </c>
      <c r="P203" s="1" t="s">
        <v>65</v>
      </c>
      <c r="Q203" s="1" t="s">
        <v>65</v>
      </c>
      <c r="R203" s="1" t="s">
        <v>64</v>
      </c>
      <c r="AV203" s="1" t="s">
        <v>52</v>
      </c>
      <c r="AW203" s="1" t="s">
        <v>1532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9" t="s">
        <v>1533</v>
      </c>
      <c r="B204" s="19" t="s">
        <v>1534</v>
      </c>
      <c r="C204" s="19" t="s">
        <v>61</v>
      </c>
      <c r="D204" s="20">
        <v>1</v>
      </c>
      <c r="E204" s="22"/>
      <c r="F204" s="25"/>
      <c r="G204" s="22"/>
      <c r="H204" s="25"/>
      <c r="I204" s="22"/>
      <c r="J204" s="25"/>
      <c r="K204" s="22"/>
      <c r="L204" s="25"/>
      <c r="M204" s="19" t="s">
        <v>1535</v>
      </c>
      <c r="N204" s="1" t="s">
        <v>253</v>
      </c>
      <c r="O204" s="1" t="s">
        <v>1536</v>
      </c>
      <c r="P204" s="1" t="s">
        <v>64</v>
      </c>
      <c r="Q204" s="1" t="s">
        <v>65</v>
      </c>
      <c r="R204" s="1" t="s">
        <v>65</v>
      </c>
      <c r="AV204" s="1" t="s">
        <v>52</v>
      </c>
      <c r="AW204" s="1" t="s">
        <v>1537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9" t="s">
        <v>1196</v>
      </c>
      <c r="B205" s="19" t="s">
        <v>52</v>
      </c>
      <c r="C205" s="19" t="s">
        <v>52</v>
      </c>
      <c r="D205" s="20"/>
      <c r="E205" s="22"/>
      <c r="F205" s="25"/>
      <c r="G205" s="22"/>
      <c r="H205" s="25"/>
      <c r="I205" s="22"/>
      <c r="J205" s="25"/>
      <c r="K205" s="22"/>
      <c r="L205" s="25"/>
      <c r="M205" s="19" t="s">
        <v>52</v>
      </c>
      <c r="N205" s="1" t="s">
        <v>94</v>
      </c>
      <c r="O205" s="1" t="s">
        <v>94</v>
      </c>
      <c r="P205" s="1" t="s">
        <v>52</v>
      </c>
      <c r="Q205" s="1" t="s">
        <v>52</v>
      </c>
      <c r="R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20"/>
      <c r="B206" s="20"/>
      <c r="C206" s="20"/>
      <c r="D206" s="20"/>
      <c r="E206" s="22"/>
      <c r="F206" s="25"/>
      <c r="G206" s="22"/>
      <c r="H206" s="25"/>
      <c r="I206" s="22"/>
      <c r="J206" s="25"/>
      <c r="K206" s="22"/>
      <c r="L206" s="25"/>
      <c r="M206" s="20"/>
    </row>
    <row r="207" spans="1:52" ht="30" customHeight="1" x14ac:dyDescent="0.3">
      <c r="A207" s="16" t="s">
        <v>1538</v>
      </c>
      <c r="B207" s="17"/>
      <c r="C207" s="17"/>
      <c r="D207" s="17"/>
      <c r="E207" s="21"/>
      <c r="F207" s="24"/>
      <c r="G207" s="21"/>
      <c r="H207" s="24"/>
      <c r="I207" s="21"/>
      <c r="J207" s="24"/>
      <c r="K207" s="21"/>
      <c r="L207" s="24"/>
      <c r="M207" s="18"/>
      <c r="N207" s="1" t="s">
        <v>258</v>
      </c>
    </row>
    <row r="208" spans="1:52" ht="30" customHeight="1" x14ac:dyDescent="0.3">
      <c r="A208" s="19" t="s">
        <v>1539</v>
      </c>
      <c r="B208" s="19" t="s">
        <v>1540</v>
      </c>
      <c r="C208" s="19" t="s">
        <v>1515</v>
      </c>
      <c r="D208" s="20">
        <v>1</v>
      </c>
      <c r="E208" s="22"/>
      <c r="F208" s="25"/>
      <c r="G208" s="22"/>
      <c r="H208" s="25"/>
      <c r="I208" s="22"/>
      <c r="J208" s="25"/>
      <c r="K208" s="22"/>
      <c r="L208" s="25"/>
      <c r="M208" s="19" t="s">
        <v>52</v>
      </c>
      <c r="N208" s="1" t="s">
        <v>258</v>
      </c>
      <c r="O208" s="1" t="s">
        <v>1541</v>
      </c>
      <c r="P208" s="1" t="s">
        <v>65</v>
      </c>
      <c r="Q208" s="1" t="s">
        <v>65</v>
      </c>
      <c r="R208" s="1" t="s">
        <v>64</v>
      </c>
      <c r="V208">
        <v>1</v>
      </c>
      <c r="AV208" s="1" t="s">
        <v>52</v>
      </c>
      <c r="AW208" s="1" t="s">
        <v>1542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19" t="s">
        <v>1543</v>
      </c>
      <c r="B209" s="19" t="s">
        <v>1544</v>
      </c>
      <c r="C209" s="19" t="s">
        <v>353</v>
      </c>
      <c r="D209" s="20">
        <v>1</v>
      </c>
      <c r="E209" s="22"/>
      <c r="F209" s="25"/>
      <c r="G209" s="22"/>
      <c r="H209" s="25"/>
      <c r="I209" s="22"/>
      <c r="J209" s="25"/>
      <c r="K209" s="22"/>
      <c r="L209" s="25"/>
      <c r="M209" s="19" t="s">
        <v>52</v>
      </c>
      <c r="N209" s="1" t="s">
        <v>258</v>
      </c>
      <c r="O209" s="1" t="s">
        <v>1141</v>
      </c>
      <c r="P209" s="1" t="s">
        <v>65</v>
      </c>
      <c r="Q209" s="1" t="s">
        <v>65</v>
      </c>
      <c r="R209" s="1" t="s">
        <v>65</v>
      </c>
      <c r="S209">
        <v>0</v>
      </c>
      <c r="T209">
        <v>0</v>
      </c>
      <c r="U209">
        <v>0.03</v>
      </c>
      <c r="AV209" s="1" t="s">
        <v>52</v>
      </c>
      <c r="AW209" s="1" t="s">
        <v>1545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9" t="s">
        <v>1546</v>
      </c>
      <c r="B210" s="19" t="s">
        <v>1193</v>
      </c>
      <c r="C210" s="19" t="s">
        <v>652</v>
      </c>
      <c r="D210" s="20">
        <v>0.308</v>
      </c>
      <c r="E210" s="22"/>
      <c r="F210" s="25"/>
      <c r="G210" s="22"/>
      <c r="H210" s="25"/>
      <c r="I210" s="22"/>
      <c r="J210" s="25"/>
      <c r="K210" s="22"/>
      <c r="L210" s="25"/>
      <c r="M210" s="19" t="s">
        <v>52</v>
      </c>
      <c r="N210" s="1" t="s">
        <v>258</v>
      </c>
      <c r="O210" s="1" t="s">
        <v>1547</v>
      </c>
      <c r="P210" s="1" t="s">
        <v>65</v>
      </c>
      <c r="Q210" s="1" t="s">
        <v>65</v>
      </c>
      <c r="R210" s="1" t="s">
        <v>64</v>
      </c>
      <c r="W210">
        <v>2</v>
      </c>
      <c r="AV210" s="1" t="s">
        <v>52</v>
      </c>
      <c r="AW210" s="1" t="s">
        <v>1548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1192</v>
      </c>
      <c r="B211" s="19" t="s">
        <v>1193</v>
      </c>
      <c r="C211" s="19" t="s">
        <v>652</v>
      </c>
      <c r="D211" s="20">
        <v>5.7000000000000002E-2</v>
      </c>
      <c r="E211" s="22"/>
      <c r="F211" s="25"/>
      <c r="G211" s="22"/>
      <c r="H211" s="25"/>
      <c r="I211" s="22"/>
      <c r="J211" s="25"/>
      <c r="K211" s="22"/>
      <c r="L211" s="25"/>
      <c r="M211" s="19" t="s">
        <v>52</v>
      </c>
      <c r="N211" s="1" t="s">
        <v>258</v>
      </c>
      <c r="O211" s="1" t="s">
        <v>1194</v>
      </c>
      <c r="P211" s="1" t="s">
        <v>65</v>
      </c>
      <c r="Q211" s="1" t="s">
        <v>65</v>
      </c>
      <c r="R211" s="1" t="s">
        <v>64</v>
      </c>
      <c r="W211">
        <v>2</v>
      </c>
      <c r="AV211" s="1" t="s">
        <v>52</v>
      </c>
      <c r="AW211" s="1" t="s">
        <v>1549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9" t="s">
        <v>1273</v>
      </c>
      <c r="B212" s="19" t="s">
        <v>1318</v>
      </c>
      <c r="C212" s="19" t="s">
        <v>353</v>
      </c>
      <c r="D212" s="20">
        <v>1</v>
      </c>
      <c r="E212" s="22"/>
      <c r="F212" s="25"/>
      <c r="G212" s="22"/>
      <c r="H212" s="25"/>
      <c r="I212" s="22"/>
      <c r="J212" s="25"/>
      <c r="K212" s="22"/>
      <c r="L212" s="25"/>
      <c r="M212" s="19" t="s">
        <v>52</v>
      </c>
      <c r="N212" s="1" t="s">
        <v>258</v>
      </c>
      <c r="O212" s="1" t="s">
        <v>1550</v>
      </c>
      <c r="P212" s="1" t="s">
        <v>65</v>
      </c>
      <c r="Q212" s="1" t="s">
        <v>65</v>
      </c>
      <c r="R212" s="1" t="s">
        <v>65</v>
      </c>
      <c r="S212">
        <v>1</v>
      </c>
      <c r="T212">
        <v>2</v>
      </c>
      <c r="U212">
        <v>0.03</v>
      </c>
      <c r="AV212" s="1" t="s">
        <v>52</v>
      </c>
      <c r="AW212" s="1" t="s">
        <v>1551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19" t="s">
        <v>1196</v>
      </c>
      <c r="B213" s="19" t="s">
        <v>52</v>
      </c>
      <c r="C213" s="19" t="s">
        <v>52</v>
      </c>
      <c r="D213" s="20"/>
      <c r="E213" s="22"/>
      <c r="F213" s="25"/>
      <c r="G213" s="22"/>
      <c r="H213" s="25"/>
      <c r="I213" s="22"/>
      <c r="J213" s="25"/>
      <c r="K213" s="22"/>
      <c r="L213" s="25"/>
      <c r="M213" s="19" t="s">
        <v>52</v>
      </c>
      <c r="N213" s="1" t="s">
        <v>94</v>
      </c>
      <c r="O213" s="1" t="s">
        <v>94</v>
      </c>
      <c r="P213" s="1" t="s">
        <v>52</v>
      </c>
      <c r="Q213" s="1" t="s">
        <v>52</v>
      </c>
      <c r="R213" s="1" t="s">
        <v>52</v>
      </c>
      <c r="AV213" s="1" t="s">
        <v>52</v>
      </c>
      <c r="AW213" s="1" t="s">
        <v>52</v>
      </c>
      <c r="AX213" s="1" t="s">
        <v>52</v>
      </c>
      <c r="AY213" s="1" t="s">
        <v>52</v>
      </c>
      <c r="AZ213" s="1" t="s">
        <v>52</v>
      </c>
    </row>
    <row r="214" spans="1:52" ht="30" customHeight="1" x14ac:dyDescent="0.3">
      <c r="A214" s="20"/>
      <c r="B214" s="20"/>
      <c r="C214" s="20"/>
      <c r="D214" s="20"/>
      <c r="E214" s="22"/>
      <c r="F214" s="25"/>
      <c r="G214" s="22"/>
      <c r="H214" s="25"/>
      <c r="I214" s="22"/>
      <c r="J214" s="25"/>
      <c r="K214" s="22"/>
      <c r="L214" s="25"/>
      <c r="M214" s="20"/>
    </row>
    <row r="215" spans="1:52" ht="30" customHeight="1" x14ac:dyDescent="0.3">
      <c r="A215" s="16" t="s">
        <v>1552</v>
      </c>
      <c r="B215" s="17"/>
      <c r="C215" s="17"/>
      <c r="D215" s="17"/>
      <c r="E215" s="21"/>
      <c r="F215" s="24"/>
      <c r="G215" s="21"/>
      <c r="H215" s="24"/>
      <c r="I215" s="21"/>
      <c r="J215" s="24"/>
      <c r="K215" s="21"/>
      <c r="L215" s="24"/>
      <c r="M215" s="18"/>
      <c r="N215" s="1" t="s">
        <v>263</v>
      </c>
    </row>
    <row r="216" spans="1:52" ht="30" customHeight="1" x14ac:dyDescent="0.3">
      <c r="A216" s="19" t="s">
        <v>1553</v>
      </c>
      <c r="B216" s="19" t="s">
        <v>1554</v>
      </c>
      <c r="C216" s="19" t="s">
        <v>61</v>
      </c>
      <c r="D216" s="20">
        <v>0.05</v>
      </c>
      <c r="E216" s="22"/>
      <c r="F216" s="25"/>
      <c r="G216" s="22"/>
      <c r="H216" s="25"/>
      <c r="I216" s="22"/>
      <c r="J216" s="25"/>
      <c r="K216" s="22"/>
      <c r="L216" s="25"/>
      <c r="M216" s="19" t="s">
        <v>1555</v>
      </c>
      <c r="N216" s="1" t="s">
        <v>263</v>
      </c>
      <c r="O216" s="1" t="s">
        <v>1556</v>
      </c>
      <c r="P216" s="1" t="s">
        <v>64</v>
      </c>
      <c r="Q216" s="1" t="s">
        <v>65</v>
      </c>
      <c r="R216" s="1" t="s">
        <v>65</v>
      </c>
      <c r="AV216" s="1" t="s">
        <v>52</v>
      </c>
      <c r="AW216" s="1" t="s">
        <v>1557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9" t="s">
        <v>1196</v>
      </c>
      <c r="B217" s="19" t="s">
        <v>52</v>
      </c>
      <c r="C217" s="19" t="s">
        <v>52</v>
      </c>
      <c r="D217" s="20"/>
      <c r="E217" s="22"/>
      <c r="F217" s="25"/>
      <c r="G217" s="22"/>
      <c r="H217" s="25"/>
      <c r="I217" s="22"/>
      <c r="J217" s="25"/>
      <c r="K217" s="22"/>
      <c r="L217" s="25"/>
      <c r="M217" s="19" t="s">
        <v>52</v>
      </c>
      <c r="N217" s="1" t="s">
        <v>94</v>
      </c>
      <c r="O217" s="1" t="s">
        <v>94</v>
      </c>
      <c r="P217" s="1" t="s">
        <v>52</v>
      </c>
      <c r="Q217" s="1" t="s">
        <v>52</v>
      </c>
      <c r="R217" s="1" t="s">
        <v>52</v>
      </c>
      <c r="AV217" s="1" t="s">
        <v>52</v>
      </c>
      <c r="AW217" s="1" t="s">
        <v>52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20"/>
      <c r="B218" s="20"/>
      <c r="C218" s="20"/>
      <c r="D218" s="20"/>
      <c r="E218" s="22"/>
      <c r="F218" s="25"/>
      <c r="G218" s="22"/>
      <c r="H218" s="25"/>
      <c r="I218" s="22"/>
      <c r="J218" s="25"/>
      <c r="K218" s="22"/>
      <c r="L218" s="25"/>
      <c r="M218" s="20"/>
    </row>
    <row r="219" spans="1:52" ht="30" customHeight="1" x14ac:dyDescent="0.3">
      <c r="A219" s="16" t="s">
        <v>1558</v>
      </c>
      <c r="B219" s="17"/>
      <c r="C219" s="17"/>
      <c r="D219" s="17"/>
      <c r="E219" s="21"/>
      <c r="F219" s="24"/>
      <c r="G219" s="21"/>
      <c r="H219" s="24"/>
      <c r="I219" s="21"/>
      <c r="J219" s="24"/>
      <c r="K219" s="21"/>
      <c r="L219" s="24"/>
      <c r="M219" s="18"/>
      <c r="N219" s="1" t="s">
        <v>268</v>
      </c>
    </row>
    <row r="220" spans="1:52" ht="30" customHeight="1" x14ac:dyDescent="0.3">
      <c r="A220" s="19" t="s">
        <v>1553</v>
      </c>
      <c r="B220" s="19" t="s">
        <v>1554</v>
      </c>
      <c r="C220" s="19" t="s">
        <v>61</v>
      </c>
      <c r="D220" s="20">
        <v>0.34</v>
      </c>
      <c r="E220" s="22"/>
      <c r="F220" s="25"/>
      <c r="G220" s="22"/>
      <c r="H220" s="25"/>
      <c r="I220" s="22"/>
      <c r="J220" s="25"/>
      <c r="K220" s="22"/>
      <c r="L220" s="25"/>
      <c r="M220" s="19" t="s">
        <v>1555</v>
      </c>
      <c r="N220" s="1" t="s">
        <v>268</v>
      </c>
      <c r="O220" s="1" t="s">
        <v>1556</v>
      </c>
      <c r="P220" s="1" t="s">
        <v>64</v>
      </c>
      <c r="Q220" s="1" t="s">
        <v>65</v>
      </c>
      <c r="R220" s="1" t="s">
        <v>65</v>
      </c>
      <c r="AV220" s="1" t="s">
        <v>52</v>
      </c>
      <c r="AW220" s="1" t="s">
        <v>1559</v>
      </c>
      <c r="AX220" s="1" t="s">
        <v>52</v>
      </c>
      <c r="AY220" s="1" t="s">
        <v>52</v>
      </c>
      <c r="AZ220" s="1" t="s">
        <v>52</v>
      </c>
    </row>
    <row r="221" spans="1:52" ht="30" customHeight="1" x14ac:dyDescent="0.3">
      <c r="A221" s="19" t="s">
        <v>1196</v>
      </c>
      <c r="B221" s="19" t="s">
        <v>52</v>
      </c>
      <c r="C221" s="19" t="s">
        <v>52</v>
      </c>
      <c r="D221" s="20"/>
      <c r="E221" s="22"/>
      <c r="F221" s="25"/>
      <c r="G221" s="22"/>
      <c r="H221" s="25"/>
      <c r="I221" s="22"/>
      <c r="J221" s="25"/>
      <c r="K221" s="22"/>
      <c r="L221" s="25"/>
      <c r="M221" s="19" t="s">
        <v>52</v>
      </c>
      <c r="N221" s="1" t="s">
        <v>94</v>
      </c>
      <c r="O221" s="1" t="s">
        <v>94</v>
      </c>
      <c r="P221" s="1" t="s">
        <v>52</v>
      </c>
      <c r="Q221" s="1" t="s">
        <v>52</v>
      </c>
      <c r="R221" s="1" t="s">
        <v>52</v>
      </c>
      <c r="AV221" s="1" t="s">
        <v>52</v>
      </c>
      <c r="AW221" s="1" t="s">
        <v>52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20"/>
      <c r="B222" s="20"/>
      <c r="C222" s="20"/>
      <c r="D222" s="20"/>
      <c r="E222" s="22"/>
      <c r="F222" s="25"/>
      <c r="G222" s="22"/>
      <c r="H222" s="25"/>
      <c r="I222" s="22"/>
      <c r="J222" s="25"/>
      <c r="K222" s="22"/>
      <c r="L222" s="25"/>
      <c r="M222" s="20"/>
    </row>
    <row r="223" spans="1:52" ht="30" customHeight="1" x14ac:dyDescent="0.3">
      <c r="A223" s="16" t="s">
        <v>1560</v>
      </c>
      <c r="B223" s="17"/>
      <c r="C223" s="17"/>
      <c r="D223" s="17"/>
      <c r="E223" s="21"/>
      <c r="F223" s="24"/>
      <c r="G223" s="21"/>
      <c r="H223" s="24"/>
      <c r="I223" s="21"/>
      <c r="J223" s="24"/>
      <c r="K223" s="21"/>
      <c r="L223" s="24"/>
      <c r="M223" s="18"/>
      <c r="N223" s="1" t="s">
        <v>273</v>
      </c>
    </row>
    <row r="224" spans="1:52" ht="30" customHeight="1" x14ac:dyDescent="0.3">
      <c r="A224" s="19" t="s">
        <v>1553</v>
      </c>
      <c r="B224" s="19" t="s">
        <v>1554</v>
      </c>
      <c r="C224" s="19" t="s">
        <v>61</v>
      </c>
      <c r="D224" s="20">
        <v>7.4999999999999997E-2</v>
      </c>
      <c r="E224" s="22"/>
      <c r="F224" s="25"/>
      <c r="G224" s="22"/>
      <c r="H224" s="25"/>
      <c r="I224" s="22"/>
      <c r="J224" s="25"/>
      <c r="K224" s="22"/>
      <c r="L224" s="25"/>
      <c r="M224" s="19" t="s">
        <v>1555</v>
      </c>
      <c r="N224" s="1" t="s">
        <v>273</v>
      </c>
      <c r="O224" s="1" t="s">
        <v>1556</v>
      </c>
      <c r="P224" s="1" t="s">
        <v>64</v>
      </c>
      <c r="Q224" s="1" t="s">
        <v>65</v>
      </c>
      <c r="R224" s="1" t="s">
        <v>65</v>
      </c>
      <c r="AV224" s="1" t="s">
        <v>52</v>
      </c>
      <c r="AW224" s="1" t="s">
        <v>1561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19" t="s">
        <v>1196</v>
      </c>
      <c r="B225" s="19" t="s">
        <v>52</v>
      </c>
      <c r="C225" s="19" t="s">
        <v>52</v>
      </c>
      <c r="D225" s="20"/>
      <c r="E225" s="22"/>
      <c r="F225" s="25"/>
      <c r="G225" s="22"/>
      <c r="H225" s="25"/>
      <c r="I225" s="22"/>
      <c r="J225" s="25"/>
      <c r="K225" s="22"/>
      <c r="L225" s="25"/>
      <c r="M225" s="19" t="s">
        <v>52</v>
      </c>
      <c r="N225" s="1" t="s">
        <v>94</v>
      </c>
      <c r="O225" s="1" t="s">
        <v>94</v>
      </c>
      <c r="P225" s="1" t="s">
        <v>52</v>
      </c>
      <c r="Q225" s="1" t="s">
        <v>52</v>
      </c>
      <c r="R225" s="1" t="s">
        <v>52</v>
      </c>
      <c r="AV225" s="1" t="s">
        <v>52</v>
      </c>
      <c r="AW225" s="1" t="s">
        <v>52</v>
      </c>
      <c r="AX225" s="1" t="s">
        <v>52</v>
      </c>
      <c r="AY225" s="1" t="s">
        <v>52</v>
      </c>
      <c r="AZ225" s="1" t="s">
        <v>52</v>
      </c>
    </row>
    <row r="226" spans="1:52" ht="30" customHeight="1" x14ac:dyDescent="0.3">
      <c r="A226" s="20"/>
      <c r="B226" s="20"/>
      <c r="C226" s="20"/>
      <c r="D226" s="20"/>
      <c r="E226" s="22"/>
      <c r="F226" s="25"/>
      <c r="G226" s="22"/>
      <c r="H226" s="25"/>
      <c r="I226" s="22"/>
      <c r="J226" s="25"/>
      <c r="K226" s="22"/>
      <c r="L226" s="25"/>
      <c r="M226" s="20"/>
    </row>
    <row r="227" spans="1:52" ht="30" customHeight="1" x14ac:dyDescent="0.3">
      <c r="A227" s="16" t="s">
        <v>1562</v>
      </c>
      <c r="B227" s="17"/>
      <c r="C227" s="17"/>
      <c r="D227" s="17"/>
      <c r="E227" s="21"/>
      <c r="F227" s="24"/>
      <c r="G227" s="21"/>
      <c r="H227" s="24"/>
      <c r="I227" s="21"/>
      <c r="J227" s="24"/>
      <c r="K227" s="21"/>
      <c r="L227" s="24"/>
      <c r="M227" s="18"/>
      <c r="N227" s="1" t="s">
        <v>278</v>
      </c>
    </row>
    <row r="228" spans="1:52" ht="30" customHeight="1" x14ac:dyDescent="0.3">
      <c r="A228" s="19" t="s">
        <v>1553</v>
      </c>
      <c r="B228" s="19" t="s">
        <v>1554</v>
      </c>
      <c r="C228" s="19" t="s">
        <v>61</v>
      </c>
      <c r="D228" s="20">
        <v>0.28000000000000003</v>
      </c>
      <c r="E228" s="22"/>
      <c r="F228" s="25"/>
      <c r="G228" s="22"/>
      <c r="H228" s="25"/>
      <c r="I228" s="22"/>
      <c r="J228" s="25"/>
      <c r="K228" s="22"/>
      <c r="L228" s="25"/>
      <c r="M228" s="19" t="s">
        <v>1555</v>
      </c>
      <c r="N228" s="1" t="s">
        <v>278</v>
      </c>
      <c r="O228" s="1" t="s">
        <v>1556</v>
      </c>
      <c r="P228" s="1" t="s">
        <v>64</v>
      </c>
      <c r="Q228" s="1" t="s">
        <v>65</v>
      </c>
      <c r="R228" s="1" t="s">
        <v>65</v>
      </c>
      <c r="AV228" s="1" t="s">
        <v>52</v>
      </c>
      <c r="AW228" s="1" t="s">
        <v>1563</v>
      </c>
      <c r="AX228" s="1" t="s">
        <v>52</v>
      </c>
      <c r="AY228" s="1" t="s">
        <v>52</v>
      </c>
      <c r="AZ228" s="1" t="s">
        <v>52</v>
      </c>
    </row>
    <row r="229" spans="1:52" ht="30" customHeight="1" x14ac:dyDescent="0.3">
      <c r="A229" s="19" t="s">
        <v>1196</v>
      </c>
      <c r="B229" s="19" t="s">
        <v>52</v>
      </c>
      <c r="C229" s="19" t="s">
        <v>52</v>
      </c>
      <c r="D229" s="20"/>
      <c r="E229" s="22"/>
      <c r="F229" s="25"/>
      <c r="G229" s="22"/>
      <c r="H229" s="25"/>
      <c r="I229" s="22"/>
      <c r="J229" s="25"/>
      <c r="K229" s="22"/>
      <c r="L229" s="25"/>
      <c r="M229" s="19" t="s">
        <v>52</v>
      </c>
      <c r="N229" s="1" t="s">
        <v>94</v>
      </c>
      <c r="O229" s="1" t="s">
        <v>94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20"/>
      <c r="B230" s="20"/>
      <c r="C230" s="20"/>
      <c r="D230" s="20"/>
      <c r="E230" s="22"/>
      <c r="F230" s="25"/>
      <c r="G230" s="22"/>
      <c r="H230" s="25"/>
      <c r="I230" s="22"/>
      <c r="J230" s="25"/>
      <c r="K230" s="22"/>
      <c r="L230" s="25"/>
      <c r="M230" s="20"/>
    </row>
    <row r="231" spans="1:52" ht="30" customHeight="1" x14ac:dyDescent="0.3">
      <c r="A231" s="16" t="s">
        <v>1564</v>
      </c>
      <c r="B231" s="17"/>
      <c r="C231" s="17"/>
      <c r="D231" s="17"/>
      <c r="E231" s="21"/>
      <c r="F231" s="24"/>
      <c r="G231" s="21"/>
      <c r="H231" s="24"/>
      <c r="I231" s="21"/>
      <c r="J231" s="24"/>
      <c r="K231" s="21"/>
      <c r="L231" s="24"/>
      <c r="M231" s="18"/>
      <c r="N231" s="1" t="s">
        <v>283</v>
      </c>
    </row>
    <row r="232" spans="1:52" ht="30" customHeight="1" x14ac:dyDescent="0.3">
      <c r="A232" s="19" t="s">
        <v>1565</v>
      </c>
      <c r="B232" s="19" t="s">
        <v>1566</v>
      </c>
      <c r="C232" s="19" t="s">
        <v>61</v>
      </c>
      <c r="D232" s="20">
        <v>0.42</v>
      </c>
      <c r="E232" s="22"/>
      <c r="F232" s="25"/>
      <c r="G232" s="22"/>
      <c r="H232" s="25"/>
      <c r="I232" s="22"/>
      <c r="J232" s="25"/>
      <c r="K232" s="22"/>
      <c r="L232" s="25"/>
      <c r="M232" s="19" t="s">
        <v>1567</v>
      </c>
      <c r="N232" s="1" t="s">
        <v>283</v>
      </c>
      <c r="O232" s="1" t="s">
        <v>1568</v>
      </c>
      <c r="P232" s="1" t="s">
        <v>64</v>
      </c>
      <c r="Q232" s="1" t="s">
        <v>65</v>
      </c>
      <c r="R232" s="1" t="s">
        <v>65</v>
      </c>
      <c r="AV232" s="1" t="s">
        <v>52</v>
      </c>
      <c r="AW232" s="1" t="s">
        <v>1569</v>
      </c>
      <c r="AX232" s="1" t="s">
        <v>52</v>
      </c>
      <c r="AY232" s="1" t="s">
        <v>52</v>
      </c>
      <c r="AZ232" s="1" t="s">
        <v>52</v>
      </c>
    </row>
    <row r="233" spans="1:52" ht="30" customHeight="1" x14ac:dyDescent="0.3">
      <c r="A233" s="19" t="s">
        <v>1292</v>
      </c>
      <c r="B233" s="19" t="s">
        <v>1293</v>
      </c>
      <c r="C233" s="19" t="s">
        <v>154</v>
      </c>
      <c r="D233" s="20">
        <v>3</v>
      </c>
      <c r="E233" s="22"/>
      <c r="F233" s="25"/>
      <c r="G233" s="22"/>
      <c r="H233" s="25"/>
      <c r="I233" s="22"/>
      <c r="J233" s="25"/>
      <c r="K233" s="22"/>
      <c r="L233" s="25"/>
      <c r="M233" s="19" t="s">
        <v>1294</v>
      </c>
      <c r="N233" s="1" t="s">
        <v>283</v>
      </c>
      <c r="O233" s="1" t="s">
        <v>1295</v>
      </c>
      <c r="P233" s="1" t="s">
        <v>64</v>
      </c>
      <c r="Q233" s="1" t="s">
        <v>65</v>
      </c>
      <c r="R233" s="1" t="s">
        <v>65</v>
      </c>
      <c r="AV233" s="1" t="s">
        <v>52</v>
      </c>
      <c r="AW233" s="1" t="s">
        <v>1570</v>
      </c>
      <c r="AX233" s="1" t="s">
        <v>52</v>
      </c>
      <c r="AY233" s="1" t="s">
        <v>52</v>
      </c>
      <c r="AZ233" s="1" t="s">
        <v>52</v>
      </c>
    </row>
    <row r="234" spans="1:52" ht="30" customHeight="1" x14ac:dyDescent="0.3">
      <c r="A234" s="19" t="s">
        <v>1196</v>
      </c>
      <c r="B234" s="19" t="s">
        <v>52</v>
      </c>
      <c r="C234" s="19" t="s">
        <v>52</v>
      </c>
      <c r="D234" s="20"/>
      <c r="E234" s="22"/>
      <c r="F234" s="25"/>
      <c r="G234" s="22"/>
      <c r="H234" s="25"/>
      <c r="I234" s="22"/>
      <c r="J234" s="25"/>
      <c r="K234" s="22"/>
      <c r="L234" s="25"/>
      <c r="M234" s="19" t="s">
        <v>52</v>
      </c>
      <c r="N234" s="1" t="s">
        <v>94</v>
      </c>
      <c r="O234" s="1" t="s">
        <v>94</v>
      </c>
      <c r="P234" s="1" t="s">
        <v>52</v>
      </c>
      <c r="Q234" s="1" t="s">
        <v>52</v>
      </c>
      <c r="R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20"/>
      <c r="B235" s="20"/>
      <c r="C235" s="20"/>
      <c r="D235" s="20"/>
      <c r="E235" s="22"/>
      <c r="F235" s="25"/>
      <c r="G235" s="22"/>
      <c r="H235" s="25"/>
      <c r="I235" s="22"/>
      <c r="J235" s="25"/>
      <c r="K235" s="22"/>
      <c r="L235" s="25"/>
      <c r="M235" s="20"/>
    </row>
    <row r="236" spans="1:52" ht="30" customHeight="1" x14ac:dyDescent="0.3">
      <c r="A236" s="16" t="s">
        <v>1571</v>
      </c>
      <c r="B236" s="17"/>
      <c r="C236" s="17"/>
      <c r="D236" s="17"/>
      <c r="E236" s="21"/>
      <c r="F236" s="24"/>
      <c r="G236" s="21"/>
      <c r="H236" s="24"/>
      <c r="I236" s="21"/>
      <c r="J236" s="24"/>
      <c r="K236" s="21"/>
      <c r="L236" s="24"/>
      <c r="M236" s="18"/>
      <c r="N236" s="1" t="s">
        <v>288</v>
      </c>
    </row>
    <row r="237" spans="1:52" ht="30" customHeight="1" x14ac:dyDescent="0.3">
      <c r="A237" s="19" t="s">
        <v>1572</v>
      </c>
      <c r="B237" s="19" t="s">
        <v>1573</v>
      </c>
      <c r="C237" s="19" t="s">
        <v>61</v>
      </c>
      <c r="D237" s="20">
        <v>0.18099999999999999</v>
      </c>
      <c r="E237" s="22"/>
      <c r="F237" s="25"/>
      <c r="G237" s="22"/>
      <c r="H237" s="25"/>
      <c r="I237" s="22"/>
      <c r="J237" s="25"/>
      <c r="K237" s="22"/>
      <c r="L237" s="25"/>
      <c r="M237" s="19" t="s">
        <v>1574</v>
      </c>
      <c r="N237" s="1" t="s">
        <v>288</v>
      </c>
      <c r="O237" s="1" t="s">
        <v>1575</v>
      </c>
      <c r="P237" s="1" t="s">
        <v>64</v>
      </c>
      <c r="Q237" s="1" t="s">
        <v>65</v>
      </c>
      <c r="R237" s="1" t="s">
        <v>65</v>
      </c>
      <c r="AV237" s="1" t="s">
        <v>52</v>
      </c>
      <c r="AW237" s="1" t="s">
        <v>1576</v>
      </c>
      <c r="AX237" s="1" t="s">
        <v>52</v>
      </c>
      <c r="AY237" s="1" t="s">
        <v>52</v>
      </c>
      <c r="AZ237" s="1" t="s">
        <v>52</v>
      </c>
    </row>
    <row r="238" spans="1:52" ht="30" customHeight="1" x14ac:dyDescent="0.3">
      <c r="A238" s="19" t="s">
        <v>589</v>
      </c>
      <c r="B238" s="19" t="s">
        <v>52</v>
      </c>
      <c r="C238" s="19" t="s">
        <v>154</v>
      </c>
      <c r="D238" s="20">
        <v>1</v>
      </c>
      <c r="E238" s="22"/>
      <c r="F238" s="25"/>
      <c r="G238" s="22"/>
      <c r="H238" s="25"/>
      <c r="I238" s="22"/>
      <c r="J238" s="25"/>
      <c r="K238" s="22"/>
      <c r="L238" s="25"/>
      <c r="M238" s="19" t="s">
        <v>590</v>
      </c>
      <c r="N238" s="1" t="s">
        <v>288</v>
      </c>
      <c r="O238" s="1" t="s">
        <v>591</v>
      </c>
      <c r="P238" s="1" t="s">
        <v>64</v>
      </c>
      <c r="Q238" s="1" t="s">
        <v>65</v>
      </c>
      <c r="R238" s="1" t="s">
        <v>65</v>
      </c>
      <c r="AV238" s="1" t="s">
        <v>52</v>
      </c>
      <c r="AW238" s="1" t="s">
        <v>1577</v>
      </c>
      <c r="AX238" s="1" t="s">
        <v>52</v>
      </c>
      <c r="AY238" s="1" t="s">
        <v>52</v>
      </c>
      <c r="AZ238" s="1" t="s">
        <v>52</v>
      </c>
    </row>
    <row r="239" spans="1:52" ht="30" customHeight="1" x14ac:dyDescent="0.3">
      <c r="A239" s="19" t="s">
        <v>1196</v>
      </c>
      <c r="B239" s="19" t="s">
        <v>52</v>
      </c>
      <c r="C239" s="19" t="s">
        <v>52</v>
      </c>
      <c r="D239" s="20"/>
      <c r="E239" s="22"/>
      <c r="F239" s="25"/>
      <c r="G239" s="22"/>
      <c r="H239" s="25"/>
      <c r="I239" s="22"/>
      <c r="J239" s="25"/>
      <c r="K239" s="22"/>
      <c r="L239" s="25"/>
      <c r="M239" s="19" t="s">
        <v>52</v>
      </c>
      <c r="N239" s="1" t="s">
        <v>94</v>
      </c>
      <c r="O239" s="1" t="s">
        <v>94</v>
      </c>
      <c r="P239" s="1" t="s">
        <v>52</v>
      </c>
      <c r="Q239" s="1" t="s">
        <v>52</v>
      </c>
      <c r="R239" s="1" t="s">
        <v>52</v>
      </c>
      <c r="AV239" s="1" t="s">
        <v>52</v>
      </c>
      <c r="AW239" s="1" t="s">
        <v>52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20"/>
      <c r="B240" s="20"/>
      <c r="C240" s="20"/>
      <c r="D240" s="20"/>
      <c r="E240" s="22"/>
      <c r="F240" s="25"/>
      <c r="G240" s="22"/>
      <c r="H240" s="25"/>
      <c r="I240" s="22"/>
      <c r="J240" s="25"/>
      <c r="K240" s="22"/>
      <c r="L240" s="25"/>
      <c r="M240" s="20"/>
    </row>
    <row r="241" spans="1:52" ht="30" customHeight="1" x14ac:dyDescent="0.3">
      <c r="A241" s="16" t="s">
        <v>1578</v>
      </c>
      <c r="B241" s="17"/>
      <c r="C241" s="17"/>
      <c r="D241" s="17"/>
      <c r="E241" s="21"/>
      <c r="F241" s="24"/>
      <c r="G241" s="21"/>
      <c r="H241" s="24"/>
      <c r="I241" s="21"/>
      <c r="J241" s="24"/>
      <c r="K241" s="21"/>
      <c r="L241" s="24"/>
      <c r="M241" s="18"/>
      <c r="N241" s="1" t="s">
        <v>293</v>
      </c>
    </row>
    <row r="242" spans="1:52" ht="30" customHeight="1" x14ac:dyDescent="0.3">
      <c r="A242" s="19" t="s">
        <v>1579</v>
      </c>
      <c r="B242" s="19" t="s">
        <v>1580</v>
      </c>
      <c r="C242" s="19" t="s">
        <v>154</v>
      </c>
      <c r="D242" s="20">
        <v>1.1000000000000001</v>
      </c>
      <c r="E242" s="22"/>
      <c r="F242" s="25"/>
      <c r="G242" s="22"/>
      <c r="H242" s="25"/>
      <c r="I242" s="22"/>
      <c r="J242" s="25"/>
      <c r="K242" s="22"/>
      <c r="L242" s="25"/>
      <c r="M242" s="19" t="s">
        <v>52</v>
      </c>
      <c r="N242" s="1" t="s">
        <v>293</v>
      </c>
      <c r="O242" s="1" t="s">
        <v>1581</v>
      </c>
      <c r="P242" s="1" t="s">
        <v>65</v>
      </c>
      <c r="Q242" s="1" t="s">
        <v>65</v>
      </c>
      <c r="R242" s="1" t="s">
        <v>64</v>
      </c>
      <c r="V242">
        <v>1</v>
      </c>
      <c r="AV242" s="1" t="s">
        <v>52</v>
      </c>
      <c r="AW242" s="1" t="s">
        <v>1582</v>
      </c>
      <c r="AX242" s="1" t="s">
        <v>52</v>
      </c>
      <c r="AY242" s="1" t="s">
        <v>52</v>
      </c>
      <c r="AZ242" s="1" t="s">
        <v>52</v>
      </c>
    </row>
    <row r="243" spans="1:52" ht="30" customHeight="1" x14ac:dyDescent="0.3">
      <c r="A243" s="19" t="s">
        <v>1543</v>
      </c>
      <c r="B243" s="19" t="s">
        <v>1583</v>
      </c>
      <c r="C243" s="19" t="s">
        <v>353</v>
      </c>
      <c r="D243" s="20">
        <v>1</v>
      </c>
      <c r="E243" s="22"/>
      <c r="F243" s="25"/>
      <c r="G243" s="22"/>
      <c r="H243" s="25"/>
      <c r="I243" s="22"/>
      <c r="J243" s="25"/>
      <c r="K243" s="22"/>
      <c r="L243" s="25"/>
      <c r="M243" s="19" t="s">
        <v>52</v>
      </c>
      <c r="N243" s="1" t="s">
        <v>293</v>
      </c>
      <c r="O243" s="1" t="s">
        <v>1141</v>
      </c>
      <c r="P243" s="1" t="s">
        <v>65</v>
      </c>
      <c r="Q243" s="1" t="s">
        <v>65</v>
      </c>
      <c r="R243" s="1" t="s">
        <v>65</v>
      </c>
      <c r="S243">
        <v>0</v>
      </c>
      <c r="T243">
        <v>0</v>
      </c>
      <c r="U243">
        <v>0.05</v>
      </c>
      <c r="AV243" s="1" t="s">
        <v>52</v>
      </c>
      <c r="AW243" s="1" t="s">
        <v>1584</v>
      </c>
      <c r="AX243" s="1" t="s">
        <v>52</v>
      </c>
      <c r="AY243" s="1" t="s">
        <v>52</v>
      </c>
      <c r="AZ243" s="1" t="s">
        <v>52</v>
      </c>
    </row>
    <row r="244" spans="1:52" ht="30" customHeight="1" x14ac:dyDescent="0.3">
      <c r="A244" s="19" t="s">
        <v>1585</v>
      </c>
      <c r="B244" s="19" t="s">
        <v>52</v>
      </c>
      <c r="C244" s="19" t="s">
        <v>154</v>
      </c>
      <c r="D244" s="20">
        <v>1</v>
      </c>
      <c r="E244" s="22"/>
      <c r="F244" s="25"/>
      <c r="G244" s="22"/>
      <c r="H244" s="25"/>
      <c r="I244" s="22"/>
      <c r="J244" s="25"/>
      <c r="K244" s="22"/>
      <c r="L244" s="25"/>
      <c r="M244" s="19" t="s">
        <v>1586</v>
      </c>
      <c r="N244" s="1" t="s">
        <v>293</v>
      </c>
      <c r="O244" s="1" t="s">
        <v>1587</v>
      </c>
      <c r="P244" s="1" t="s">
        <v>64</v>
      </c>
      <c r="Q244" s="1" t="s">
        <v>65</v>
      </c>
      <c r="R244" s="1" t="s">
        <v>65</v>
      </c>
      <c r="AV244" s="1" t="s">
        <v>52</v>
      </c>
      <c r="AW244" s="1" t="s">
        <v>1588</v>
      </c>
      <c r="AX244" s="1" t="s">
        <v>52</v>
      </c>
      <c r="AY244" s="1" t="s">
        <v>52</v>
      </c>
      <c r="AZ244" s="1" t="s">
        <v>52</v>
      </c>
    </row>
    <row r="245" spans="1:52" ht="30" customHeight="1" x14ac:dyDescent="0.3">
      <c r="A245" s="19" t="s">
        <v>1196</v>
      </c>
      <c r="B245" s="19" t="s">
        <v>52</v>
      </c>
      <c r="C245" s="19" t="s">
        <v>52</v>
      </c>
      <c r="D245" s="20"/>
      <c r="E245" s="22"/>
      <c r="F245" s="25"/>
      <c r="G245" s="22"/>
      <c r="H245" s="25"/>
      <c r="I245" s="22"/>
      <c r="J245" s="25"/>
      <c r="K245" s="22"/>
      <c r="L245" s="25"/>
      <c r="M245" s="19" t="s">
        <v>52</v>
      </c>
      <c r="N245" s="1" t="s">
        <v>94</v>
      </c>
      <c r="O245" s="1" t="s">
        <v>94</v>
      </c>
      <c r="P245" s="1" t="s">
        <v>52</v>
      </c>
      <c r="Q245" s="1" t="s">
        <v>52</v>
      </c>
      <c r="R245" s="1" t="s">
        <v>52</v>
      </c>
      <c r="AV245" s="1" t="s">
        <v>52</v>
      </c>
      <c r="AW245" s="1" t="s">
        <v>52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20"/>
      <c r="B246" s="20"/>
      <c r="C246" s="20"/>
      <c r="D246" s="20"/>
      <c r="E246" s="22"/>
      <c r="F246" s="25"/>
      <c r="G246" s="22"/>
      <c r="H246" s="25"/>
      <c r="I246" s="22"/>
      <c r="J246" s="25"/>
      <c r="K246" s="22"/>
      <c r="L246" s="25"/>
      <c r="M246" s="20"/>
    </row>
    <row r="247" spans="1:52" ht="30" customHeight="1" x14ac:dyDescent="0.3">
      <c r="A247" s="16" t="s">
        <v>1589</v>
      </c>
      <c r="B247" s="17"/>
      <c r="C247" s="17"/>
      <c r="D247" s="17"/>
      <c r="E247" s="21"/>
      <c r="F247" s="24"/>
      <c r="G247" s="21"/>
      <c r="H247" s="24"/>
      <c r="I247" s="21"/>
      <c r="J247" s="24"/>
      <c r="K247" s="21"/>
      <c r="L247" s="24"/>
      <c r="M247" s="18"/>
      <c r="N247" s="1" t="s">
        <v>298</v>
      </c>
    </row>
    <row r="248" spans="1:52" ht="30" customHeight="1" x14ac:dyDescent="0.3">
      <c r="A248" s="19" t="s">
        <v>1590</v>
      </c>
      <c r="B248" s="19" t="s">
        <v>1591</v>
      </c>
      <c r="C248" s="19" t="s">
        <v>154</v>
      </c>
      <c r="D248" s="20">
        <v>2.1</v>
      </c>
      <c r="E248" s="22"/>
      <c r="F248" s="25"/>
      <c r="G248" s="22"/>
      <c r="H248" s="25"/>
      <c r="I248" s="22"/>
      <c r="J248" s="25"/>
      <c r="K248" s="22"/>
      <c r="L248" s="25"/>
      <c r="M248" s="19" t="s">
        <v>52</v>
      </c>
      <c r="N248" s="1" t="s">
        <v>298</v>
      </c>
      <c r="O248" s="1" t="s">
        <v>1592</v>
      </c>
      <c r="P248" s="1" t="s">
        <v>65</v>
      </c>
      <c r="Q248" s="1" t="s">
        <v>65</v>
      </c>
      <c r="R248" s="1" t="s">
        <v>64</v>
      </c>
      <c r="AV248" s="1" t="s">
        <v>52</v>
      </c>
      <c r="AW248" s="1" t="s">
        <v>1593</v>
      </c>
      <c r="AX248" s="1" t="s">
        <v>52</v>
      </c>
      <c r="AY248" s="1" t="s">
        <v>52</v>
      </c>
      <c r="AZ248" s="1" t="s">
        <v>52</v>
      </c>
    </row>
    <row r="249" spans="1:52" ht="30" customHeight="1" x14ac:dyDescent="0.3">
      <c r="A249" s="19" t="s">
        <v>1594</v>
      </c>
      <c r="B249" s="19" t="s">
        <v>1595</v>
      </c>
      <c r="C249" s="19" t="s">
        <v>1091</v>
      </c>
      <c r="D249" s="20">
        <v>3.5999999999999997E-2</v>
      </c>
      <c r="E249" s="22"/>
      <c r="F249" s="25"/>
      <c r="G249" s="22"/>
      <c r="H249" s="25"/>
      <c r="I249" s="22"/>
      <c r="J249" s="25"/>
      <c r="K249" s="22"/>
      <c r="L249" s="25"/>
      <c r="M249" s="19" t="s">
        <v>52</v>
      </c>
      <c r="N249" s="1" t="s">
        <v>298</v>
      </c>
      <c r="O249" s="1" t="s">
        <v>1596</v>
      </c>
      <c r="P249" s="1" t="s">
        <v>65</v>
      </c>
      <c r="Q249" s="1" t="s">
        <v>65</v>
      </c>
      <c r="R249" s="1" t="s">
        <v>64</v>
      </c>
      <c r="AV249" s="1" t="s">
        <v>52</v>
      </c>
      <c r="AW249" s="1" t="s">
        <v>1597</v>
      </c>
      <c r="AX249" s="1" t="s">
        <v>52</v>
      </c>
      <c r="AY249" s="1" t="s">
        <v>52</v>
      </c>
      <c r="AZ249" s="1" t="s">
        <v>52</v>
      </c>
    </row>
    <row r="250" spans="1:52" ht="30" customHeight="1" x14ac:dyDescent="0.3">
      <c r="A250" s="19" t="s">
        <v>1598</v>
      </c>
      <c r="B250" s="19" t="s">
        <v>1599</v>
      </c>
      <c r="C250" s="19" t="s">
        <v>1091</v>
      </c>
      <c r="D250" s="20">
        <v>2.7719999999999998</v>
      </c>
      <c r="E250" s="22"/>
      <c r="F250" s="25"/>
      <c r="G250" s="22"/>
      <c r="H250" s="25"/>
      <c r="I250" s="22"/>
      <c r="J250" s="25"/>
      <c r="K250" s="22"/>
      <c r="L250" s="25"/>
      <c r="M250" s="19" t="s">
        <v>1600</v>
      </c>
      <c r="N250" s="1" t="s">
        <v>298</v>
      </c>
      <c r="O250" s="1" t="s">
        <v>1601</v>
      </c>
      <c r="P250" s="1" t="s">
        <v>64</v>
      </c>
      <c r="Q250" s="1" t="s">
        <v>65</v>
      </c>
      <c r="R250" s="1" t="s">
        <v>65</v>
      </c>
      <c r="AV250" s="1" t="s">
        <v>52</v>
      </c>
      <c r="AW250" s="1" t="s">
        <v>1602</v>
      </c>
      <c r="AX250" s="1" t="s">
        <v>52</v>
      </c>
      <c r="AY250" s="1" t="s">
        <v>52</v>
      </c>
      <c r="AZ250" s="1" t="s">
        <v>52</v>
      </c>
    </row>
    <row r="251" spans="1:52" ht="30" customHeight="1" x14ac:dyDescent="0.3">
      <c r="A251" s="19" t="s">
        <v>1089</v>
      </c>
      <c r="B251" s="19" t="s">
        <v>1095</v>
      </c>
      <c r="C251" s="19" t="s">
        <v>1091</v>
      </c>
      <c r="D251" s="20">
        <v>-0.1386</v>
      </c>
      <c r="E251" s="22"/>
      <c r="F251" s="25"/>
      <c r="G251" s="22"/>
      <c r="H251" s="25"/>
      <c r="I251" s="22"/>
      <c r="J251" s="25"/>
      <c r="K251" s="22"/>
      <c r="L251" s="25"/>
      <c r="M251" s="19" t="s">
        <v>1092</v>
      </c>
      <c r="N251" s="1" t="s">
        <v>298</v>
      </c>
      <c r="O251" s="1" t="s">
        <v>1096</v>
      </c>
      <c r="P251" s="1" t="s">
        <v>65</v>
      </c>
      <c r="Q251" s="1" t="s">
        <v>65</v>
      </c>
      <c r="R251" s="1" t="s">
        <v>64</v>
      </c>
      <c r="AV251" s="1" t="s">
        <v>52</v>
      </c>
      <c r="AW251" s="1" t="s">
        <v>1603</v>
      </c>
      <c r="AX251" s="1" t="s">
        <v>52</v>
      </c>
      <c r="AY251" s="1" t="s">
        <v>52</v>
      </c>
      <c r="AZ251" s="1" t="s">
        <v>52</v>
      </c>
    </row>
    <row r="252" spans="1:52" ht="30" customHeight="1" x14ac:dyDescent="0.3">
      <c r="A252" s="19" t="s">
        <v>1493</v>
      </c>
      <c r="B252" s="19" t="s">
        <v>1494</v>
      </c>
      <c r="C252" s="19" t="s">
        <v>1200</v>
      </c>
      <c r="D252" s="20">
        <v>0.3</v>
      </c>
      <c r="E252" s="22"/>
      <c r="F252" s="25"/>
      <c r="G252" s="22"/>
      <c r="H252" s="25"/>
      <c r="I252" s="22"/>
      <c r="J252" s="25"/>
      <c r="K252" s="22"/>
      <c r="L252" s="25"/>
      <c r="M252" s="19" t="s">
        <v>1495</v>
      </c>
      <c r="N252" s="1" t="s">
        <v>298</v>
      </c>
      <c r="O252" s="1" t="s">
        <v>1496</v>
      </c>
      <c r="P252" s="1" t="s">
        <v>64</v>
      </c>
      <c r="Q252" s="1" t="s">
        <v>65</v>
      </c>
      <c r="R252" s="1" t="s">
        <v>65</v>
      </c>
      <c r="AV252" s="1" t="s">
        <v>52</v>
      </c>
      <c r="AW252" s="1" t="s">
        <v>1604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19" t="s">
        <v>1605</v>
      </c>
      <c r="B253" s="19" t="s">
        <v>1606</v>
      </c>
      <c r="C253" s="19" t="s">
        <v>1200</v>
      </c>
      <c r="D253" s="20">
        <v>0.315</v>
      </c>
      <c r="E253" s="22"/>
      <c r="F253" s="25"/>
      <c r="G253" s="22"/>
      <c r="H253" s="25"/>
      <c r="I253" s="22"/>
      <c r="J253" s="25"/>
      <c r="K253" s="22"/>
      <c r="L253" s="25"/>
      <c r="M253" s="19" t="s">
        <v>52</v>
      </c>
      <c r="N253" s="1" t="s">
        <v>298</v>
      </c>
      <c r="O253" s="1" t="s">
        <v>1607</v>
      </c>
      <c r="P253" s="1" t="s">
        <v>65</v>
      </c>
      <c r="Q253" s="1" t="s">
        <v>65</v>
      </c>
      <c r="R253" s="1" t="s">
        <v>64</v>
      </c>
      <c r="AV253" s="1" t="s">
        <v>52</v>
      </c>
      <c r="AW253" s="1" t="s">
        <v>1608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19" t="s">
        <v>1196</v>
      </c>
      <c r="B254" s="19" t="s">
        <v>52</v>
      </c>
      <c r="C254" s="19" t="s">
        <v>52</v>
      </c>
      <c r="D254" s="20"/>
      <c r="E254" s="22"/>
      <c r="F254" s="25"/>
      <c r="G254" s="22"/>
      <c r="H254" s="25"/>
      <c r="I254" s="22"/>
      <c r="J254" s="25"/>
      <c r="K254" s="22"/>
      <c r="L254" s="25"/>
      <c r="M254" s="19" t="s">
        <v>52</v>
      </c>
      <c r="N254" s="1" t="s">
        <v>94</v>
      </c>
      <c r="O254" s="1" t="s">
        <v>94</v>
      </c>
      <c r="P254" s="1" t="s">
        <v>52</v>
      </c>
      <c r="Q254" s="1" t="s">
        <v>52</v>
      </c>
      <c r="R254" s="1" t="s">
        <v>52</v>
      </c>
      <c r="AV254" s="1" t="s">
        <v>52</v>
      </c>
      <c r="AW254" s="1" t="s">
        <v>52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20"/>
      <c r="B255" s="20"/>
      <c r="C255" s="20"/>
      <c r="D255" s="20"/>
      <c r="E255" s="22"/>
      <c r="F255" s="25"/>
      <c r="G255" s="22"/>
      <c r="H255" s="25"/>
      <c r="I255" s="22"/>
      <c r="J255" s="25"/>
      <c r="K255" s="22"/>
      <c r="L255" s="25"/>
      <c r="M255" s="20"/>
    </row>
    <row r="256" spans="1:52" ht="30" customHeight="1" x14ac:dyDescent="0.3">
      <c r="A256" s="16" t="s">
        <v>1609</v>
      </c>
      <c r="B256" s="17"/>
      <c r="C256" s="17"/>
      <c r="D256" s="17"/>
      <c r="E256" s="21"/>
      <c r="F256" s="24"/>
      <c r="G256" s="21"/>
      <c r="H256" s="24"/>
      <c r="I256" s="21"/>
      <c r="J256" s="24"/>
      <c r="K256" s="21"/>
      <c r="L256" s="24"/>
      <c r="M256" s="18"/>
      <c r="N256" s="1" t="s">
        <v>305</v>
      </c>
    </row>
    <row r="257" spans="1:52" ht="30" customHeight="1" x14ac:dyDescent="0.3">
      <c r="A257" s="19" t="s">
        <v>1610</v>
      </c>
      <c r="B257" s="19" t="s">
        <v>1611</v>
      </c>
      <c r="C257" s="19" t="s">
        <v>99</v>
      </c>
      <c r="D257" s="20">
        <v>4.4999999999999998E-2</v>
      </c>
      <c r="E257" s="22"/>
      <c r="F257" s="25"/>
      <c r="G257" s="22"/>
      <c r="H257" s="25"/>
      <c r="I257" s="22"/>
      <c r="J257" s="25"/>
      <c r="K257" s="22"/>
      <c r="L257" s="25"/>
      <c r="M257" s="19" t="s">
        <v>1612</v>
      </c>
      <c r="N257" s="1" t="s">
        <v>305</v>
      </c>
      <c r="O257" s="1" t="s">
        <v>1613</v>
      </c>
      <c r="P257" s="1" t="s">
        <v>64</v>
      </c>
      <c r="Q257" s="1" t="s">
        <v>65</v>
      </c>
      <c r="R257" s="1" t="s">
        <v>65</v>
      </c>
      <c r="AV257" s="1" t="s">
        <v>52</v>
      </c>
      <c r="AW257" s="1" t="s">
        <v>1614</v>
      </c>
      <c r="AX257" s="1" t="s">
        <v>52</v>
      </c>
      <c r="AY257" s="1" t="s">
        <v>52</v>
      </c>
      <c r="AZ257" s="1" t="s">
        <v>52</v>
      </c>
    </row>
    <row r="258" spans="1:52" ht="30" customHeight="1" x14ac:dyDescent="0.3">
      <c r="A258" s="19" t="s">
        <v>1615</v>
      </c>
      <c r="B258" s="19" t="s">
        <v>1616</v>
      </c>
      <c r="C258" s="19" t="s">
        <v>61</v>
      </c>
      <c r="D258" s="20">
        <v>1</v>
      </c>
      <c r="E258" s="22"/>
      <c r="F258" s="25"/>
      <c r="G258" s="22"/>
      <c r="H258" s="25"/>
      <c r="I258" s="22"/>
      <c r="J258" s="25"/>
      <c r="K258" s="22"/>
      <c r="L258" s="25"/>
      <c r="M258" s="19" t="s">
        <v>1617</v>
      </c>
      <c r="N258" s="1" t="s">
        <v>305</v>
      </c>
      <c r="O258" s="1" t="s">
        <v>1618</v>
      </c>
      <c r="P258" s="1" t="s">
        <v>64</v>
      </c>
      <c r="Q258" s="1" t="s">
        <v>65</v>
      </c>
      <c r="R258" s="1" t="s">
        <v>65</v>
      </c>
      <c r="AV258" s="1" t="s">
        <v>52</v>
      </c>
      <c r="AW258" s="1" t="s">
        <v>1619</v>
      </c>
      <c r="AX258" s="1" t="s">
        <v>52</v>
      </c>
      <c r="AY258" s="1" t="s">
        <v>52</v>
      </c>
      <c r="AZ258" s="1" t="s">
        <v>52</v>
      </c>
    </row>
    <row r="259" spans="1:52" ht="30" customHeight="1" x14ac:dyDescent="0.3">
      <c r="A259" s="19" t="s">
        <v>1196</v>
      </c>
      <c r="B259" s="19" t="s">
        <v>52</v>
      </c>
      <c r="C259" s="19" t="s">
        <v>52</v>
      </c>
      <c r="D259" s="20"/>
      <c r="E259" s="22"/>
      <c r="F259" s="25"/>
      <c r="G259" s="22"/>
      <c r="H259" s="25"/>
      <c r="I259" s="22"/>
      <c r="J259" s="25"/>
      <c r="K259" s="22"/>
      <c r="L259" s="25"/>
      <c r="M259" s="19" t="s">
        <v>52</v>
      </c>
      <c r="N259" s="1" t="s">
        <v>94</v>
      </c>
      <c r="O259" s="1" t="s">
        <v>94</v>
      </c>
      <c r="P259" s="1" t="s">
        <v>52</v>
      </c>
      <c r="Q259" s="1" t="s">
        <v>52</v>
      </c>
      <c r="R259" s="1" t="s">
        <v>52</v>
      </c>
      <c r="AV259" s="1" t="s">
        <v>52</v>
      </c>
      <c r="AW259" s="1" t="s">
        <v>52</v>
      </c>
      <c r="AX259" s="1" t="s">
        <v>52</v>
      </c>
      <c r="AY259" s="1" t="s">
        <v>52</v>
      </c>
      <c r="AZ259" s="1" t="s">
        <v>52</v>
      </c>
    </row>
    <row r="260" spans="1:52" ht="30" customHeight="1" x14ac:dyDescent="0.3">
      <c r="A260" s="20"/>
      <c r="B260" s="20"/>
      <c r="C260" s="20"/>
      <c r="D260" s="20"/>
      <c r="E260" s="22"/>
      <c r="F260" s="25"/>
      <c r="G260" s="22"/>
      <c r="H260" s="25"/>
      <c r="I260" s="22"/>
      <c r="J260" s="25"/>
      <c r="K260" s="22"/>
      <c r="L260" s="25"/>
      <c r="M260" s="20"/>
    </row>
    <row r="261" spans="1:52" ht="30" customHeight="1" x14ac:dyDescent="0.3">
      <c r="A261" s="16" t="s">
        <v>1620</v>
      </c>
      <c r="B261" s="17"/>
      <c r="C261" s="17"/>
      <c r="D261" s="17"/>
      <c r="E261" s="21"/>
      <c r="F261" s="24"/>
      <c r="G261" s="21"/>
      <c r="H261" s="24"/>
      <c r="I261" s="21"/>
      <c r="J261" s="24"/>
      <c r="K261" s="21"/>
      <c r="L261" s="24"/>
      <c r="M261" s="18"/>
      <c r="N261" s="1" t="s">
        <v>310</v>
      </c>
    </row>
    <row r="262" spans="1:52" ht="30" customHeight="1" x14ac:dyDescent="0.3">
      <c r="A262" s="19" t="s">
        <v>1621</v>
      </c>
      <c r="B262" s="19" t="s">
        <v>1622</v>
      </c>
      <c r="C262" s="19" t="s">
        <v>61</v>
      </c>
      <c r="D262" s="20">
        <v>0.2</v>
      </c>
      <c r="E262" s="22"/>
      <c r="F262" s="25"/>
      <c r="G262" s="22"/>
      <c r="H262" s="25"/>
      <c r="I262" s="22"/>
      <c r="J262" s="25"/>
      <c r="K262" s="22"/>
      <c r="L262" s="25"/>
      <c r="M262" s="19" t="s">
        <v>1623</v>
      </c>
      <c r="N262" s="1" t="s">
        <v>310</v>
      </c>
      <c r="O262" s="1" t="s">
        <v>1624</v>
      </c>
      <c r="P262" s="1" t="s">
        <v>64</v>
      </c>
      <c r="Q262" s="1" t="s">
        <v>65</v>
      </c>
      <c r="R262" s="1" t="s">
        <v>65</v>
      </c>
      <c r="AV262" s="1" t="s">
        <v>52</v>
      </c>
      <c r="AW262" s="1" t="s">
        <v>1625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19" t="s">
        <v>419</v>
      </c>
      <c r="B263" s="19" t="s">
        <v>424</v>
      </c>
      <c r="C263" s="19" t="s">
        <v>61</v>
      </c>
      <c r="D263" s="20">
        <v>0.2</v>
      </c>
      <c r="E263" s="22"/>
      <c r="F263" s="25"/>
      <c r="G263" s="22"/>
      <c r="H263" s="25"/>
      <c r="I263" s="22"/>
      <c r="J263" s="25"/>
      <c r="K263" s="22"/>
      <c r="L263" s="25"/>
      <c r="M263" s="19" t="s">
        <v>425</v>
      </c>
      <c r="N263" s="1" t="s">
        <v>310</v>
      </c>
      <c r="O263" s="1" t="s">
        <v>426</v>
      </c>
      <c r="P263" s="1" t="s">
        <v>64</v>
      </c>
      <c r="Q263" s="1" t="s">
        <v>65</v>
      </c>
      <c r="R263" s="1" t="s">
        <v>65</v>
      </c>
      <c r="AV263" s="1" t="s">
        <v>52</v>
      </c>
      <c r="AW263" s="1" t="s">
        <v>1626</v>
      </c>
      <c r="AX263" s="1" t="s">
        <v>52</v>
      </c>
      <c r="AY263" s="1" t="s">
        <v>52</v>
      </c>
      <c r="AZ263" s="1" t="s">
        <v>52</v>
      </c>
    </row>
    <row r="264" spans="1:52" ht="30" customHeight="1" x14ac:dyDescent="0.3">
      <c r="A264" s="19" t="s">
        <v>1196</v>
      </c>
      <c r="B264" s="19" t="s">
        <v>52</v>
      </c>
      <c r="C264" s="19" t="s">
        <v>52</v>
      </c>
      <c r="D264" s="20"/>
      <c r="E264" s="22"/>
      <c r="F264" s="25"/>
      <c r="G264" s="22"/>
      <c r="H264" s="25"/>
      <c r="I264" s="22"/>
      <c r="J264" s="25"/>
      <c r="K264" s="22"/>
      <c r="L264" s="25"/>
      <c r="M264" s="19" t="s">
        <v>52</v>
      </c>
      <c r="N264" s="1" t="s">
        <v>94</v>
      </c>
      <c r="O264" s="1" t="s">
        <v>94</v>
      </c>
      <c r="P264" s="1" t="s">
        <v>52</v>
      </c>
      <c r="Q264" s="1" t="s">
        <v>52</v>
      </c>
      <c r="R264" s="1" t="s">
        <v>52</v>
      </c>
      <c r="AV264" s="1" t="s">
        <v>52</v>
      </c>
      <c r="AW264" s="1" t="s">
        <v>52</v>
      </c>
      <c r="AX264" s="1" t="s">
        <v>52</v>
      </c>
      <c r="AY264" s="1" t="s">
        <v>52</v>
      </c>
      <c r="AZ264" s="1" t="s">
        <v>52</v>
      </c>
    </row>
    <row r="265" spans="1:52" ht="30" customHeight="1" x14ac:dyDescent="0.3">
      <c r="A265" s="20"/>
      <c r="B265" s="20"/>
      <c r="C265" s="20"/>
      <c r="D265" s="20"/>
      <c r="E265" s="22"/>
      <c r="F265" s="25"/>
      <c r="G265" s="22"/>
      <c r="H265" s="25"/>
      <c r="I265" s="22"/>
      <c r="J265" s="25"/>
      <c r="K265" s="22"/>
      <c r="L265" s="25"/>
      <c r="M265" s="20"/>
    </row>
    <row r="266" spans="1:52" ht="30" customHeight="1" x14ac:dyDescent="0.3">
      <c r="A266" s="16" t="s">
        <v>1627</v>
      </c>
      <c r="B266" s="17"/>
      <c r="C266" s="17"/>
      <c r="D266" s="17"/>
      <c r="E266" s="21"/>
      <c r="F266" s="24"/>
      <c r="G266" s="21"/>
      <c r="H266" s="24"/>
      <c r="I266" s="21"/>
      <c r="J266" s="24"/>
      <c r="K266" s="21"/>
      <c r="L266" s="24"/>
      <c r="M266" s="18"/>
      <c r="N266" s="1" t="s">
        <v>318</v>
      </c>
    </row>
    <row r="267" spans="1:52" ht="30" customHeight="1" x14ac:dyDescent="0.3">
      <c r="A267" s="19" t="s">
        <v>1628</v>
      </c>
      <c r="B267" s="19" t="s">
        <v>1629</v>
      </c>
      <c r="C267" s="19" t="s">
        <v>316</v>
      </c>
      <c r="D267" s="20">
        <v>1</v>
      </c>
      <c r="E267" s="22"/>
      <c r="F267" s="25"/>
      <c r="G267" s="22"/>
      <c r="H267" s="25"/>
      <c r="I267" s="22"/>
      <c r="J267" s="25"/>
      <c r="K267" s="22"/>
      <c r="L267" s="25"/>
      <c r="M267" s="19" t="s">
        <v>52</v>
      </c>
      <c r="N267" s="1" t="s">
        <v>318</v>
      </c>
      <c r="O267" s="1" t="s">
        <v>1630</v>
      </c>
      <c r="P267" s="1" t="s">
        <v>65</v>
      </c>
      <c r="Q267" s="1" t="s">
        <v>65</v>
      </c>
      <c r="R267" s="1" t="s">
        <v>64</v>
      </c>
      <c r="AV267" s="1" t="s">
        <v>52</v>
      </c>
      <c r="AW267" s="1" t="s">
        <v>1631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19" t="s">
        <v>1196</v>
      </c>
      <c r="B268" s="19" t="s">
        <v>52</v>
      </c>
      <c r="C268" s="19" t="s">
        <v>52</v>
      </c>
      <c r="D268" s="20"/>
      <c r="E268" s="22"/>
      <c r="F268" s="25"/>
      <c r="G268" s="22"/>
      <c r="H268" s="25"/>
      <c r="I268" s="22"/>
      <c r="J268" s="25"/>
      <c r="K268" s="22"/>
      <c r="L268" s="25"/>
      <c r="M268" s="19" t="s">
        <v>52</v>
      </c>
      <c r="N268" s="1" t="s">
        <v>94</v>
      </c>
      <c r="O268" s="1" t="s">
        <v>94</v>
      </c>
      <c r="P268" s="1" t="s">
        <v>52</v>
      </c>
      <c r="Q268" s="1" t="s">
        <v>52</v>
      </c>
      <c r="R268" s="1" t="s">
        <v>52</v>
      </c>
      <c r="AV268" s="1" t="s">
        <v>52</v>
      </c>
      <c r="AW268" s="1" t="s">
        <v>52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20"/>
      <c r="B269" s="20"/>
      <c r="C269" s="20"/>
      <c r="D269" s="20"/>
      <c r="E269" s="22"/>
      <c r="F269" s="25"/>
      <c r="G269" s="22"/>
      <c r="H269" s="25"/>
      <c r="I269" s="22"/>
      <c r="J269" s="25"/>
      <c r="K269" s="22"/>
      <c r="L269" s="25"/>
      <c r="M269" s="20"/>
    </row>
    <row r="270" spans="1:52" ht="30" customHeight="1" x14ac:dyDescent="0.3">
      <c r="A270" s="16" t="s">
        <v>1632</v>
      </c>
      <c r="B270" s="17"/>
      <c r="C270" s="17"/>
      <c r="D270" s="17"/>
      <c r="E270" s="21"/>
      <c r="F270" s="24"/>
      <c r="G270" s="21"/>
      <c r="H270" s="24"/>
      <c r="I270" s="21"/>
      <c r="J270" s="24"/>
      <c r="K270" s="21"/>
      <c r="L270" s="24"/>
      <c r="M270" s="18"/>
      <c r="N270" s="1" t="s">
        <v>325</v>
      </c>
    </row>
    <row r="271" spans="1:52" ht="30" customHeight="1" x14ac:dyDescent="0.3">
      <c r="A271" s="19" t="s">
        <v>1633</v>
      </c>
      <c r="B271" s="19" t="s">
        <v>1634</v>
      </c>
      <c r="C271" s="19" t="s">
        <v>61</v>
      </c>
      <c r="D271" s="20">
        <v>1</v>
      </c>
      <c r="E271" s="22"/>
      <c r="F271" s="25"/>
      <c r="G271" s="22"/>
      <c r="H271" s="25"/>
      <c r="I271" s="22"/>
      <c r="J271" s="25"/>
      <c r="K271" s="22"/>
      <c r="L271" s="25"/>
      <c r="M271" s="19" t="s">
        <v>1635</v>
      </c>
      <c r="N271" s="1" t="s">
        <v>325</v>
      </c>
      <c r="O271" s="1" t="s">
        <v>1636</v>
      </c>
      <c r="P271" s="1" t="s">
        <v>64</v>
      </c>
      <c r="Q271" s="1" t="s">
        <v>65</v>
      </c>
      <c r="R271" s="1" t="s">
        <v>65</v>
      </c>
      <c r="AV271" s="1" t="s">
        <v>52</v>
      </c>
      <c r="AW271" s="1" t="s">
        <v>1637</v>
      </c>
      <c r="AX271" s="1" t="s">
        <v>52</v>
      </c>
      <c r="AY271" s="1" t="s">
        <v>52</v>
      </c>
      <c r="AZ271" s="1" t="s">
        <v>52</v>
      </c>
    </row>
    <row r="272" spans="1:52" ht="30" customHeight="1" x14ac:dyDescent="0.3">
      <c r="A272" s="19" t="s">
        <v>1638</v>
      </c>
      <c r="B272" s="19" t="s">
        <v>1639</v>
      </c>
      <c r="C272" s="19" t="s">
        <v>61</v>
      </c>
      <c r="D272" s="20">
        <v>1</v>
      </c>
      <c r="E272" s="22"/>
      <c r="F272" s="25"/>
      <c r="G272" s="22"/>
      <c r="H272" s="25"/>
      <c r="I272" s="22"/>
      <c r="J272" s="25"/>
      <c r="K272" s="22"/>
      <c r="L272" s="25"/>
      <c r="M272" s="19" t="s">
        <v>1640</v>
      </c>
      <c r="N272" s="1" t="s">
        <v>325</v>
      </c>
      <c r="O272" s="1" t="s">
        <v>1641</v>
      </c>
      <c r="P272" s="1" t="s">
        <v>64</v>
      </c>
      <c r="Q272" s="1" t="s">
        <v>65</v>
      </c>
      <c r="R272" s="1" t="s">
        <v>65</v>
      </c>
      <c r="AV272" s="1" t="s">
        <v>52</v>
      </c>
      <c r="AW272" s="1" t="s">
        <v>1642</v>
      </c>
      <c r="AX272" s="1" t="s">
        <v>52</v>
      </c>
      <c r="AY272" s="1" t="s">
        <v>52</v>
      </c>
      <c r="AZ272" s="1" t="s">
        <v>52</v>
      </c>
    </row>
    <row r="273" spans="1:52" ht="30" customHeight="1" x14ac:dyDescent="0.3">
      <c r="A273" s="19" t="s">
        <v>1643</v>
      </c>
      <c r="B273" s="19" t="s">
        <v>1644</v>
      </c>
      <c r="C273" s="19" t="s">
        <v>61</v>
      </c>
      <c r="D273" s="20">
        <v>1</v>
      </c>
      <c r="E273" s="22"/>
      <c r="F273" s="25"/>
      <c r="G273" s="22"/>
      <c r="H273" s="25"/>
      <c r="I273" s="22"/>
      <c r="J273" s="25"/>
      <c r="K273" s="22"/>
      <c r="L273" s="25"/>
      <c r="M273" s="19" t="s">
        <v>1645</v>
      </c>
      <c r="N273" s="1" t="s">
        <v>325</v>
      </c>
      <c r="O273" s="1" t="s">
        <v>1646</v>
      </c>
      <c r="P273" s="1" t="s">
        <v>64</v>
      </c>
      <c r="Q273" s="1" t="s">
        <v>65</v>
      </c>
      <c r="R273" s="1" t="s">
        <v>65</v>
      </c>
      <c r="AV273" s="1" t="s">
        <v>52</v>
      </c>
      <c r="AW273" s="1" t="s">
        <v>1647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19" t="s">
        <v>1648</v>
      </c>
      <c r="B274" s="19" t="s">
        <v>1649</v>
      </c>
      <c r="C274" s="19" t="s">
        <v>61</v>
      </c>
      <c r="D274" s="20">
        <v>1</v>
      </c>
      <c r="E274" s="22"/>
      <c r="F274" s="25"/>
      <c r="G274" s="22"/>
      <c r="H274" s="25"/>
      <c r="I274" s="22"/>
      <c r="J274" s="25"/>
      <c r="K274" s="22"/>
      <c r="L274" s="25"/>
      <c r="M274" s="19" t="s">
        <v>1650</v>
      </c>
      <c r="N274" s="1" t="s">
        <v>325</v>
      </c>
      <c r="O274" s="1" t="s">
        <v>1651</v>
      </c>
      <c r="P274" s="1" t="s">
        <v>64</v>
      </c>
      <c r="Q274" s="1" t="s">
        <v>65</v>
      </c>
      <c r="R274" s="1" t="s">
        <v>65</v>
      </c>
      <c r="AV274" s="1" t="s">
        <v>52</v>
      </c>
      <c r="AW274" s="1" t="s">
        <v>1652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19" t="s">
        <v>1653</v>
      </c>
      <c r="B275" s="19" t="s">
        <v>1654</v>
      </c>
      <c r="C275" s="19" t="s">
        <v>61</v>
      </c>
      <c r="D275" s="20">
        <v>1</v>
      </c>
      <c r="E275" s="22"/>
      <c r="F275" s="25"/>
      <c r="G275" s="22"/>
      <c r="H275" s="25"/>
      <c r="I275" s="22"/>
      <c r="J275" s="25"/>
      <c r="K275" s="22"/>
      <c r="L275" s="25"/>
      <c r="M275" s="19" t="s">
        <v>1655</v>
      </c>
      <c r="N275" s="1" t="s">
        <v>325</v>
      </c>
      <c r="O275" s="1" t="s">
        <v>1656</v>
      </c>
      <c r="P275" s="1" t="s">
        <v>64</v>
      </c>
      <c r="Q275" s="1" t="s">
        <v>65</v>
      </c>
      <c r="R275" s="1" t="s">
        <v>65</v>
      </c>
      <c r="AV275" s="1" t="s">
        <v>52</v>
      </c>
      <c r="AW275" s="1" t="s">
        <v>1657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19" t="s">
        <v>1196</v>
      </c>
      <c r="B276" s="19" t="s">
        <v>52</v>
      </c>
      <c r="C276" s="19" t="s">
        <v>52</v>
      </c>
      <c r="D276" s="20"/>
      <c r="E276" s="22"/>
      <c r="F276" s="25"/>
      <c r="G276" s="22"/>
      <c r="H276" s="25"/>
      <c r="I276" s="22"/>
      <c r="J276" s="25"/>
      <c r="K276" s="22"/>
      <c r="L276" s="25"/>
      <c r="M276" s="19" t="s">
        <v>52</v>
      </c>
      <c r="N276" s="1" t="s">
        <v>94</v>
      </c>
      <c r="O276" s="1" t="s">
        <v>94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20"/>
      <c r="B277" s="20"/>
      <c r="C277" s="20"/>
      <c r="D277" s="20"/>
      <c r="E277" s="22"/>
      <c r="F277" s="25"/>
      <c r="G277" s="22"/>
      <c r="H277" s="25"/>
      <c r="I277" s="22"/>
      <c r="J277" s="25"/>
      <c r="K277" s="22"/>
      <c r="L277" s="25"/>
      <c r="M277" s="20"/>
    </row>
    <row r="278" spans="1:52" ht="30" customHeight="1" x14ac:dyDescent="0.3">
      <c r="A278" s="16" t="s">
        <v>1658</v>
      </c>
      <c r="B278" s="17"/>
      <c r="C278" s="17"/>
      <c r="D278" s="17"/>
      <c r="E278" s="21"/>
      <c r="F278" s="24"/>
      <c r="G278" s="21"/>
      <c r="H278" s="24"/>
      <c r="I278" s="21"/>
      <c r="J278" s="24"/>
      <c r="K278" s="21"/>
      <c r="L278" s="24"/>
      <c r="M278" s="18"/>
      <c r="N278" s="1" t="s">
        <v>330</v>
      </c>
    </row>
    <row r="279" spans="1:52" ht="30" customHeight="1" x14ac:dyDescent="0.3">
      <c r="A279" s="19" t="s">
        <v>1659</v>
      </c>
      <c r="B279" s="19" t="s">
        <v>328</v>
      </c>
      <c r="C279" s="19" t="s">
        <v>61</v>
      </c>
      <c r="D279" s="20">
        <v>7.0000000000000007E-2</v>
      </c>
      <c r="E279" s="22"/>
      <c r="F279" s="25"/>
      <c r="G279" s="22"/>
      <c r="H279" s="25"/>
      <c r="I279" s="22"/>
      <c r="J279" s="25"/>
      <c r="K279" s="22"/>
      <c r="L279" s="25"/>
      <c r="M279" s="19" t="s">
        <v>1660</v>
      </c>
      <c r="N279" s="1" t="s">
        <v>330</v>
      </c>
      <c r="O279" s="1" t="s">
        <v>1661</v>
      </c>
      <c r="P279" s="1" t="s">
        <v>64</v>
      </c>
      <c r="Q279" s="1" t="s">
        <v>65</v>
      </c>
      <c r="R279" s="1" t="s">
        <v>65</v>
      </c>
      <c r="AV279" s="1" t="s">
        <v>52</v>
      </c>
      <c r="AW279" s="1" t="s">
        <v>1662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19" t="s">
        <v>1196</v>
      </c>
      <c r="B280" s="19" t="s">
        <v>52</v>
      </c>
      <c r="C280" s="19" t="s">
        <v>52</v>
      </c>
      <c r="D280" s="20"/>
      <c r="E280" s="22"/>
      <c r="F280" s="25"/>
      <c r="G280" s="22"/>
      <c r="H280" s="25"/>
      <c r="I280" s="22"/>
      <c r="J280" s="25"/>
      <c r="K280" s="22"/>
      <c r="L280" s="25"/>
      <c r="M280" s="19" t="s">
        <v>52</v>
      </c>
      <c r="N280" s="1" t="s">
        <v>94</v>
      </c>
      <c r="O280" s="1" t="s">
        <v>94</v>
      </c>
      <c r="P280" s="1" t="s">
        <v>52</v>
      </c>
      <c r="Q280" s="1" t="s">
        <v>52</v>
      </c>
      <c r="R280" s="1" t="s">
        <v>52</v>
      </c>
      <c r="AV280" s="1" t="s">
        <v>52</v>
      </c>
      <c r="AW280" s="1" t="s">
        <v>52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20"/>
      <c r="B281" s="20"/>
      <c r="C281" s="20"/>
      <c r="D281" s="20"/>
      <c r="E281" s="22"/>
      <c r="F281" s="25"/>
      <c r="G281" s="22"/>
      <c r="H281" s="25"/>
      <c r="I281" s="22"/>
      <c r="J281" s="25"/>
      <c r="K281" s="22"/>
      <c r="L281" s="25"/>
      <c r="M281" s="20"/>
    </row>
    <row r="282" spans="1:52" ht="30" customHeight="1" x14ac:dyDescent="0.3">
      <c r="A282" s="16" t="s">
        <v>1663</v>
      </c>
      <c r="B282" s="17"/>
      <c r="C282" s="17"/>
      <c r="D282" s="17"/>
      <c r="E282" s="21"/>
      <c r="F282" s="24"/>
      <c r="G282" s="21"/>
      <c r="H282" s="24"/>
      <c r="I282" s="21"/>
      <c r="J282" s="24"/>
      <c r="K282" s="21"/>
      <c r="L282" s="24"/>
      <c r="M282" s="18"/>
      <c r="N282" s="1" t="s">
        <v>335</v>
      </c>
    </row>
    <row r="283" spans="1:52" ht="30" customHeight="1" x14ac:dyDescent="0.3">
      <c r="A283" s="19" t="s">
        <v>163</v>
      </c>
      <c r="B283" s="19" t="s">
        <v>1664</v>
      </c>
      <c r="C283" s="19" t="s">
        <v>61</v>
      </c>
      <c r="D283" s="20">
        <v>7.0000000000000007E-2</v>
      </c>
      <c r="E283" s="22"/>
      <c r="F283" s="25"/>
      <c r="G283" s="22"/>
      <c r="H283" s="25"/>
      <c r="I283" s="22"/>
      <c r="J283" s="25"/>
      <c r="K283" s="22"/>
      <c r="L283" s="25"/>
      <c r="M283" s="19" t="s">
        <v>1665</v>
      </c>
      <c r="N283" s="1" t="s">
        <v>335</v>
      </c>
      <c r="O283" s="1" t="s">
        <v>1666</v>
      </c>
      <c r="P283" s="1" t="s">
        <v>64</v>
      </c>
      <c r="Q283" s="1" t="s">
        <v>65</v>
      </c>
      <c r="R283" s="1" t="s">
        <v>65</v>
      </c>
      <c r="AV283" s="1" t="s">
        <v>52</v>
      </c>
      <c r="AW283" s="1" t="s">
        <v>1667</v>
      </c>
      <c r="AX283" s="1" t="s">
        <v>52</v>
      </c>
      <c r="AY283" s="1" t="s">
        <v>52</v>
      </c>
      <c r="AZ283" s="1" t="s">
        <v>52</v>
      </c>
    </row>
    <row r="284" spans="1:52" ht="30" customHeight="1" x14ac:dyDescent="0.3">
      <c r="A284" s="19" t="s">
        <v>1659</v>
      </c>
      <c r="B284" s="19" t="s">
        <v>328</v>
      </c>
      <c r="C284" s="19" t="s">
        <v>61</v>
      </c>
      <c r="D284" s="20">
        <v>7.0000000000000007E-2</v>
      </c>
      <c r="E284" s="22"/>
      <c r="F284" s="25"/>
      <c r="G284" s="22"/>
      <c r="H284" s="25"/>
      <c r="I284" s="22"/>
      <c r="J284" s="25"/>
      <c r="K284" s="22"/>
      <c r="L284" s="25"/>
      <c r="M284" s="19" t="s">
        <v>1660</v>
      </c>
      <c r="N284" s="1" t="s">
        <v>335</v>
      </c>
      <c r="O284" s="1" t="s">
        <v>1661</v>
      </c>
      <c r="P284" s="1" t="s">
        <v>64</v>
      </c>
      <c r="Q284" s="1" t="s">
        <v>65</v>
      </c>
      <c r="R284" s="1" t="s">
        <v>65</v>
      </c>
      <c r="AV284" s="1" t="s">
        <v>52</v>
      </c>
      <c r="AW284" s="1" t="s">
        <v>1668</v>
      </c>
      <c r="AX284" s="1" t="s">
        <v>52</v>
      </c>
      <c r="AY284" s="1" t="s">
        <v>52</v>
      </c>
      <c r="AZ284" s="1" t="s">
        <v>52</v>
      </c>
    </row>
    <row r="285" spans="1:52" ht="30" customHeight="1" x14ac:dyDescent="0.3">
      <c r="A285" s="19" t="s">
        <v>1196</v>
      </c>
      <c r="B285" s="19" t="s">
        <v>52</v>
      </c>
      <c r="C285" s="19" t="s">
        <v>52</v>
      </c>
      <c r="D285" s="20"/>
      <c r="E285" s="22"/>
      <c r="F285" s="25"/>
      <c r="G285" s="22"/>
      <c r="H285" s="25"/>
      <c r="I285" s="22"/>
      <c r="J285" s="25"/>
      <c r="K285" s="22"/>
      <c r="L285" s="25"/>
      <c r="M285" s="19" t="s">
        <v>52</v>
      </c>
      <c r="N285" s="1" t="s">
        <v>94</v>
      </c>
      <c r="O285" s="1" t="s">
        <v>94</v>
      </c>
      <c r="P285" s="1" t="s">
        <v>52</v>
      </c>
      <c r="Q285" s="1" t="s">
        <v>52</v>
      </c>
      <c r="R285" s="1" t="s">
        <v>52</v>
      </c>
      <c r="AV285" s="1" t="s">
        <v>52</v>
      </c>
      <c r="AW285" s="1" t="s">
        <v>52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20"/>
      <c r="B286" s="20"/>
      <c r="C286" s="20"/>
      <c r="D286" s="20"/>
      <c r="E286" s="22"/>
      <c r="F286" s="25"/>
      <c r="G286" s="22"/>
      <c r="H286" s="25"/>
      <c r="I286" s="22"/>
      <c r="J286" s="25"/>
      <c r="K286" s="22"/>
      <c r="L286" s="25"/>
      <c r="M286" s="20"/>
    </row>
    <row r="287" spans="1:52" ht="30" customHeight="1" x14ac:dyDescent="0.3">
      <c r="A287" s="16" t="s">
        <v>1669</v>
      </c>
      <c r="B287" s="17"/>
      <c r="C287" s="17"/>
      <c r="D287" s="17"/>
      <c r="E287" s="21"/>
      <c r="F287" s="24"/>
      <c r="G287" s="21"/>
      <c r="H287" s="24"/>
      <c r="I287" s="21"/>
      <c r="J287" s="24"/>
      <c r="K287" s="21"/>
      <c r="L287" s="24"/>
      <c r="M287" s="18"/>
      <c r="N287" s="1" t="s">
        <v>371</v>
      </c>
    </row>
    <row r="288" spans="1:52" ht="30" customHeight="1" x14ac:dyDescent="0.3">
      <c r="A288" s="19" t="s">
        <v>1670</v>
      </c>
      <c r="B288" s="19" t="s">
        <v>1193</v>
      </c>
      <c r="C288" s="19" t="s">
        <v>652</v>
      </c>
      <c r="D288" s="20">
        <v>0.56999999999999995</v>
      </c>
      <c r="E288" s="22"/>
      <c r="F288" s="25"/>
      <c r="G288" s="22"/>
      <c r="H288" s="25"/>
      <c r="I288" s="22"/>
      <c r="J288" s="25"/>
      <c r="K288" s="22"/>
      <c r="L288" s="25"/>
      <c r="M288" s="19" t="s">
        <v>52</v>
      </c>
      <c r="N288" s="1" t="s">
        <v>371</v>
      </c>
      <c r="O288" s="1" t="s">
        <v>1671</v>
      </c>
      <c r="P288" s="1" t="s">
        <v>65</v>
      </c>
      <c r="Q288" s="1" t="s">
        <v>65</v>
      </c>
      <c r="R288" s="1" t="s">
        <v>64</v>
      </c>
      <c r="V288">
        <v>1</v>
      </c>
      <c r="AV288" s="1" t="s">
        <v>52</v>
      </c>
      <c r="AW288" s="1" t="s">
        <v>1672</v>
      </c>
      <c r="AX288" s="1" t="s">
        <v>52</v>
      </c>
      <c r="AY288" s="1" t="s">
        <v>52</v>
      </c>
      <c r="AZ288" s="1" t="s">
        <v>52</v>
      </c>
    </row>
    <row r="289" spans="1:52" ht="30" customHeight="1" x14ac:dyDescent="0.3">
      <c r="A289" s="19" t="s">
        <v>1192</v>
      </c>
      <c r="B289" s="19" t="s">
        <v>1193</v>
      </c>
      <c r="C289" s="19" t="s">
        <v>652</v>
      </c>
      <c r="D289" s="20">
        <v>0.28999999999999998</v>
      </c>
      <c r="E289" s="22"/>
      <c r="F289" s="25"/>
      <c r="G289" s="22"/>
      <c r="H289" s="25"/>
      <c r="I289" s="22"/>
      <c r="J289" s="25"/>
      <c r="K289" s="22"/>
      <c r="L289" s="25"/>
      <c r="M289" s="19" t="s">
        <v>52</v>
      </c>
      <c r="N289" s="1" t="s">
        <v>371</v>
      </c>
      <c r="O289" s="1" t="s">
        <v>1194</v>
      </c>
      <c r="P289" s="1" t="s">
        <v>65</v>
      </c>
      <c r="Q289" s="1" t="s">
        <v>65</v>
      </c>
      <c r="R289" s="1" t="s">
        <v>64</v>
      </c>
      <c r="V289">
        <v>1</v>
      </c>
      <c r="AV289" s="1" t="s">
        <v>52</v>
      </c>
      <c r="AW289" s="1" t="s">
        <v>1673</v>
      </c>
      <c r="AX289" s="1" t="s">
        <v>52</v>
      </c>
      <c r="AY289" s="1" t="s">
        <v>52</v>
      </c>
      <c r="AZ289" s="1" t="s">
        <v>52</v>
      </c>
    </row>
    <row r="290" spans="1:52" ht="30" customHeight="1" x14ac:dyDescent="0.3">
      <c r="A290" s="19" t="s">
        <v>1674</v>
      </c>
      <c r="B290" s="19" t="s">
        <v>1675</v>
      </c>
      <c r="C290" s="19" t="s">
        <v>1676</v>
      </c>
      <c r="D290" s="20">
        <v>4.57</v>
      </c>
      <c r="E290" s="22"/>
      <c r="F290" s="25"/>
      <c r="G290" s="22"/>
      <c r="H290" s="25"/>
      <c r="I290" s="22"/>
      <c r="J290" s="25"/>
      <c r="K290" s="22"/>
      <c r="L290" s="25"/>
      <c r="M290" s="19" t="s">
        <v>1677</v>
      </c>
      <c r="N290" s="1" t="s">
        <v>371</v>
      </c>
      <c r="O290" s="1" t="s">
        <v>1678</v>
      </c>
      <c r="P290" s="1" t="s">
        <v>64</v>
      </c>
      <c r="Q290" s="1" t="s">
        <v>65</v>
      </c>
      <c r="R290" s="1" t="s">
        <v>65</v>
      </c>
      <c r="AV290" s="1" t="s">
        <v>52</v>
      </c>
      <c r="AW290" s="1" t="s">
        <v>1679</v>
      </c>
      <c r="AX290" s="1" t="s">
        <v>52</v>
      </c>
      <c r="AY290" s="1" t="s">
        <v>52</v>
      </c>
      <c r="AZ290" s="1" t="s">
        <v>52</v>
      </c>
    </row>
    <row r="291" spans="1:52" ht="30" customHeight="1" x14ac:dyDescent="0.3">
      <c r="A291" s="19" t="s">
        <v>1543</v>
      </c>
      <c r="B291" s="19" t="s">
        <v>1680</v>
      </c>
      <c r="C291" s="19" t="s">
        <v>353</v>
      </c>
      <c r="D291" s="20">
        <v>1</v>
      </c>
      <c r="E291" s="22"/>
      <c r="F291" s="25"/>
      <c r="G291" s="22"/>
      <c r="H291" s="25"/>
      <c r="I291" s="22"/>
      <c r="J291" s="25"/>
      <c r="K291" s="22"/>
      <c r="L291" s="25"/>
      <c r="M291" s="19" t="s">
        <v>52</v>
      </c>
      <c r="N291" s="1" t="s">
        <v>371</v>
      </c>
      <c r="O291" s="1" t="s">
        <v>1141</v>
      </c>
      <c r="P291" s="1" t="s">
        <v>65</v>
      </c>
      <c r="Q291" s="1" t="s">
        <v>65</v>
      </c>
      <c r="R291" s="1" t="s">
        <v>65</v>
      </c>
      <c r="S291">
        <v>1</v>
      </c>
      <c r="T291">
        <v>0</v>
      </c>
      <c r="U291">
        <v>0.01</v>
      </c>
      <c r="AV291" s="1" t="s">
        <v>52</v>
      </c>
      <c r="AW291" s="1" t="s">
        <v>1681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19" t="s">
        <v>1196</v>
      </c>
      <c r="B292" s="19" t="s">
        <v>52</v>
      </c>
      <c r="C292" s="19" t="s">
        <v>52</v>
      </c>
      <c r="D292" s="20"/>
      <c r="E292" s="22"/>
      <c r="F292" s="25"/>
      <c r="G292" s="22"/>
      <c r="H292" s="25"/>
      <c r="I292" s="22"/>
      <c r="J292" s="25"/>
      <c r="K292" s="22"/>
      <c r="L292" s="25"/>
      <c r="M292" s="19" t="s">
        <v>52</v>
      </c>
      <c r="N292" s="1" t="s">
        <v>94</v>
      </c>
      <c r="O292" s="1" t="s">
        <v>94</v>
      </c>
      <c r="P292" s="1" t="s">
        <v>52</v>
      </c>
      <c r="Q292" s="1" t="s">
        <v>52</v>
      </c>
      <c r="R292" s="1" t="s">
        <v>52</v>
      </c>
      <c r="AV292" s="1" t="s">
        <v>52</v>
      </c>
      <c r="AW292" s="1" t="s">
        <v>52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20"/>
      <c r="B293" s="20"/>
      <c r="C293" s="20"/>
      <c r="D293" s="20"/>
      <c r="E293" s="22"/>
      <c r="F293" s="25"/>
      <c r="G293" s="22"/>
      <c r="H293" s="25"/>
      <c r="I293" s="22"/>
      <c r="J293" s="25"/>
      <c r="K293" s="22"/>
      <c r="L293" s="25"/>
      <c r="M293" s="20"/>
    </row>
    <row r="294" spans="1:52" ht="30" customHeight="1" x14ac:dyDescent="0.3">
      <c r="A294" s="16" t="s">
        <v>1682</v>
      </c>
      <c r="B294" s="17"/>
      <c r="C294" s="17"/>
      <c r="D294" s="17"/>
      <c r="E294" s="21"/>
      <c r="F294" s="24"/>
      <c r="G294" s="21"/>
      <c r="H294" s="24"/>
      <c r="I294" s="21"/>
      <c r="J294" s="24"/>
      <c r="K294" s="21"/>
      <c r="L294" s="24"/>
      <c r="M294" s="18"/>
      <c r="N294" s="1" t="s">
        <v>376</v>
      </c>
    </row>
    <row r="295" spans="1:52" ht="30" customHeight="1" x14ac:dyDescent="0.3">
      <c r="A295" s="19" t="s">
        <v>1683</v>
      </c>
      <c r="B295" s="19" t="s">
        <v>1684</v>
      </c>
      <c r="C295" s="19" t="s">
        <v>1102</v>
      </c>
      <c r="D295" s="20">
        <v>1.3950000000000001E-2</v>
      </c>
      <c r="E295" s="22"/>
      <c r="F295" s="25"/>
      <c r="G295" s="22"/>
      <c r="H295" s="25"/>
      <c r="I295" s="22"/>
      <c r="J295" s="25"/>
      <c r="K295" s="22"/>
      <c r="L295" s="25"/>
      <c r="M295" s="19" t="s">
        <v>1685</v>
      </c>
      <c r="N295" s="1" t="s">
        <v>376</v>
      </c>
      <c r="O295" s="1" t="s">
        <v>1686</v>
      </c>
      <c r="P295" s="1" t="s">
        <v>64</v>
      </c>
      <c r="Q295" s="1" t="s">
        <v>65</v>
      </c>
      <c r="R295" s="1" t="s">
        <v>65</v>
      </c>
      <c r="AV295" s="1" t="s">
        <v>52</v>
      </c>
      <c r="AW295" s="1" t="s">
        <v>1687</v>
      </c>
      <c r="AX295" s="1" t="s">
        <v>52</v>
      </c>
      <c r="AY295" s="1" t="s">
        <v>52</v>
      </c>
      <c r="AZ295" s="1" t="s">
        <v>52</v>
      </c>
    </row>
    <row r="296" spans="1:52" ht="30" customHeight="1" x14ac:dyDescent="0.3">
      <c r="A296" s="19" t="s">
        <v>1196</v>
      </c>
      <c r="B296" s="19" t="s">
        <v>52</v>
      </c>
      <c r="C296" s="19" t="s">
        <v>52</v>
      </c>
      <c r="D296" s="20"/>
      <c r="E296" s="22"/>
      <c r="F296" s="25"/>
      <c r="G296" s="22"/>
      <c r="H296" s="25"/>
      <c r="I296" s="22"/>
      <c r="J296" s="25"/>
      <c r="K296" s="22"/>
      <c r="L296" s="25"/>
      <c r="M296" s="19" t="s">
        <v>52</v>
      </c>
      <c r="N296" s="1" t="s">
        <v>94</v>
      </c>
      <c r="O296" s="1" t="s">
        <v>94</v>
      </c>
      <c r="P296" s="1" t="s">
        <v>52</v>
      </c>
      <c r="Q296" s="1" t="s">
        <v>52</v>
      </c>
      <c r="R296" s="1" t="s">
        <v>52</v>
      </c>
      <c r="AV296" s="1" t="s">
        <v>52</v>
      </c>
      <c r="AW296" s="1" t="s">
        <v>52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20"/>
      <c r="B297" s="20"/>
      <c r="C297" s="20"/>
      <c r="D297" s="20"/>
      <c r="E297" s="22"/>
      <c r="F297" s="25"/>
      <c r="G297" s="22"/>
      <c r="H297" s="25"/>
      <c r="I297" s="22"/>
      <c r="J297" s="25"/>
      <c r="K297" s="22"/>
      <c r="L297" s="25"/>
      <c r="M297" s="20"/>
    </row>
    <row r="298" spans="1:52" ht="30" customHeight="1" x14ac:dyDescent="0.3">
      <c r="A298" s="16" t="s">
        <v>1688</v>
      </c>
      <c r="B298" s="17"/>
      <c r="C298" s="17"/>
      <c r="D298" s="17"/>
      <c r="E298" s="21"/>
      <c r="F298" s="24"/>
      <c r="G298" s="21"/>
      <c r="H298" s="24"/>
      <c r="I298" s="21"/>
      <c r="J298" s="24"/>
      <c r="K298" s="21"/>
      <c r="L298" s="24"/>
      <c r="M298" s="18"/>
      <c r="N298" s="1" t="s">
        <v>380</v>
      </c>
    </row>
    <row r="299" spans="1:52" ht="30" customHeight="1" x14ac:dyDescent="0.3">
      <c r="A299" s="19" t="s">
        <v>1546</v>
      </c>
      <c r="B299" s="19" t="s">
        <v>1193</v>
      </c>
      <c r="C299" s="19" t="s">
        <v>652</v>
      </c>
      <c r="D299" s="20">
        <v>1.6E-2</v>
      </c>
      <c r="E299" s="22"/>
      <c r="F299" s="25"/>
      <c r="G299" s="22"/>
      <c r="H299" s="25"/>
      <c r="I299" s="22"/>
      <c r="J299" s="25"/>
      <c r="K299" s="22"/>
      <c r="L299" s="25"/>
      <c r="M299" s="19" t="s">
        <v>52</v>
      </c>
      <c r="N299" s="1" t="s">
        <v>380</v>
      </c>
      <c r="O299" s="1" t="s">
        <v>1547</v>
      </c>
      <c r="P299" s="1" t="s">
        <v>65</v>
      </c>
      <c r="Q299" s="1" t="s">
        <v>65</v>
      </c>
      <c r="R299" s="1" t="s">
        <v>64</v>
      </c>
      <c r="AV299" s="1" t="s">
        <v>52</v>
      </c>
      <c r="AW299" s="1" t="s">
        <v>1689</v>
      </c>
      <c r="AX299" s="1" t="s">
        <v>52</v>
      </c>
      <c r="AY299" s="1" t="s">
        <v>52</v>
      </c>
      <c r="AZ299" s="1" t="s">
        <v>52</v>
      </c>
    </row>
    <row r="300" spans="1:52" ht="30" customHeight="1" x14ac:dyDescent="0.3">
      <c r="A300" s="19" t="s">
        <v>1192</v>
      </c>
      <c r="B300" s="19" t="s">
        <v>1193</v>
      </c>
      <c r="C300" s="19" t="s">
        <v>652</v>
      </c>
      <c r="D300" s="20">
        <v>1.0999999999999999E-2</v>
      </c>
      <c r="E300" s="22"/>
      <c r="F300" s="25"/>
      <c r="G300" s="22"/>
      <c r="H300" s="25"/>
      <c r="I300" s="22"/>
      <c r="J300" s="25"/>
      <c r="K300" s="22"/>
      <c r="L300" s="25"/>
      <c r="M300" s="19" t="s">
        <v>52</v>
      </c>
      <c r="N300" s="1" t="s">
        <v>380</v>
      </c>
      <c r="O300" s="1" t="s">
        <v>1194</v>
      </c>
      <c r="P300" s="1" t="s">
        <v>65</v>
      </c>
      <c r="Q300" s="1" t="s">
        <v>65</v>
      </c>
      <c r="R300" s="1" t="s">
        <v>64</v>
      </c>
      <c r="AV300" s="1" t="s">
        <v>52</v>
      </c>
      <c r="AW300" s="1" t="s">
        <v>1690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19" t="s">
        <v>1196</v>
      </c>
      <c r="B301" s="19" t="s">
        <v>52</v>
      </c>
      <c r="C301" s="19" t="s">
        <v>52</v>
      </c>
      <c r="D301" s="20"/>
      <c r="E301" s="22"/>
      <c r="F301" s="25"/>
      <c r="G301" s="22"/>
      <c r="H301" s="25"/>
      <c r="I301" s="22"/>
      <c r="J301" s="25"/>
      <c r="K301" s="22"/>
      <c r="L301" s="25"/>
      <c r="M301" s="19" t="s">
        <v>52</v>
      </c>
      <c r="N301" s="1" t="s">
        <v>94</v>
      </c>
      <c r="O301" s="1" t="s">
        <v>94</v>
      </c>
      <c r="P301" s="1" t="s">
        <v>52</v>
      </c>
      <c r="Q301" s="1" t="s">
        <v>52</v>
      </c>
      <c r="R301" s="1" t="s">
        <v>52</v>
      </c>
      <c r="AV301" s="1" t="s">
        <v>52</v>
      </c>
      <c r="AW301" s="1" t="s">
        <v>52</v>
      </c>
      <c r="AX301" s="1" t="s">
        <v>52</v>
      </c>
      <c r="AY301" s="1" t="s">
        <v>52</v>
      </c>
      <c r="AZ301" s="1" t="s">
        <v>52</v>
      </c>
    </row>
    <row r="302" spans="1:52" ht="30" customHeight="1" x14ac:dyDescent="0.3">
      <c r="A302" s="20"/>
      <c r="B302" s="20"/>
      <c r="C302" s="20"/>
      <c r="D302" s="20"/>
      <c r="E302" s="22"/>
      <c r="F302" s="25"/>
      <c r="G302" s="22"/>
      <c r="H302" s="25"/>
      <c r="I302" s="22"/>
      <c r="J302" s="25"/>
      <c r="K302" s="22"/>
      <c r="L302" s="25"/>
      <c r="M302" s="20"/>
    </row>
    <row r="303" spans="1:52" ht="30" customHeight="1" x14ac:dyDescent="0.3">
      <c r="A303" s="16" t="s">
        <v>1691</v>
      </c>
      <c r="B303" s="17"/>
      <c r="C303" s="17"/>
      <c r="D303" s="17"/>
      <c r="E303" s="21"/>
      <c r="F303" s="24"/>
      <c r="G303" s="21"/>
      <c r="H303" s="24"/>
      <c r="I303" s="21"/>
      <c r="J303" s="24"/>
      <c r="K303" s="21"/>
      <c r="L303" s="24"/>
      <c r="M303" s="18"/>
      <c r="N303" s="1" t="s">
        <v>384</v>
      </c>
    </row>
    <row r="304" spans="1:52" ht="30" customHeight="1" x14ac:dyDescent="0.3">
      <c r="A304" s="19" t="s">
        <v>1546</v>
      </c>
      <c r="B304" s="19" t="s">
        <v>1193</v>
      </c>
      <c r="C304" s="19" t="s">
        <v>652</v>
      </c>
      <c r="D304" s="20">
        <v>1.7999999999999999E-2</v>
      </c>
      <c r="E304" s="22"/>
      <c r="F304" s="25"/>
      <c r="G304" s="22"/>
      <c r="H304" s="25"/>
      <c r="I304" s="22"/>
      <c r="J304" s="25"/>
      <c r="K304" s="22"/>
      <c r="L304" s="25"/>
      <c r="M304" s="19" t="s">
        <v>52</v>
      </c>
      <c r="N304" s="1" t="s">
        <v>384</v>
      </c>
      <c r="O304" s="1" t="s">
        <v>1547</v>
      </c>
      <c r="P304" s="1" t="s">
        <v>65</v>
      </c>
      <c r="Q304" s="1" t="s">
        <v>65</v>
      </c>
      <c r="R304" s="1" t="s">
        <v>64</v>
      </c>
      <c r="V304">
        <v>1</v>
      </c>
      <c r="AV304" s="1" t="s">
        <v>52</v>
      </c>
      <c r="AW304" s="1" t="s">
        <v>1692</v>
      </c>
      <c r="AX304" s="1" t="s">
        <v>52</v>
      </c>
      <c r="AY304" s="1" t="s">
        <v>52</v>
      </c>
      <c r="AZ304" s="1" t="s">
        <v>52</v>
      </c>
    </row>
    <row r="305" spans="1:52" ht="30" customHeight="1" x14ac:dyDescent="0.3">
      <c r="A305" s="19" t="s">
        <v>1192</v>
      </c>
      <c r="B305" s="19" t="s">
        <v>1193</v>
      </c>
      <c r="C305" s="19" t="s">
        <v>652</v>
      </c>
      <c r="D305" s="20">
        <v>1.2E-2</v>
      </c>
      <c r="E305" s="22"/>
      <c r="F305" s="25"/>
      <c r="G305" s="22"/>
      <c r="H305" s="25"/>
      <c r="I305" s="22"/>
      <c r="J305" s="25"/>
      <c r="K305" s="22"/>
      <c r="L305" s="25"/>
      <c r="M305" s="19" t="s">
        <v>52</v>
      </c>
      <c r="N305" s="1" t="s">
        <v>384</v>
      </c>
      <c r="O305" s="1" t="s">
        <v>1194</v>
      </c>
      <c r="P305" s="1" t="s">
        <v>65</v>
      </c>
      <c r="Q305" s="1" t="s">
        <v>65</v>
      </c>
      <c r="R305" s="1" t="s">
        <v>64</v>
      </c>
      <c r="V305">
        <v>1</v>
      </c>
      <c r="AV305" s="1" t="s">
        <v>52</v>
      </c>
      <c r="AW305" s="1" t="s">
        <v>1693</v>
      </c>
      <c r="AX305" s="1" t="s">
        <v>52</v>
      </c>
      <c r="AY305" s="1" t="s">
        <v>52</v>
      </c>
      <c r="AZ305" s="1" t="s">
        <v>52</v>
      </c>
    </row>
    <row r="306" spans="1:52" ht="30" customHeight="1" x14ac:dyDescent="0.3">
      <c r="A306" s="19" t="s">
        <v>1273</v>
      </c>
      <c r="B306" s="19" t="s">
        <v>1274</v>
      </c>
      <c r="C306" s="19" t="s">
        <v>353</v>
      </c>
      <c r="D306" s="20">
        <v>1</v>
      </c>
      <c r="E306" s="22"/>
      <c r="F306" s="25"/>
      <c r="G306" s="22"/>
      <c r="H306" s="25"/>
      <c r="I306" s="22"/>
      <c r="J306" s="25"/>
      <c r="K306" s="22"/>
      <c r="L306" s="25"/>
      <c r="M306" s="19" t="s">
        <v>52</v>
      </c>
      <c r="N306" s="1" t="s">
        <v>384</v>
      </c>
      <c r="O306" s="1" t="s">
        <v>1141</v>
      </c>
      <c r="P306" s="1" t="s">
        <v>65</v>
      </c>
      <c r="Q306" s="1" t="s">
        <v>65</v>
      </c>
      <c r="R306" s="1" t="s">
        <v>65</v>
      </c>
      <c r="S306">
        <v>1</v>
      </c>
      <c r="T306">
        <v>2</v>
      </c>
      <c r="U306">
        <v>0.02</v>
      </c>
      <c r="AV306" s="1" t="s">
        <v>52</v>
      </c>
      <c r="AW306" s="1" t="s">
        <v>1694</v>
      </c>
      <c r="AX306" s="1" t="s">
        <v>52</v>
      </c>
      <c r="AY306" s="1" t="s">
        <v>52</v>
      </c>
      <c r="AZ306" s="1" t="s">
        <v>52</v>
      </c>
    </row>
    <row r="307" spans="1:52" ht="30" customHeight="1" x14ac:dyDescent="0.3">
      <c r="A307" s="19" t="s">
        <v>1196</v>
      </c>
      <c r="B307" s="19" t="s">
        <v>52</v>
      </c>
      <c r="C307" s="19" t="s">
        <v>52</v>
      </c>
      <c r="D307" s="20"/>
      <c r="E307" s="22"/>
      <c r="F307" s="25"/>
      <c r="G307" s="22"/>
      <c r="H307" s="25"/>
      <c r="I307" s="22"/>
      <c r="J307" s="25"/>
      <c r="K307" s="22"/>
      <c r="L307" s="25"/>
      <c r="M307" s="19" t="s">
        <v>52</v>
      </c>
      <c r="N307" s="1" t="s">
        <v>94</v>
      </c>
      <c r="O307" s="1" t="s">
        <v>94</v>
      </c>
      <c r="P307" s="1" t="s">
        <v>52</v>
      </c>
      <c r="Q307" s="1" t="s">
        <v>52</v>
      </c>
      <c r="R307" s="1" t="s">
        <v>52</v>
      </c>
      <c r="AV307" s="1" t="s">
        <v>52</v>
      </c>
      <c r="AW307" s="1" t="s">
        <v>52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20"/>
      <c r="B308" s="20"/>
      <c r="C308" s="20"/>
      <c r="D308" s="20"/>
      <c r="E308" s="22"/>
      <c r="F308" s="25"/>
      <c r="G308" s="22"/>
      <c r="H308" s="25"/>
      <c r="I308" s="22"/>
      <c r="J308" s="25"/>
      <c r="K308" s="22"/>
      <c r="L308" s="25"/>
      <c r="M308" s="20"/>
    </row>
    <row r="309" spans="1:52" ht="30" customHeight="1" x14ac:dyDescent="0.3">
      <c r="A309" s="16" t="s">
        <v>1695</v>
      </c>
      <c r="B309" s="17"/>
      <c r="C309" s="17"/>
      <c r="D309" s="17"/>
      <c r="E309" s="21"/>
      <c r="F309" s="24"/>
      <c r="G309" s="21"/>
      <c r="H309" s="24"/>
      <c r="I309" s="21"/>
      <c r="J309" s="24"/>
      <c r="K309" s="21"/>
      <c r="L309" s="24"/>
      <c r="M309" s="18"/>
      <c r="N309" s="1" t="s">
        <v>389</v>
      </c>
    </row>
    <row r="310" spans="1:52" ht="30" customHeight="1" x14ac:dyDescent="0.3">
      <c r="A310" s="19" t="s">
        <v>1696</v>
      </c>
      <c r="B310" s="19" t="s">
        <v>1697</v>
      </c>
      <c r="C310" s="19" t="s">
        <v>61</v>
      </c>
      <c r="D310" s="20">
        <v>1</v>
      </c>
      <c r="E310" s="22"/>
      <c r="F310" s="25"/>
      <c r="G310" s="22"/>
      <c r="H310" s="25"/>
      <c r="I310" s="22"/>
      <c r="J310" s="25"/>
      <c r="K310" s="22"/>
      <c r="L310" s="25"/>
      <c r="M310" s="19" t="s">
        <v>1698</v>
      </c>
      <c r="N310" s="1" t="s">
        <v>389</v>
      </c>
      <c r="O310" s="1" t="s">
        <v>1699</v>
      </c>
      <c r="P310" s="1" t="s">
        <v>64</v>
      </c>
      <c r="Q310" s="1" t="s">
        <v>65</v>
      </c>
      <c r="R310" s="1" t="s">
        <v>65</v>
      </c>
      <c r="AV310" s="1" t="s">
        <v>52</v>
      </c>
      <c r="AW310" s="1" t="s">
        <v>1700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19" t="s">
        <v>1701</v>
      </c>
      <c r="B311" s="19" t="s">
        <v>1702</v>
      </c>
      <c r="C311" s="19" t="s">
        <v>61</v>
      </c>
      <c r="D311" s="20"/>
      <c r="E311" s="22"/>
      <c r="F311" s="25"/>
      <c r="G311" s="22"/>
      <c r="H311" s="25"/>
      <c r="I311" s="22"/>
      <c r="J311" s="25"/>
      <c r="K311" s="22"/>
      <c r="L311" s="25"/>
      <c r="M311" s="19" t="s">
        <v>1703</v>
      </c>
      <c r="N311" s="1" t="s">
        <v>389</v>
      </c>
      <c r="O311" s="1" t="s">
        <v>1704</v>
      </c>
      <c r="P311" s="1" t="s">
        <v>64</v>
      </c>
      <c r="Q311" s="1" t="s">
        <v>65</v>
      </c>
      <c r="R311" s="1" t="s">
        <v>65</v>
      </c>
      <c r="AV311" s="1" t="s">
        <v>52</v>
      </c>
      <c r="AW311" s="1" t="s">
        <v>1705</v>
      </c>
      <c r="AX311" s="1" t="s">
        <v>52</v>
      </c>
      <c r="AY311" s="1" t="s">
        <v>52</v>
      </c>
      <c r="AZ311" s="1" t="s">
        <v>52</v>
      </c>
    </row>
    <row r="312" spans="1:52" ht="30" customHeight="1" x14ac:dyDescent="0.3">
      <c r="A312" s="19" t="s">
        <v>1701</v>
      </c>
      <c r="B312" s="19" t="s">
        <v>1706</v>
      </c>
      <c r="C312" s="19" t="s">
        <v>61</v>
      </c>
      <c r="D312" s="20">
        <v>1</v>
      </c>
      <c r="E312" s="22"/>
      <c r="F312" s="25"/>
      <c r="G312" s="22"/>
      <c r="H312" s="25"/>
      <c r="I312" s="22"/>
      <c r="J312" s="25"/>
      <c r="K312" s="22"/>
      <c r="L312" s="25"/>
      <c r="M312" s="19" t="s">
        <v>1707</v>
      </c>
      <c r="N312" s="1" t="s">
        <v>389</v>
      </c>
      <c r="O312" s="1" t="s">
        <v>1708</v>
      </c>
      <c r="P312" s="1" t="s">
        <v>64</v>
      </c>
      <c r="Q312" s="1" t="s">
        <v>65</v>
      </c>
      <c r="R312" s="1" t="s">
        <v>65</v>
      </c>
      <c r="AV312" s="1" t="s">
        <v>52</v>
      </c>
      <c r="AW312" s="1" t="s">
        <v>1709</v>
      </c>
      <c r="AX312" s="1" t="s">
        <v>52</v>
      </c>
      <c r="AY312" s="1" t="s">
        <v>52</v>
      </c>
      <c r="AZ312" s="1" t="s">
        <v>52</v>
      </c>
    </row>
    <row r="313" spans="1:52" ht="30" customHeight="1" x14ac:dyDescent="0.3">
      <c r="A313" s="19" t="s">
        <v>1196</v>
      </c>
      <c r="B313" s="19" t="s">
        <v>52</v>
      </c>
      <c r="C313" s="19" t="s">
        <v>52</v>
      </c>
      <c r="D313" s="20"/>
      <c r="E313" s="22"/>
      <c r="F313" s="25"/>
      <c r="G313" s="22"/>
      <c r="H313" s="25"/>
      <c r="I313" s="22"/>
      <c r="J313" s="25"/>
      <c r="K313" s="22"/>
      <c r="L313" s="25"/>
      <c r="M313" s="19" t="s">
        <v>52</v>
      </c>
      <c r="N313" s="1" t="s">
        <v>94</v>
      </c>
      <c r="O313" s="1" t="s">
        <v>94</v>
      </c>
      <c r="P313" s="1" t="s">
        <v>52</v>
      </c>
      <c r="Q313" s="1" t="s">
        <v>52</v>
      </c>
      <c r="R313" s="1" t="s">
        <v>52</v>
      </c>
      <c r="AV313" s="1" t="s">
        <v>52</v>
      </c>
      <c r="AW313" s="1" t="s">
        <v>52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20"/>
      <c r="B314" s="20"/>
      <c r="C314" s="20"/>
      <c r="D314" s="20"/>
      <c r="E314" s="22"/>
      <c r="F314" s="25"/>
      <c r="G314" s="22"/>
      <c r="H314" s="25"/>
      <c r="I314" s="22"/>
      <c r="J314" s="25"/>
      <c r="K314" s="22"/>
      <c r="L314" s="25"/>
      <c r="M314" s="20"/>
    </row>
    <row r="315" spans="1:52" ht="30" customHeight="1" x14ac:dyDescent="0.3">
      <c r="A315" s="16" t="s">
        <v>1710</v>
      </c>
      <c r="B315" s="17"/>
      <c r="C315" s="17"/>
      <c r="D315" s="17"/>
      <c r="E315" s="21"/>
      <c r="F315" s="24"/>
      <c r="G315" s="21"/>
      <c r="H315" s="24"/>
      <c r="I315" s="21"/>
      <c r="J315" s="24"/>
      <c r="K315" s="21"/>
      <c r="L315" s="24"/>
      <c r="M315" s="18"/>
      <c r="N315" s="1" t="s">
        <v>394</v>
      </c>
    </row>
    <row r="316" spans="1:52" ht="30" customHeight="1" x14ac:dyDescent="0.3">
      <c r="A316" s="19" t="s">
        <v>1192</v>
      </c>
      <c r="B316" s="19" t="s">
        <v>1193</v>
      </c>
      <c r="C316" s="19" t="s">
        <v>652</v>
      </c>
      <c r="D316" s="20">
        <v>1.4999999999999999E-2</v>
      </c>
      <c r="E316" s="22"/>
      <c r="F316" s="25"/>
      <c r="G316" s="22"/>
      <c r="H316" s="25"/>
      <c r="I316" s="22"/>
      <c r="J316" s="25"/>
      <c r="K316" s="22"/>
      <c r="L316" s="25"/>
      <c r="M316" s="19" t="s">
        <v>52</v>
      </c>
      <c r="N316" s="1" t="s">
        <v>394</v>
      </c>
      <c r="O316" s="1" t="s">
        <v>1194</v>
      </c>
      <c r="P316" s="1" t="s">
        <v>65</v>
      </c>
      <c r="Q316" s="1" t="s">
        <v>65</v>
      </c>
      <c r="R316" s="1" t="s">
        <v>64</v>
      </c>
      <c r="AV316" s="1" t="s">
        <v>52</v>
      </c>
      <c r="AW316" s="1" t="s">
        <v>1711</v>
      </c>
      <c r="AX316" s="1" t="s">
        <v>52</v>
      </c>
      <c r="AY316" s="1" t="s">
        <v>52</v>
      </c>
      <c r="AZ316" s="1" t="s">
        <v>52</v>
      </c>
    </row>
    <row r="317" spans="1:52" ht="30" customHeight="1" x14ac:dyDescent="0.3">
      <c r="A317" s="19" t="s">
        <v>1196</v>
      </c>
      <c r="B317" s="19" t="s">
        <v>52</v>
      </c>
      <c r="C317" s="19" t="s">
        <v>52</v>
      </c>
      <c r="D317" s="20"/>
      <c r="E317" s="22"/>
      <c r="F317" s="25"/>
      <c r="G317" s="22"/>
      <c r="H317" s="25"/>
      <c r="I317" s="22"/>
      <c r="J317" s="25"/>
      <c r="K317" s="22"/>
      <c r="L317" s="25"/>
      <c r="M317" s="19" t="s">
        <v>52</v>
      </c>
      <c r="N317" s="1" t="s">
        <v>94</v>
      </c>
      <c r="O317" s="1" t="s">
        <v>94</v>
      </c>
      <c r="P317" s="1" t="s">
        <v>52</v>
      </c>
      <c r="Q317" s="1" t="s">
        <v>52</v>
      </c>
      <c r="R317" s="1" t="s">
        <v>52</v>
      </c>
      <c r="AV317" s="1" t="s">
        <v>52</v>
      </c>
      <c r="AW317" s="1" t="s">
        <v>52</v>
      </c>
      <c r="AX317" s="1" t="s">
        <v>52</v>
      </c>
      <c r="AY317" s="1" t="s">
        <v>52</v>
      </c>
      <c r="AZ317" s="1" t="s">
        <v>52</v>
      </c>
    </row>
    <row r="318" spans="1:52" ht="30" customHeight="1" x14ac:dyDescent="0.3">
      <c r="A318" s="20"/>
      <c r="B318" s="20"/>
      <c r="C318" s="20"/>
      <c r="D318" s="20"/>
      <c r="E318" s="22"/>
      <c r="F318" s="25"/>
      <c r="G318" s="22"/>
      <c r="H318" s="25"/>
      <c r="I318" s="22"/>
      <c r="J318" s="25"/>
      <c r="K318" s="22"/>
      <c r="L318" s="25"/>
      <c r="M318" s="20"/>
    </row>
    <row r="319" spans="1:52" ht="30" customHeight="1" x14ac:dyDescent="0.3">
      <c r="A319" s="16" t="s">
        <v>1712</v>
      </c>
      <c r="B319" s="17"/>
      <c r="C319" s="17"/>
      <c r="D319" s="17"/>
      <c r="E319" s="21"/>
      <c r="F319" s="24"/>
      <c r="G319" s="21"/>
      <c r="H319" s="24"/>
      <c r="I319" s="21"/>
      <c r="J319" s="24"/>
      <c r="K319" s="21"/>
      <c r="L319" s="24"/>
      <c r="M319" s="18"/>
      <c r="N319" s="1" t="s">
        <v>399</v>
      </c>
    </row>
    <row r="320" spans="1:52" ht="30" customHeight="1" x14ac:dyDescent="0.3">
      <c r="A320" s="19" t="s">
        <v>1192</v>
      </c>
      <c r="B320" s="19" t="s">
        <v>1193</v>
      </c>
      <c r="C320" s="19" t="s">
        <v>652</v>
      </c>
      <c r="D320" s="20">
        <v>0.02</v>
      </c>
      <c r="E320" s="22"/>
      <c r="F320" s="25"/>
      <c r="G320" s="22"/>
      <c r="H320" s="25"/>
      <c r="I320" s="22"/>
      <c r="J320" s="25"/>
      <c r="K320" s="22"/>
      <c r="L320" s="25"/>
      <c r="M320" s="19" t="s">
        <v>52</v>
      </c>
      <c r="N320" s="1" t="s">
        <v>399</v>
      </c>
      <c r="O320" s="1" t="s">
        <v>1194</v>
      </c>
      <c r="P320" s="1" t="s">
        <v>65</v>
      </c>
      <c r="Q320" s="1" t="s">
        <v>65</v>
      </c>
      <c r="R320" s="1" t="s">
        <v>64</v>
      </c>
      <c r="AV320" s="1" t="s">
        <v>52</v>
      </c>
      <c r="AW320" s="1" t="s">
        <v>1713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9" t="s">
        <v>1196</v>
      </c>
      <c r="B321" s="19" t="s">
        <v>52</v>
      </c>
      <c r="C321" s="19" t="s">
        <v>52</v>
      </c>
      <c r="D321" s="20"/>
      <c r="E321" s="22"/>
      <c r="F321" s="25"/>
      <c r="G321" s="22"/>
      <c r="H321" s="25"/>
      <c r="I321" s="22"/>
      <c r="J321" s="25"/>
      <c r="K321" s="22"/>
      <c r="L321" s="25"/>
      <c r="M321" s="19" t="s">
        <v>52</v>
      </c>
      <c r="N321" s="1" t="s">
        <v>94</v>
      </c>
      <c r="O321" s="1" t="s">
        <v>94</v>
      </c>
      <c r="P321" s="1" t="s">
        <v>52</v>
      </c>
      <c r="Q321" s="1" t="s">
        <v>52</v>
      </c>
      <c r="R321" s="1" t="s">
        <v>52</v>
      </c>
      <c r="AV321" s="1" t="s">
        <v>52</v>
      </c>
      <c r="AW321" s="1" t="s">
        <v>52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20"/>
      <c r="B322" s="20"/>
      <c r="C322" s="20"/>
      <c r="D322" s="20"/>
      <c r="E322" s="22"/>
      <c r="F322" s="25"/>
      <c r="G322" s="22"/>
      <c r="H322" s="25"/>
      <c r="I322" s="22"/>
      <c r="J322" s="25"/>
      <c r="K322" s="22"/>
      <c r="L322" s="25"/>
      <c r="M322" s="20"/>
    </row>
    <row r="323" spans="1:52" ht="30" customHeight="1" x14ac:dyDescent="0.3">
      <c r="A323" s="16" t="s">
        <v>1714</v>
      </c>
      <c r="B323" s="17"/>
      <c r="C323" s="17"/>
      <c r="D323" s="17"/>
      <c r="E323" s="21"/>
      <c r="F323" s="24"/>
      <c r="G323" s="21"/>
      <c r="H323" s="24"/>
      <c r="I323" s="21"/>
      <c r="J323" s="24"/>
      <c r="K323" s="21"/>
      <c r="L323" s="24"/>
      <c r="M323" s="18"/>
      <c r="N323" s="1" t="s">
        <v>404</v>
      </c>
    </row>
    <row r="324" spans="1:52" ht="30" customHeight="1" x14ac:dyDescent="0.3">
      <c r="A324" s="19" t="s">
        <v>1683</v>
      </c>
      <c r="B324" s="19" t="s">
        <v>1684</v>
      </c>
      <c r="C324" s="19" t="s">
        <v>1715</v>
      </c>
      <c r="D324" s="20">
        <v>4.8140000000000001</v>
      </c>
      <c r="E324" s="22"/>
      <c r="F324" s="25"/>
      <c r="G324" s="22"/>
      <c r="H324" s="25"/>
      <c r="I324" s="22"/>
      <c r="J324" s="25"/>
      <c r="K324" s="22"/>
      <c r="L324" s="25"/>
      <c r="M324" s="19" t="s">
        <v>1716</v>
      </c>
      <c r="N324" s="1" t="s">
        <v>404</v>
      </c>
      <c r="O324" s="1" t="s">
        <v>1717</v>
      </c>
      <c r="P324" s="1" t="s">
        <v>64</v>
      </c>
      <c r="Q324" s="1" t="s">
        <v>65</v>
      </c>
      <c r="R324" s="1" t="s">
        <v>65</v>
      </c>
      <c r="AV324" s="1" t="s">
        <v>52</v>
      </c>
      <c r="AW324" s="1" t="s">
        <v>1718</v>
      </c>
      <c r="AX324" s="1" t="s">
        <v>52</v>
      </c>
      <c r="AY324" s="1" t="s">
        <v>52</v>
      </c>
      <c r="AZ324" s="1" t="s">
        <v>52</v>
      </c>
    </row>
    <row r="325" spans="1:52" ht="30" customHeight="1" x14ac:dyDescent="0.3">
      <c r="A325" s="19" t="s">
        <v>1196</v>
      </c>
      <c r="B325" s="19" t="s">
        <v>52</v>
      </c>
      <c r="C325" s="19" t="s">
        <v>52</v>
      </c>
      <c r="D325" s="20"/>
      <c r="E325" s="22"/>
      <c r="F325" s="25"/>
      <c r="G325" s="22"/>
      <c r="H325" s="25"/>
      <c r="I325" s="22"/>
      <c r="J325" s="25"/>
      <c r="K325" s="22"/>
      <c r="L325" s="25"/>
      <c r="M325" s="19" t="s">
        <v>52</v>
      </c>
      <c r="N325" s="1" t="s">
        <v>94</v>
      </c>
      <c r="O325" s="1" t="s">
        <v>94</v>
      </c>
      <c r="P325" s="1" t="s">
        <v>52</v>
      </c>
      <c r="Q325" s="1" t="s">
        <v>52</v>
      </c>
      <c r="R325" s="1" t="s">
        <v>52</v>
      </c>
      <c r="AV325" s="1" t="s">
        <v>52</v>
      </c>
      <c r="AW325" s="1" t="s">
        <v>52</v>
      </c>
      <c r="AX325" s="1" t="s">
        <v>52</v>
      </c>
      <c r="AY325" s="1" t="s">
        <v>52</v>
      </c>
      <c r="AZ325" s="1" t="s">
        <v>52</v>
      </c>
    </row>
    <row r="326" spans="1:52" ht="30" customHeight="1" x14ac:dyDescent="0.3">
      <c r="A326" s="20"/>
      <c r="B326" s="20"/>
      <c r="C326" s="20"/>
      <c r="D326" s="20"/>
      <c r="E326" s="22"/>
      <c r="F326" s="25"/>
      <c r="G326" s="22"/>
      <c r="H326" s="25"/>
      <c r="I326" s="22"/>
      <c r="J326" s="25"/>
      <c r="K326" s="22"/>
      <c r="L326" s="25"/>
      <c r="M326" s="20"/>
    </row>
    <row r="327" spans="1:52" ht="30" customHeight="1" x14ac:dyDescent="0.3">
      <c r="A327" s="16" t="s">
        <v>1719</v>
      </c>
      <c r="B327" s="17"/>
      <c r="C327" s="17"/>
      <c r="D327" s="17"/>
      <c r="E327" s="21"/>
      <c r="F327" s="24"/>
      <c r="G327" s="21"/>
      <c r="H327" s="24"/>
      <c r="I327" s="21"/>
      <c r="J327" s="24"/>
      <c r="K327" s="21"/>
      <c r="L327" s="24"/>
      <c r="M327" s="18"/>
      <c r="N327" s="1" t="s">
        <v>408</v>
      </c>
    </row>
    <row r="328" spans="1:52" ht="30" customHeight="1" x14ac:dyDescent="0.3">
      <c r="A328" s="19" t="s">
        <v>1720</v>
      </c>
      <c r="B328" s="19" t="s">
        <v>1721</v>
      </c>
      <c r="C328" s="19" t="s">
        <v>316</v>
      </c>
      <c r="D328" s="20">
        <v>0.01</v>
      </c>
      <c r="E328" s="22"/>
      <c r="F328" s="25"/>
      <c r="G328" s="22"/>
      <c r="H328" s="25"/>
      <c r="I328" s="22"/>
      <c r="J328" s="25"/>
      <c r="K328" s="22"/>
      <c r="L328" s="25"/>
      <c r="M328" s="19" t="s">
        <v>52</v>
      </c>
      <c r="N328" s="1" t="s">
        <v>408</v>
      </c>
      <c r="O328" s="1" t="s">
        <v>1722</v>
      </c>
      <c r="P328" s="1" t="s">
        <v>65</v>
      </c>
      <c r="Q328" s="1" t="s">
        <v>65</v>
      </c>
      <c r="R328" s="1" t="s">
        <v>64</v>
      </c>
      <c r="AV328" s="1" t="s">
        <v>52</v>
      </c>
      <c r="AW328" s="1" t="s">
        <v>1723</v>
      </c>
      <c r="AX328" s="1" t="s">
        <v>52</v>
      </c>
      <c r="AY328" s="1" t="s">
        <v>52</v>
      </c>
      <c r="AZ328" s="1" t="s">
        <v>52</v>
      </c>
    </row>
    <row r="329" spans="1:52" ht="30" customHeight="1" x14ac:dyDescent="0.3">
      <c r="A329" s="19" t="s">
        <v>1724</v>
      </c>
      <c r="B329" s="19" t="s">
        <v>1193</v>
      </c>
      <c r="C329" s="19" t="s">
        <v>652</v>
      </c>
      <c r="D329" s="20">
        <v>2.0799999999999999E-2</v>
      </c>
      <c r="E329" s="22"/>
      <c r="F329" s="25"/>
      <c r="G329" s="22"/>
      <c r="H329" s="25"/>
      <c r="I329" s="22"/>
      <c r="J329" s="25"/>
      <c r="K329" s="22"/>
      <c r="L329" s="25"/>
      <c r="M329" s="19" t="s">
        <v>52</v>
      </c>
      <c r="N329" s="1" t="s">
        <v>408</v>
      </c>
      <c r="O329" s="1" t="s">
        <v>1725</v>
      </c>
      <c r="P329" s="1" t="s">
        <v>65</v>
      </c>
      <c r="Q329" s="1" t="s">
        <v>65</v>
      </c>
      <c r="R329" s="1" t="s">
        <v>64</v>
      </c>
      <c r="V329">
        <v>1</v>
      </c>
      <c r="AV329" s="1" t="s">
        <v>52</v>
      </c>
      <c r="AW329" s="1" t="s">
        <v>1726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19" t="s">
        <v>1273</v>
      </c>
      <c r="B330" s="19" t="s">
        <v>1727</v>
      </c>
      <c r="C330" s="19" t="s">
        <v>353</v>
      </c>
      <c r="D330" s="20">
        <v>1</v>
      </c>
      <c r="E330" s="22"/>
      <c r="F330" s="25"/>
      <c r="G330" s="22"/>
      <c r="H330" s="25"/>
      <c r="I330" s="22"/>
      <c r="J330" s="25"/>
      <c r="K330" s="22"/>
      <c r="L330" s="25"/>
      <c r="M330" s="19" t="s">
        <v>52</v>
      </c>
      <c r="N330" s="1" t="s">
        <v>408</v>
      </c>
      <c r="O330" s="1" t="s">
        <v>1141</v>
      </c>
      <c r="P330" s="1" t="s">
        <v>65</v>
      </c>
      <c r="Q330" s="1" t="s">
        <v>65</v>
      </c>
      <c r="R330" s="1" t="s">
        <v>65</v>
      </c>
      <c r="S330">
        <v>1</v>
      </c>
      <c r="T330">
        <v>2</v>
      </c>
      <c r="U330">
        <v>0.05</v>
      </c>
      <c r="AV330" s="1" t="s">
        <v>52</v>
      </c>
      <c r="AW330" s="1" t="s">
        <v>1728</v>
      </c>
      <c r="AX330" s="1" t="s">
        <v>52</v>
      </c>
      <c r="AY330" s="1" t="s">
        <v>52</v>
      </c>
      <c r="AZ330" s="1" t="s">
        <v>52</v>
      </c>
    </row>
    <row r="331" spans="1:52" ht="30" customHeight="1" x14ac:dyDescent="0.3">
      <c r="A331" s="19" t="s">
        <v>1196</v>
      </c>
      <c r="B331" s="19" t="s">
        <v>52</v>
      </c>
      <c r="C331" s="19" t="s">
        <v>52</v>
      </c>
      <c r="D331" s="20"/>
      <c r="E331" s="22"/>
      <c r="F331" s="25"/>
      <c r="G331" s="22"/>
      <c r="H331" s="25"/>
      <c r="I331" s="22"/>
      <c r="J331" s="25"/>
      <c r="K331" s="22"/>
      <c r="L331" s="25"/>
      <c r="M331" s="19" t="s">
        <v>52</v>
      </c>
      <c r="N331" s="1" t="s">
        <v>94</v>
      </c>
      <c r="O331" s="1" t="s">
        <v>94</v>
      </c>
      <c r="P331" s="1" t="s">
        <v>52</v>
      </c>
      <c r="Q331" s="1" t="s">
        <v>52</v>
      </c>
      <c r="R331" s="1" t="s">
        <v>52</v>
      </c>
      <c r="AV331" s="1" t="s">
        <v>52</v>
      </c>
      <c r="AW331" s="1" t="s">
        <v>52</v>
      </c>
      <c r="AX331" s="1" t="s">
        <v>52</v>
      </c>
      <c r="AY331" s="1" t="s">
        <v>52</v>
      </c>
      <c r="AZ331" s="1" t="s">
        <v>52</v>
      </c>
    </row>
    <row r="332" spans="1:52" ht="30" customHeight="1" x14ac:dyDescent="0.3">
      <c r="A332" s="20"/>
      <c r="B332" s="20"/>
      <c r="C332" s="20"/>
      <c r="D332" s="20"/>
      <c r="E332" s="22"/>
      <c r="F332" s="25"/>
      <c r="G332" s="22"/>
      <c r="H332" s="25"/>
      <c r="I332" s="22"/>
      <c r="J332" s="25"/>
      <c r="K332" s="22"/>
      <c r="L332" s="25"/>
      <c r="M332" s="20"/>
    </row>
    <row r="333" spans="1:52" ht="30" customHeight="1" x14ac:dyDescent="0.3">
      <c r="A333" s="16" t="s">
        <v>1729</v>
      </c>
      <c r="B333" s="17"/>
      <c r="C333" s="17"/>
      <c r="D333" s="17"/>
      <c r="E333" s="21"/>
      <c r="F333" s="24"/>
      <c r="G333" s="21"/>
      <c r="H333" s="24"/>
      <c r="I333" s="21"/>
      <c r="J333" s="24"/>
      <c r="K333" s="21"/>
      <c r="L333" s="24"/>
      <c r="M333" s="18"/>
      <c r="N333" s="1" t="s">
        <v>413</v>
      </c>
    </row>
    <row r="334" spans="1:52" ht="30" customHeight="1" x14ac:dyDescent="0.3">
      <c r="A334" s="19" t="s">
        <v>1192</v>
      </c>
      <c r="B334" s="19" t="s">
        <v>1193</v>
      </c>
      <c r="C334" s="19" t="s">
        <v>652</v>
      </c>
      <c r="D334" s="20">
        <v>0.1125</v>
      </c>
      <c r="E334" s="22"/>
      <c r="F334" s="25"/>
      <c r="G334" s="22"/>
      <c r="H334" s="25"/>
      <c r="I334" s="22"/>
      <c r="J334" s="25"/>
      <c r="K334" s="22"/>
      <c r="L334" s="25"/>
      <c r="M334" s="19" t="s">
        <v>52</v>
      </c>
      <c r="N334" s="1" t="s">
        <v>413</v>
      </c>
      <c r="O334" s="1" t="s">
        <v>1194</v>
      </c>
      <c r="P334" s="1" t="s">
        <v>65</v>
      </c>
      <c r="Q334" s="1" t="s">
        <v>65</v>
      </c>
      <c r="R334" s="1" t="s">
        <v>64</v>
      </c>
      <c r="AV334" s="1" t="s">
        <v>52</v>
      </c>
      <c r="AW334" s="1" t="s">
        <v>1730</v>
      </c>
      <c r="AX334" s="1" t="s">
        <v>52</v>
      </c>
      <c r="AY334" s="1" t="s">
        <v>52</v>
      </c>
      <c r="AZ334" s="1" t="s">
        <v>52</v>
      </c>
    </row>
    <row r="335" spans="1:52" ht="30" customHeight="1" x14ac:dyDescent="0.3">
      <c r="A335" s="19" t="s">
        <v>1196</v>
      </c>
      <c r="B335" s="19" t="s">
        <v>52</v>
      </c>
      <c r="C335" s="19" t="s">
        <v>52</v>
      </c>
      <c r="D335" s="20"/>
      <c r="E335" s="22"/>
      <c r="F335" s="25"/>
      <c r="G335" s="22"/>
      <c r="H335" s="25"/>
      <c r="I335" s="22"/>
      <c r="J335" s="25"/>
      <c r="K335" s="22"/>
      <c r="L335" s="25"/>
      <c r="M335" s="19" t="s">
        <v>52</v>
      </c>
      <c r="N335" s="1" t="s">
        <v>94</v>
      </c>
      <c r="O335" s="1" t="s">
        <v>94</v>
      </c>
      <c r="P335" s="1" t="s">
        <v>52</v>
      </c>
      <c r="Q335" s="1" t="s">
        <v>52</v>
      </c>
      <c r="R335" s="1" t="s">
        <v>52</v>
      </c>
      <c r="AV335" s="1" t="s">
        <v>52</v>
      </c>
      <c r="AW335" s="1" t="s">
        <v>52</v>
      </c>
      <c r="AX335" s="1" t="s">
        <v>52</v>
      </c>
      <c r="AY335" s="1" t="s">
        <v>52</v>
      </c>
      <c r="AZ335" s="1" t="s">
        <v>52</v>
      </c>
    </row>
    <row r="336" spans="1:52" ht="30" customHeight="1" x14ac:dyDescent="0.3">
      <c r="A336" s="20"/>
      <c r="B336" s="20"/>
      <c r="C336" s="20"/>
      <c r="D336" s="20"/>
      <c r="E336" s="22"/>
      <c r="F336" s="25"/>
      <c r="G336" s="22"/>
      <c r="H336" s="25"/>
      <c r="I336" s="22"/>
      <c r="J336" s="25"/>
      <c r="K336" s="22"/>
      <c r="L336" s="25"/>
      <c r="M336" s="20"/>
    </row>
    <row r="337" spans="1:52" ht="30" customHeight="1" x14ac:dyDescent="0.3">
      <c r="A337" s="16" t="s">
        <v>1731</v>
      </c>
      <c r="B337" s="17"/>
      <c r="C337" s="17"/>
      <c r="D337" s="17"/>
      <c r="E337" s="21"/>
      <c r="F337" s="24"/>
      <c r="G337" s="21"/>
      <c r="H337" s="24"/>
      <c r="I337" s="21"/>
      <c r="J337" s="24"/>
      <c r="K337" s="21"/>
      <c r="L337" s="24"/>
      <c r="M337" s="18"/>
      <c r="N337" s="1" t="s">
        <v>417</v>
      </c>
    </row>
    <row r="338" spans="1:52" ht="30" customHeight="1" x14ac:dyDescent="0.3">
      <c r="A338" s="19" t="s">
        <v>1732</v>
      </c>
      <c r="B338" s="19" t="s">
        <v>1193</v>
      </c>
      <c r="C338" s="19" t="s">
        <v>652</v>
      </c>
      <c r="D338" s="20">
        <v>0.08</v>
      </c>
      <c r="E338" s="22"/>
      <c r="F338" s="25"/>
      <c r="G338" s="22"/>
      <c r="H338" s="25"/>
      <c r="I338" s="22"/>
      <c r="J338" s="25"/>
      <c r="K338" s="22"/>
      <c r="L338" s="25"/>
      <c r="M338" s="19" t="s">
        <v>52</v>
      </c>
      <c r="N338" s="1" t="s">
        <v>417</v>
      </c>
      <c r="O338" s="1" t="s">
        <v>1733</v>
      </c>
      <c r="P338" s="1" t="s">
        <v>65</v>
      </c>
      <c r="Q338" s="1" t="s">
        <v>65</v>
      </c>
      <c r="R338" s="1" t="s">
        <v>64</v>
      </c>
      <c r="AV338" s="1" t="s">
        <v>52</v>
      </c>
      <c r="AW338" s="1" t="s">
        <v>1734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19" t="s">
        <v>1196</v>
      </c>
      <c r="B339" s="19" t="s">
        <v>52</v>
      </c>
      <c r="C339" s="19" t="s">
        <v>52</v>
      </c>
      <c r="D339" s="20"/>
      <c r="E339" s="22"/>
      <c r="F339" s="25"/>
      <c r="G339" s="22"/>
      <c r="H339" s="25"/>
      <c r="I339" s="22"/>
      <c r="J339" s="25"/>
      <c r="K339" s="22"/>
      <c r="L339" s="25"/>
      <c r="M339" s="19" t="s">
        <v>52</v>
      </c>
      <c r="N339" s="1" t="s">
        <v>94</v>
      </c>
      <c r="O339" s="1" t="s">
        <v>94</v>
      </c>
      <c r="P339" s="1" t="s">
        <v>52</v>
      </c>
      <c r="Q339" s="1" t="s">
        <v>52</v>
      </c>
      <c r="R339" s="1" t="s">
        <v>52</v>
      </c>
      <c r="AV339" s="1" t="s">
        <v>52</v>
      </c>
      <c r="AW339" s="1" t="s">
        <v>52</v>
      </c>
      <c r="AX339" s="1" t="s">
        <v>52</v>
      </c>
      <c r="AY339" s="1" t="s">
        <v>52</v>
      </c>
      <c r="AZ339" s="1" t="s">
        <v>52</v>
      </c>
    </row>
    <row r="340" spans="1:52" ht="30" customHeight="1" x14ac:dyDescent="0.3">
      <c r="A340" s="20"/>
      <c r="B340" s="20"/>
      <c r="C340" s="20"/>
      <c r="D340" s="20"/>
      <c r="E340" s="22"/>
      <c r="F340" s="25"/>
      <c r="G340" s="22"/>
      <c r="H340" s="25"/>
      <c r="I340" s="22"/>
      <c r="J340" s="25"/>
      <c r="K340" s="22"/>
      <c r="L340" s="25"/>
      <c r="M340" s="20"/>
    </row>
    <row r="341" spans="1:52" ht="30" customHeight="1" x14ac:dyDescent="0.3">
      <c r="A341" s="16" t="s">
        <v>1735</v>
      </c>
      <c r="B341" s="17"/>
      <c r="C341" s="17"/>
      <c r="D341" s="17"/>
      <c r="E341" s="21"/>
      <c r="F341" s="24"/>
      <c r="G341" s="21"/>
      <c r="H341" s="24"/>
      <c r="I341" s="21"/>
      <c r="J341" s="24"/>
      <c r="K341" s="21"/>
      <c r="L341" s="24"/>
      <c r="M341" s="18"/>
      <c r="N341" s="1" t="s">
        <v>422</v>
      </c>
    </row>
    <row r="342" spans="1:52" ht="30" customHeight="1" x14ac:dyDescent="0.3">
      <c r="A342" s="19" t="s">
        <v>1314</v>
      </c>
      <c r="B342" s="19" t="s">
        <v>1193</v>
      </c>
      <c r="C342" s="19" t="s">
        <v>652</v>
      </c>
      <c r="D342" s="20">
        <v>0.12</v>
      </c>
      <c r="E342" s="22"/>
      <c r="F342" s="25"/>
      <c r="G342" s="22"/>
      <c r="H342" s="25"/>
      <c r="I342" s="22"/>
      <c r="J342" s="25"/>
      <c r="K342" s="22"/>
      <c r="L342" s="25"/>
      <c r="M342" s="19" t="s">
        <v>52</v>
      </c>
      <c r="N342" s="1" t="s">
        <v>422</v>
      </c>
      <c r="O342" s="1" t="s">
        <v>1315</v>
      </c>
      <c r="P342" s="1" t="s">
        <v>65</v>
      </c>
      <c r="Q342" s="1" t="s">
        <v>65</v>
      </c>
      <c r="R342" s="1" t="s">
        <v>64</v>
      </c>
      <c r="AV342" s="1" t="s">
        <v>52</v>
      </c>
      <c r="AW342" s="1" t="s">
        <v>1736</v>
      </c>
      <c r="AX342" s="1" t="s">
        <v>52</v>
      </c>
      <c r="AY342" s="1" t="s">
        <v>52</v>
      </c>
      <c r="AZ342" s="1" t="s">
        <v>52</v>
      </c>
    </row>
    <row r="343" spans="1:52" ht="30" customHeight="1" x14ac:dyDescent="0.3">
      <c r="A343" s="19" t="s">
        <v>1192</v>
      </c>
      <c r="B343" s="19" t="s">
        <v>1193</v>
      </c>
      <c r="C343" s="19" t="s">
        <v>652</v>
      </c>
      <c r="D343" s="20">
        <v>0.1</v>
      </c>
      <c r="E343" s="22"/>
      <c r="F343" s="25"/>
      <c r="G343" s="22"/>
      <c r="H343" s="25"/>
      <c r="I343" s="22"/>
      <c r="J343" s="25"/>
      <c r="K343" s="22"/>
      <c r="L343" s="25"/>
      <c r="M343" s="19" t="s">
        <v>52</v>
      </c>
      <c r="N343" s="1" t="s">
        <v>422</v>
      </c>
      <c r="O343" s="1" t="s">
        <v>1194</v>
      </c>
      <c r="P343" s="1" t="s">
        <v>65</v>
      </c>
      <c r="Q343" s="1" t="s">
        <v>65</v>
      </c>
      <c r="R343" s="1" t="s">
        <v>64</v>
      </c>
      <c r="AV343" s="1" t="s">
        <v>52</v>
      </c>
      <c r="AW343" s="1" t="s">
        <v>1737</v>
      </c>
      <c r="AX343" s="1" t="s">
        <v>52</v>
      </c>
      <c r="AY343" s="1" t="s">
        <v>52</v>
      </c>
      <c r="AZ343" s="1" t="s">
        <v>52</v>
      </c>
    </row>
    <row r="344" spans="1:52" ht="30" customHeight="1" x14ac:dyDescent="0.3">
      <c r="A344" s="19" t="s">
        <v>1196</v>
      </c>
      <c r="B344" s="19" t="s">
        <v>52</v>
      </c>
      <c r="C344" s="19" t="s">
        <v>52</v>
      </c>
      <c r="D344" s="20"/>
      <c r="E344" s="22"/>
      <c r="F344" s="25"/>
      <c r="G344" s="22"/>
      <c r="H344" s="25"/>
      <c r="I344" s="22"/>
      <c r="J344" s="25"/>
      <c r="K344" s="22"/>
      <c r="L344" s="25"/>
      <c r="M344" s="19" t="s">
        <v>52</v>
      </c>
      <c r="N344" s="1" t="s">
        <v>94</v>
      </c>
      <c r="O344" s="1" t="s">
        <v>94</v>
      </c>
      <c r="P344" s="1" t="s">
        <v>52</v>
      </c>
      <c r="Q344" s="1" t="s">
        <v>52</v>
      </c>
      <c r="R344" s="1" t="s">
        <v>52</v>
      </c>
      <c r="AV344" s="1" t="s">
        <v>52</v>
      </c>
      <c r="AW344" s="1" t="s">
        <v>52</v>
      </c>
      <c r="AX344" s="1" t="s">
        <v>52</v>
      </c>
      <c r="AY344" s="1" t="s">
        <v>52</v>
      </c>
      <c r="AZ344" s="1" t="s">
        <v>52</v>
      </c>
    </row>
    <row r="345" spans="1:52" ht="30" customHeight="1" x14ac:dyDescent="0.3">
      <c r="A345" s="20"/>
      <c r="B345" s="20"/>
      <c r="C345" s="20"/>
      <c r="D345" s="20"/>
      <c r="E345" s="22"/>
      <c r="F345" s="25"/>
      <c r="G345" s="22"/>
      <c r="H345" s="25"/>
      <c r="I345" s="22"/>
      <c r="J345" s="25"/>
      <c r="K345" s="22"/>
      <c r="L345" s="25"/>
      <c r="M345" s="20"/>
    </row>
    <row r="346" spans="1:52" ht="30" customHeight="1" x14ac:dyDescent="0.3">
      <c r="A346" s="16" t="s">
        <v>1738</v>
      </c>
      <c r="B346" s="17"/>
      <c r="C346" s="17"/>
      <c r="D346" s="17"/>
      <c r="E346" s="21"/>
      <c r="F346" s="24"/>
      <c r="G346" s="21"/>
      <c r="H346" s="24"/>
      <c r="I346" s="21"/>
      <c r="J346" s="24"/>
      <c r="K346" s="21"/>
      <c r="L346" s="24"/>
      <c r="M346" s="18"/>
      <c r="N346" s="1" t="s">
        <v>426</v>
      </c>
    </row>
    <row r="347" spans="1:52" ht="30" customHeight="1" x14ac:dyDescent="0.3">
      <c r="A347" s="19" t="s">
        <v>1192</v>
      </c>
      <c r="B347" s="19" t="s">
        <v>1193</v>
      </c>
      <c r="C347" s="19" t="s">
        <v>652</v>
      </c>
      <c r="D347" s="20">
        <v>0.12</v>
      </c>
      <c r="E347" s="22"/>
      <c r="F347" s="25"/>
      <c r="G347" s="22"/>
      <c r="H347" s="25"/>
      <c r="I347" s="22"/>
      <c r="J347" s="25"/>
      <c r="K347" s="22"/>
      <c r="L347" s="25"/>
      <c r="M347" s="19" t="s">
        <v>52</v>
      </c>
      <c r="N347" s="1" t="s">
        <v>426</v>
      </c>
      <c r="O347" s="1" t="s">
        <v>1194</v>
      </c>
      <c r="P347" s="1" t="s">
        <v>65</v>
      </c>
      <c r="Q347" s="1" t="s">
        <v>65</v>
      </c>
      <c r="R347" s="1" t="s">
        <v>64</v>
      </c>
      <c r="AV347" s="1" t="s">
        <v>52</v>
      </c>
      <c r="AW347" s="1" t="s">
        <v>1739</v>
      </c>
      <c r="AX347" s="1" t="s">
        <v>52</v>
      </c>
      <c r="AY347" s="1" t="s">
        <v>52</v>
      </c>
      <c r="AZ347" s="1" t="s">
        <v>52</v>
      </c>
    </row>
    <row r="348" spans="1:52" ht="30" customHeight="1" x14ac:dyDescent="0.3">
      <c r="A348" s="19" t="s">
        <v>1196</v>
      </c>
      <c r="B348" s="19" t="s">
        <v>52</v>
      </c>
      <c r="C348" s="19" t="s">
        <v>52</v>
      </c>
      <c r="D348" s="20"/>
      <c r="E348" s="22"/>
      <c r="F348" s="25"/>
      <c r="G348" s="22"/>
      <c r="H348" s="25"/>
      <c r="I348" s="22"/>
      <c r="J348" s="25"/>
      <c r="K348" s="22"/>
      <c r="L348" s="25"/>
      <c r="M348" s="19" t="s">
        <v>52</v>
      </c>
      <c r="N348" s="1" t="s">
        <v>94</v>
      </c>
      <c r="O348" s="1" t="s">
        <v>94</v>
      </c>
      <c r="P348" s="1" t="s">
        <v>52</v>
      </c>
      <c r="Q348" s="1" t="s">
        <v>52</v>
      </c>
      <c r="R348" s="1" t="s">
        <v>52</v>
      </c>
      <c r="AV348" s="1" t="s">
        <v>52</v>
      </c>
      <c r="AW348" s="1" t="s">
        <v>52</v>
      </c>
      <c r="AX348" s="1" t="s">
        <v>52</v>
      </c>
      <c r="AY348" s="1" t="s">
        <v>52</v>
      </c>
      <c r="AZ348" s="1" t="s">
        <v>52</v>
      </c>
    </row>
    <row r="349" spans="1:52" ht="30" customHeight="1" x14ac:dyDescent="0.3">
      <c r="A349" s="20"/>
      <c r="B349" s="20"/>
      <c r="C349" s="20"/>
      <c r="D349" s="20"/>
      <c r="E349" s="22"/>
      <c r="F349" s="25"/>
      <c r="G349" s="22"/>
      <c r="H349" s="25"/>
      <c r="I349" s="22"/>
      <c r="J349" s="25"/>
      <c r="K349" s="22"/>
      <c r="L349" s="25"/>
      <c r="M349" s="20"/>
    </row>
    <row r="350" spans="1:52" ht="30" customHeight="1" x14ac:dyDescent="0.3">
      <c r="A350" s="16" t="s">
        <v>1740</v>
      </c>
      <c r="B350" s="17"/>
      <c r="C350" s="17"/>
      <c r="D350" s="17"/>
      <c r="E350" s="21"/>
      <c r="F350" s="24"/>
      <c r="G350" s="21"/>
      <c r="H350" s="24"/>
      <c r="I350" s="21"/>
      <c r="J350" s="24"/>
      <c r="K350" s="21"/>
      <c r="L350" s="24"/>
      <c r="M350" s="18"/>
      <c r="N350" s="1" t="s">
        <v>431</v>
      </c>
    </row>
    <row r="351" spans="1:52" ht="30" customHeight="1" x14ac:dyDescent="0.3">
      <c r="A351" s="19" t="s">
        <v>1192</v>
      </c>
      <c r="B351" s="19" t="s">
        <v>1193</v>
      </c>
      <c r="C351" s="19" t="s">
        <v>652</v>
      </c>
      <c r="D351" s="20">
        <v>0.03</v>
      </c>
      <c r="E351" s="22"/>
      <c r="F351" s="25"/>
      <c r="G351" s="22"/>
      <c r="H351" s="25"/>
      <c r="I351" s="22"/>
      <c r="J351" s="25"/>
      <c r="K351" s="22"/>
      <c r="L351" s="25"/>
      <c r="M351" s="19" t="s">
        <v>52</v>
      </c>
      <c r="N351" s="1" t="s">
        <v>431</v>
      </c>
      <c r="O351" s="1" t="s">
        <v>1194</v>
      </c>
      <c r="P351" s="1" t="s">
        <v>65</v>
      </c>
      <c r="Q351" s="1" t="s">
        <v>65</v>
      </c>
      <c r="R351" s="1" t="s">
        <v>64</v>
      </c>
      <c r="AV351" s="1" t="s">
        <v>52</v>
      </c>
      <c r="AW351" s="1" t="s">
        <v>1741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19" t="s">
        <v>1196</v>
      </c>
      <c r="B352" s="19" t="s">
        <v>52</v>
      </c>
      <c r="C352" s="19" t="s">
        <v>52</v>
      </c>
      <c r="D352" s="20"/>
      <c r="E352" s="22"/>
      <c r="F352" s="25"/>
      <c r="G352" s="22"/>
      <c r="H352" s="25"/>
      <c r="I352" s="22"/>
      <c r="J352" s="25"/>
      <c r="K352" s="22"/>
      <c r="L352" s="25"/>
      <c r="M352" s="19" t="s">
        <v>52</v>
      </c>
      <c r="N352" s="1" t="s">
        <v>94</v>
      </c>
      <c r="O352" s="1" t="s">
        <v>94</v>
      </c>
      <c r="P352" s="1" t="s">
        <v>52</v>
      </c>
      <c r="Q352" s="1" t="s">
        <v>52</v>
      </c>
      <c r="R352" s="1" t="s">
        <v>52</v>
      </c>
      <c r="AV352" s="1" t="s">
        <v>52</v>
      </c>
      <c r="AW352" s="1" t="s">
        <v>52</v>
      </c>
      <c r="AX352" s="1" t="s">
        <v>52</v>
      </c>
      <c r="AY352" s="1" t="s">
        <v>52</v>
      </c>
      <c r="AZ352" s="1" t="s">
        <v>52</v>
      </c>
    </row>
    <row r="353" spans="1:52" ht="30" customHeight="1" x14ac:dyDescent="0.3">
      <c r="A353" s="20"/>
      <c r="B353" s="20"/>
      <c r="C353" s="20"/>
      <c r="D353" s="20"/>
      <c r="E353" s="22"/>
      <c r="F353" s="25"/>
      <c r="G353" s="22"/>
      <c r="H353" s="25"/>
      <c r="I353" s="22"/>
      <c r="J353" s="25"/>
      <c r="K353" s="22"/>
      <c r="L353" s="25"/>
      <c r="M353" s="20"/>
    </row>
    <row r="354" spans="1:52" ht="30" customHeight="1" x14ac:dyDescent="0.3">
      <c r="A354" s="16" t="s">
        <v>1742</v>
      </c>
      <c r="B354" s="17"/>
      <c r="C354" s="17"/>
      <c r="D354" s="17"/>
      <c r="E354" s="21"/>
      <c r="F354" s="24"/>
      <c r="G354" s="21"/>
      <c r="H354" s="24"/>
      <c r="I354" s="21"/>
      <c r="J354" s="24"/>
      <c r="K354" s="21"/>
      <c r="L354" s="24"/>
      <c r="M354" s="18"/>
      <c r="N354" s="1" t="s">
        <v>436</v>
      </c>
    </row>
    <row r="355" spans="1:52" ht="30" customHeight="1" x14ac:dyDescent="0.3">
      <c r="A355" s="19" t="s">
        <v>1192</v>
      </c>
      <c r="B355" s="19" t="s">
        <v>1193</v>
      </c>
      <c r="C355" s="19" t="s">
        <v>652</v>
      </c>
      <c r="D355" s="20">
        <v>0.05</v>
      </c>
      <c r="E355" s="22"/>
      <c r="F355" s="25"/>
      <c r="G355" s="22"/>
      <c r="H355" s="25"/>
      <c r="I355" s="22"/>
      <c r="J355" s="25"/>
      <c r="K355" s="22"/>
      <c r="L355" s="25"/>
      <c r="M355" s="19" t="s">
        <v>52</v>
      </c>
      <c r="N355" s="1" t="s">
        <v>436</v>
      </c>
      <c r="O355" s="1" t="s">
        <v>1194</v>
      </c>
      <c r="P355" s="1" t="s">
        <v>65</v>
      </c>
      <c r="Q355" s="1" t="s">
        <v>65</v>
      </c>
      <c r="R355" s="1" t="s">
        <v>64</v>
      </c>
      <c r="AV355" s="1" t="s">
        <v>52</v>
      </c>
      <c r="AW355" s="1" t="s">
        <v>1743</v>
      </c>
      <c r="AX355" s="1" t="s">
        <v>52</v>
      </c>
      <c r="AY355" s="1" t="s">
        <v>52</v>
      </c>
      <c r="AZ355" s="1" t="s">
        <v>52</v>
      </c>
    </row>
    <row r="356" spans="1:52" ht="30" customHeight="1" x14ac:dyDescent="0.3">
      <c r="A356" s="19" t="s">
        <v>1196</v>
      </c>
      <c r="B356" s="19" t="s">
        <v>52</v>
      </c>
      <c r="C356" s="19" t="s">
        <v>52</v>
      </c>
      <c r="D356" s="20"/>
      <c r="E356" s="22"/>
      <c r="F356" s="25"/>
      <c r="G356" s="22"/>
      <c r="H356" s="25"/>
      <c r="I356" s="22"/>
      <c r="J356" s="25"/>
      <c r="K356" s="22"/>
      <c r="L356" s="25"/>
      <c r="M356" s="19" t="s">
        <v>52</v>
      </c>
      <c r="N356" s="1" t="s">
        <v>94</v>
      </c>
      <c r="O356" s="1" t="s">
        <v>94</v>
      </c>
      <c r="P356" s="1" t="s">
        <v>52</v>
      </c>
      <c r="Q356" s="1" t="s">
        <v>52</v>
      </c>
      <c r="R356" s="1" t="s">
        <v>52</v>
      </c>
      <c r="AV356" s="1" t="s">
        <v>52</v>
      </c>
      <c r="AW356" s="1" t="s">
        <v>52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20"/>
      <c r="B357" s="20"/>
      <c r="C357" s="20"/>
      <c r="D357" s="20"/>
      <c r="E357" s="22"/>
      <c r="F357" s="25"/>
      <c r="G357" s="22"/>
      <c r="H357" s="25"/>
      <c r="I357" s="22"/>
      <c r="J357" s="25"/>
      <c r="K357" s="22"/>
      <c r="L357" s="25"/>
      <c r="M357" s="20"/>
    </row>
    <row r="358" spans="1:52" ht="30" customHeight="1" x14ac:dyDescent="0.3">
      <c r="A358" s="16" t="s">
        <v>1744</v>
      </c>
      <c r="B358" s="17"/>
      <c r="C358" s="17"/>
      <c r="D358" s="17"/>
      <c r="E358" s="21"/>
      <c r="F358" s="24"/>
      <c r="G358" s="21"/>
      <c r="H358" s="24"/>
      <c r="I358" s="21"/>
      <c r="J358" s="24"/>
      <c r="K358" s="21"/>
      <c r="L358" s="24"/>
      <c r="M358" s="18"/>
      <c r="N358" s="1" t="s">
        <v>440</v>
      </c>
    </row>
    <row r="359" spans="1:52" ht="30" customHeight="1" x14ac:dyDescent="0.3">
      <c r="A359" s="19" t="s">
        <v>1192</v>
      </c>
      <c r="B359" s="19" t="s">
        <v>1193</v>
      </c>
      <c r="C359" s="19" t="s">
        <v>652</v>
      </c>
      <c r="D359" s="20">
        <v>1.4999999999999999E-2</v>
      </c>
      <c r="E359" s="22"/>
      <c r="F359" s="25"/>
      <c r="G359" s="22"/>
      <c r="H359" s="25"/>
      <c r="I359" s="22"/>
      <c r="J359" s="25"/>
      <c r="K359" s="22"/>
      <c r="L359" s="25"/>
      <c r="M359" s="19" t="s">
        <v>52</v>
      </c>
      <c r="N359" s="1" t="s">
        <v>440</v>
      </c>
      <c r="O359" s="1" t="s">
        <v>1194</v>
      </c>
      <c r="P359" s="1" t="s">
        <v>65</v>
      </c>
      <c r="Q359" s="1" t="s">
        <v>65</v>
      </c>
      <c r="R359" s="1" t="s">
        <v>64</v>
      </c>
      <c r="AV359" s="1" t="s">
        <v>52</v>
      </c>
      <c r="AW359" s="1" t="s">
        <v>1745</v>
      </c>
      <c r="AX359" s="1" t="s">
        <v>52</v>
      </c>
      <c r="AY359" s="1" t="s">
        <v>52</v>
      </c>
      <c r="AZ359" s="1" t="s">
        <v>52</v>
      </c>
    </row>
    <row r="360" spans="1:52" ht="30" customHeight="1" x14ac:dyDescent="0.3">
      <c r="A360" s="19" t="s">
        <v>1196</v>
      </c>
      <c r="B360" s="19" t="s">
        <v>52</v>
      </c>
      <c r="C360" s="19" t="s">
        <v>52</v>
      </c>
      <c r="D360" s="20"/>
      <c r="E360" s="22"/>
      <c r="F360" s="25"/>
      <c r="G360" s="22"/>
      <c r="H360" s="25"/>
      <c r="I360" s="22"/>
      <c r="J360" s="25"/>
      <c r="K360" s="22"/>
      <c r="L360" s="25"/>
      <c r="M360" s="19" t="s">
        <v>52</v>
      </c>
      <c r="N360" s="1" t="s">
        <v>94</v>
      </c>
      <c r="O360" s="1" t="s">
        <v>94</v>
      </c>
      <c r="P360" s="1" t="s">
        <v>52</v>
      </c>
      <c r="Q360" s="1" t="s">
        <v>52</v>
      </c>
      <c r="R360" s="1" t="s">
        <v>52</v>
      </c>
      <c r="AV360" s="1" t="s">
        <v>52</v>
      </c>
      <c r="AW360" s="1" t="s">
        <v>52</v>
      </c>
      <c r="AX360" s="1" t="s">
        <v>52</v>
      </c>
      <c r="AY360" s="1" t="s">
        <v>52</v>
      </c>
      <c r="AZ360" s="1" t="s">
        <v>52</v>
      </c>
    </row>
    <row r="361" spans="1:52" ht="30" customHeight="1" x14ac:dyDescent="0.3">
      <c r="A361" s="20"/>
      <c r="B361" s="20"/>
      <c r="C361" s="20"/>
      <c r="D361" s="20"/>
      <c r="E361" s="22"/>
      <c r="F361" s="25"/>
      <c r="G361" s="22"/>
      <c r="H361" s="25"/>
      <c r="I361" s="22"/>
      <c r="J361" s="25"/>
      <c r="K361" s="22"/>
      <c r="L361" s="25"/>
      <c r="M361" s="20"/>
    </row>
    <row r="362" spans="1:52" ht="30" customHeight="1" x14ac:dyDescent="0.3">
      <c r="A362" s="16" t="s">
        <v>1746</v>
      </c>
      <c r="B362" s="17"/>
      <c r="C362" s="17"/>
      <c r="D362" s="17"/>
      <c r="E362" s="21"/>
      <c r="F362" s="24"/>
      <c r="G362" s="21"/>
      <c r="H362" s="24"/>
      <c r="I362" s="21"/>
      <c r="J362" s="24"/>
      <c r="K362" s="21"/>
      <c r="L362" s="24"/>
      <c r="M362" s="18"/>
      <c r="N362" s="1" t="s">
        <v>445</v>
      </c>
    </row>
    <row r="363" spans="1:52" ht="30" customHeight="1" x14ac:dyDescent="0.3">
      <c r="A363" s="19" t="s">
        <v>1192</v>
      </c>
      <c r="B363" s="19" t="s">
        <v>1193</v>
      </c>
      <c r="C363" s="19" t="s">
        <v>652</v>
      </c>
      <c r="D363" s="20">
        <v>0.01</v>
      </c>
      <c r="E363" s="22"/>
      <c r="F363" s="25"/>
      <c r="G363" s="22"/>
      <c r="H363" s="25"/>
      <c r="I363" s="22"/>
      <c r="J363" s="25"/>
      <c r="K363" s="22"/>
      <c r="L363" s="25"/>
      <c r="M363" s="19" t="s">
        <v>52</v>
      </c>
      <c r="N363" s="1" t="s">
        <v>445</v>
      </c>
      <c r="O363" s="1" t="s">
        <v>1194</v>
      </c>
      <c r="P363" s="1" t="s">
        <v>65</v>
      </c>
      <c r="Q363" s="1" t="s">
        <v>65</v>
      </c>
      <c r="R363" s="1" t="s">
        <v>64</v>
      </c>
      <c r="AV363" s="1" t="s">
        <v>52</v>
      </c>
      <c r="AW363" s="1" t="s">
        <v>1747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19" t="s">
        <v>1196</v>
      </c>
      <c r="B364" s="19" t="s">
        <v>52</v>
      </c>
      <c r="C364" s="19" t="s">
        <v>52</v>
      </c>
      <c r="D364" s="20"/>
      <c r="E364" s="22"/>
      <c r="F364" s="25"/>
      <c r="G364" s="22"/>
      <c r="H364" s="25"/>
      <c r="I364" s="22"/>
      <c r="J364" s="25"/>
      <c r="K364" s="22"/>
      <c r="L364" s="25"/>
      <c r="M364" s="19" t="s">
        <v>52</v>
      </c>
      <c r="N364" s="1" t="s">
        <v>94</v>
      </c>
      <c r="O364" s="1" t="s">
        <v>94</v>
      </c>
      <c r="P364" s="1" t="s">
        <v>52</v>
      </c>
      <c r="Q364" s="1" t="s">
        <v>52</v>
      </c>
      <c r="R364" s="1" t="s">
        <v>52</v>
      </c>
      <c r="AV364" s="1" t="s">
        <v>52</v>
      </c>
      <c r="AW364" s="1" t="s">
        <v>52</v>
      </c>
      <c r="AX364" s="1" t="s">
        <v>52</v>
      </c>
      <c r="AY364" s="1" t="s">
        <v>52</v>
      </c>
      <c r="AZ364" s="1" t="s">
        <v>52</v>
      </c>
    </row>
    <row r="365" spans="1:52" ht="30" customHeight="1" x14ac:dyDescent="0.3">
      <c r="A365" s="20"/>
      <c r="B365" s="20"/>
      <c r="C365" s="20"/>
      <c r="D365" s="20"/>
      <c r="E365" s="22"/>
      <c r="F365" s="25"/>
      <c r="G365" s="22"/>
      <c r="H365" s="25"/>
      <c r="I365" s="22"/>
      <c r="J365" s="25"/>
      <c r="K365" s="22"/>
      <c r="L365" s="25"/>
      <c r="M365" s="20"/>
    </row>
    <row r="366" spans="1:52" ht="30" customHeight="1" x14ac:dyDescent="0.3">
      <c r="A366" s="16" t="s">
        <v>1748</v>
      </c>
      <c r="B366" s="17"/>
      <c r="C366" s="17"/>
      <c r="D366" s="17"/>
      <c r="E366" s="21"/>
      <c r="F366" s="24"/>
      <c r="G366" s="21"/>
      <c r="H366" s="24"/>
      <c r="I366" s="21"/>
      <c r="J366" s="24"/>
      <c r="K366" s="21"/>
      <c r="L366" s="24"/>
      <c r="M366" s="18"/>
      <c r="N366" s="1" t="s">
        <v>450</v>
      </c>
    </row>
    <row r="367" spans="1:52" ht="30" customHeight="1" x14ac:dyDescent="0.3">
      <c r="A367" s="19" t="s">
        <v>1192</v>
      </c>
      <c r="B367" s="19" t="s">
        <v>1193</v>
      </c>
      <c r="C367" s="19" t="s">
        <v>652</v>
      </c>
      <c r="D367" s="20">
        <v>1.2E-2</v>
      </c>
      <c r="E367" s="22"/>
      <c r="F367" s="25"/>
      <c r="G367" s="22"/>
      <c r="H367" s="25"/>
      <c r="I367" s="22"/>
      <c r="J367" s="25"/>
      <c r="K367" s="22"/>
      <c r="L367" s="25"/>
      <c r="M367" s="19" t="s">
        <v>52</v>
      </c>
      <c r="N367" s="1" t="s">
        <v>450</v>
      </c>
      <c r="O367" s="1" t="s">
        <v>1194</v>
      </c>
      <c r="P367" s="1" t="s">
        <v>65</v>
      </c>
      <c r="Q367" s="1" t="s">
        <v>65</v>
      </c>
      <c r="R367" s="1" t="s">
        <v>64</v>
      </c>
      <c r="AV367" s="1" t="s">
        <v>52</v>
      </c>
      <c r="AW367" s="1" t="s">
        <v>1749</v>
      </c>
      <c r="AX367" s="1" t="s">
        <v>52</v>
      </c>
      <c r="AY367" s="1" t="s">
        <v>52</v>
      </c>
      <c r="AZ367" s="1" t="s">
        <v>52</v>
      </c>
    </row>
    <row r="368" spans="1:52" ht="30" customHeight="1" x14ac:dyDescent="0.3">
      <c r="A368" s="19" t="s">
        <v>1196</v>
      </c>
      <c r="B368" s="19" t="s">
        <v>52</v>
      </c>
      <c r="C368" s="19" t="s">
        <v>52</v>
      </c>
      <c r="D368" s="20"/>
      <c r="E368" s="22"/>
      <c r="F368" s="25"/>
      <c r="G368" s="22"/>
      <c r="H368" s="25"/>
      <c r="I368" s="22"/>
      <c r="J368" s="25"/>
      <c r="K368" s="22"/>
      <c r="L368" s="25"/>
      <c r="M368" s="19" t="s">
        <v>52</v>
      </c>
      <c r="N368" s="1" t="s">
        <v>94</v>
      </c>
      <c r="O368" s="1" t="s">
        <v>94</v>
      </c>
      <c r="P368" s="1" t="s">
        <v>52</v>
      </c>
      <c r="Q368" s="1" t="s">
        <v>52</v>
      </c>
      <c r="R368" s="1" t="s">
        <v>52</v>
      </c>
      <c r="AV368" s="1" t="s">
        <v>52</v>
      </c>
      <c r="AW368" s="1" t="s">
        <v>52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20"/>
      <c r="B369" s="20"/>
      <c r="C369" s="20"/>
      <c r="D369" s="20"/>
      <c r="E369" s="22"/>
      <c r="F369" s="25"/>
      <c r="G369" s="22"/>
      <c r="H369" s="25"/>
      <c r="I369" s="22"/>
      <c r="J369" s="25"/>
      <c r="K369" s="22"/>
      <c r="L369" s="25"/>
      <c r="M369" s="20"/>
    </row>
    <row r="370" spans="1:52" ht="30" customHeight="1" x14ac:dyDescent="0.3">
      <c r="A370" s="16" t="s">
        <v>1750</v>
      </c>
      <c r="B370" s="17"/>
      <c r="C370" s="17"/>
      <c r="D370" s="17"/>
      <c r="E370" s="21"/>
      <c r="F370" s="24"/>
      <c r="G370" s="21"/>
      <c r="H370" s="24"/>
      <c r="I370" s="21"/>
      <c r="J370" s="24"/>
      <c r="K370" s="21"/>
      <c r="L370" s="24"/>
      <c r="M370" s="18"/>
      <c r="N370" s="1" t="s">
        <v>454</v>
      </c>
    </row>
    <row r="371" spans="1:52" ht="30" customHeight="1" x14ac:dyDescent="0.3">
      <c r="A371" s="19" t="s">
        <v>1192</v>
      </c>
      <c r="B371" s="19" t="s">
        <v>1193</v>
      </c>
      <c r="C371" s="19" t="s">
        <v>652</v>
      </c>
      <c r="D371" s="20">
        <v>1.4999999999999999E-2</v>
      </c>
      <c r="E371" s="22"/>
      <c r="F371" s="25"/>
      <c r="G371" s="22"/>
      <c r="H371" s="25"/>
      <c r="I371" s="22"/>
      <c r="J371" s="25"/>
      <c r="K371" s="22"/>
      <c r="L371" s="25"/>
      <c r="M371" s="19" t="s">
        <v>52</v>
      </c>
      <c r="N371" s="1" t="s">
        <v>454</v>
      </c>
      <c r="O371" s="1" t="s">
        <v>1194</v>
      </c>
      <c r="P371" s="1" t="s">
        <v>65</v>
      </c>
      <c r="Q371" s="1" t="s">
        <v>65</v>
      </c>
      <c r="R371" s="1" t="s">
        <v>64</v>
      </c>
      <c r="AV371" s="1" t="s">
        <v>52</v>
      </c>
      <c r="AW371" s="1" t="s">
        <v>1751</v>
      </c>
      <c r="AX371" s="1" t="s">
        <v>52</v>
      </c>
      <c r="AY371" s="1" t="s">
        <v>52</v>
      </c>
      <c r="AZ371" s="1" t="s">
        <v>52</v>
      </c>
    </row>
    <row r="372" spans="1:52" ht="30" customHeight="1" x14ac:dyDescent="0.3">
      <c r="A372" s="19" t="s">
        <v>1196</v>
      </c>
      <c r="B372" s="19" t="s">
        <v>52</v>
      </c>
      <c r="C372" s="19" t="s">
        <v>52</v>
      </c>
      <c r="D372" s="20"/>
      <c r="E372" s="22"/>
      <c r="F372" s="25"/>
      <c r="G372" s="22"/>
      <c r="H372" s="25"/>
      <c r="I372" s="22"/>
      <c r="J372" s="25"/>
      <c r="K372" s="22"/>
      <c r="L372" s="25"/>
      <c r="M372" s="19" t="s">
        <v>52</v>
      </c>
      <c r="N372" s="1" t="s">
        <v>94</v>
      </c>
      <c r="O372" s="1" t="s">
        <v>94</v>
      </c>
      <c r="P372" s="1" t="s">
        <v>52</v>
      </c>
      <c r="Q372" s="1" t="s">
        <v>52</v>
      </c>
      <c r="R372" s="1" t="s">
        <v>52</v>
      </c>
      <c r="AV372" s="1" t="s">
        <v>52</v>
      </c>
      <c r="AW372" s="1" t="s">
        <v>52</v>
      </c>
      <c r="AX372" s="1" t="s">
        <v>52</v>
      </c>
      <c r="AY372" s="1" t="s">
        <v>52</v>
      </c>
      <c r="AZ372" s="1" t="s">
        <v>52</v>
      </c>
    </row>
    <row r="373" spans="1:52" ht="30" customHeight="1" x14ac:dyDescent="0.3">
      <c r="A373" s="20"/>
      <c r="B373" s="20"/>
      <c r="C373" s="20"/>
      <c r="D373" s="20"/>
      <c r="E373" s="22"/>
      <c r="F373" s="25"/>
      <c r="G373" s="22"/>
      <c r="H373" s="25"/>
      <c r="I373" s="22"/>
      <c r="J373" s="25"/>
      <c r="K373" s="22"/>
      <c r="L373" s="25"/>
      <c r="M373" s="20"/>
    </row>
    <row r="374" spans="1:52" ht="30" customHeight="1" x14ac:dyDescent="0.3">
      <c r="A374" s="16" t="s">
        <v>1752</v>
      </c>
      <c r="B374" s="17"/>
      <c r="C374" s="17"/>
      <c r="D374" s="17"/>
      <c r="E374" s="21"/>
      <c r="F374" s="24"/>
      <c r="G374" s="21"/>
      <c r="H374" s="24"/>
      <c r="I374" s="21"/>
      <c r="J374" s="24"/>
      <c r="K374" s="21"/>
      <c r="L374" s="24"/>
      <c r="M374" s="18"/>
      <c r="N374" s="1" t="s">
        <v>459</v>
      </c>
    </row>
    <row r="375" spans="1:52" ht="30" customHeight="1" x14ac:dyDescent="0.3">
      <c r="A375" s="19" t="s">
        <v>1192</v>
      </c>
      <c r="B375" s="19" t="s">
        <v>1193</v>
      </c>
      <c r="C375" s="19" t="s">
        <v>652</v>
      </c>
      <c r="D375" s="20">
        <v>0.02</v>
      </c>
      <c r="E375" s="22"/>
      <c r="F375" s="25"/>
      <c r="G375" s="22"/>
      <c r="H375" s="25"/>
      <c r="I375" s="22"/>
      <c r="J375" s="25"/>
      <c r="K375" s="22"/>
      <c r="L375" s="25"/>
      <c r="M375" s="19" t="s">
        <v>52</v>
      </c>
      <c r="N375" s="1" t="s">
        <v>459</v>
      </c>
      <c r="O375" s="1" t="s">
        <v>1194</v>
      </c>
      <c r="P375" s="1" t="s">
        <v>65</v>
      </c>
      <c r="Q375" s="1" t="s">
        <v>65</v>
      </c>
      <c r="R375" s="1" t="s">
        <v>64</v>
      </c>
      <c r="AV375" s="1" t="s">
        <v>52</v>
      </c>
      <c r="AW375" s="1" t="s">
        <v>1753</v>
      </c>
      <c r="AX375" s="1" t="s">
        <v>52</v>
      </c>
      <c r="AY375" s="1" t="s">
        <v>52</v>
      </c>
      <c r="AZ375" s="1" t="s">
        <v>52</v>
      </c>
    </row>
    <row r="376" spans="1:52" ht="30" customHeight="1" x14ac:dyDescent="0.3">
      <c r="A376" s="19" t="s">
        <v>1196</v>
      </c>
      <c r="B376" s="19" t="s">
        <v>52</v>
      </c>
      <c r="C376" s="19" t="s">
        <v>52</v>
      </c>
      <c r="D376" s="20"/>
      <c r="E376" s="22"/>
      <c r="F376" s="25"/>
      <c r="G376" s="22"/>
      <c r="H376" s="25"/>
      <c r="I376" s="22"/>
      <c r="J376" s="25"/>
      <c r="K376" s="22"/>
      <c r="L376" s="25"/>
      <c r="M376" s="19" t="s">
        <v>52</v>
      </c>
      <c r="N376" s="1" t="s">
        <v>94</v>
      </c>
      <c r="O376" s="1" t="s">
        <v>94</v>
      </c>
      <c r="P376" s="1" t="s">
        <v>52</v>
      </c>
      <c r="Q376" s="1" t="s">
        <v>52</v>
      </c>
      <c r="R376" s="1" t="s">
        <v>52</v>
      </c>
      <c r="AV376" s="1" t="s">
        <v>52</v>
      </c>
      <c r="AW376" s="1" t="s">
        <v>52</v>
      </c>
      <c r="AX376" s="1" t="s">
        <v>52</v>
      </c>
      <c r="AY376" s="1" t="s">
        <v>52</v>
      </c>
      <c r="AZ376" s="1" t="s">
        <v>52</v>
      </c>
    </row>
    <row r="377" spans="1:52" ht="30" customHeight="1" x14ac:dyDescent="0.3">
      <c r="A377" s="20"/>
      <c r="B377" s="20"/>
      <c r="C377" s="20"/>
      <c r="D377" s="20"/>
      <c r="E377" s="22"/>
      <c r="F377" s="25"/>
      <c r="G377" s="22"/>
      <c r="H377" s="25"/>
      <c r="I377" s="22"/>
      <c r="J377" s="25"/>
      <c r="K377" s="22"/>
      <c r="L377" s="25"/>
      <c r="M377" s="20"/>
    </row>
    <row r="378" spans="1:52" ht="30" customHeight="1" x14ac:dyDescent="0.3">
      <c r="A378" s="16" t="s">
        <v>1754</v>
      </c>
      <c r="B378" s="17"/>
      <c r="C378" s="17"/>
      <c r="D378" s="17"/>
      <c r="E378" s="21"/>
      <c r="F378" s="24"/>
      <c r="G378" s="21"/>
      <c r="H378" s="24"/>
      <c r="I378" s="21"/>
      <c r="J378" s="24"/>
      <c r="K378" s="21"/>
      <c r="L378" s="24"/>
      <c r="M378" s="18"/>
      <c r="N378" s="1" t="s">
        <v>464</v>
      </c>
    </row>
    <row r="379" spans="1:52" ht="30" customHeight="1" x14ac:dyDescent="0.3">
      <c r="A379" s="19" t="s">
        <v>1724</v>
      </c>
      <c r="B379" s="19" t="s">
        <v>1193</v>
      </c>
      <c r="C379" s="19" t="s">
        <v>652</v>
      </c>
      <c r="D379" s="20">
        <v>3.1E-2</v>
      </c>
      <c r="E379" s="22"/>
      <c r="F379" s="25"/>
      <c r="G379" s="22"/>
      <c r="H379" s="25"/>
      <c r="I379" s="22"/>
      <c r="J379" s="25"/>
      <c r="K379" s="22"/>
      <c r="L379" s="25"/>
      <c r="M379" s="19" t="s">
        <v>52</v>
      </c>
      <c r="N379" s="1" t="s">
        <v>464</v>
      </c>
      <c r="O379" s="1" t="s">
        <v>1725</v>
      </c>
      <c r="P379" s="1" t="s">
        <v>65</v>
      </c>
      <c r="Q379" s="1" t="s">
        <v>65</v>
      </c>
      <c r="R379" s="1" t="s">
        <v>64</v>
      </c>
      <c r="V379">
        <v>1</v>
      </c>
      <c r="AV379" s="1" t="s">
        <v>52</v>
      </c>
      <c r="AW379" s="1" t="s">
        <v>1755</v>
      </c>
      <c r="AX379" s="1" t="s">
        <v>52</v>
      </c>
      <c r="AY379" s="1" t="s">
        <v>52</v>
      </c>
      <c r="AZ379" s="1" t="s">
        <v>52</v>
      </c>
    </row>
    <row r="380" spans="1:52" ht="30" customHeight="1" x14ac:dyDescent="0.3">
      <c r="A380" s="19" t="s">
        <v>1192</v>
      </c>
      <c r="B380" s="19" t="s">
        <v>1193</v>
      </c>
      <c r="C380" s="19" t="s">
        <v>652</v>
      </c>
      <c r="D380" s="20">
        <v>3.1E-2</v>
      </c>
      <c r="E380" s="22"/>
      <c r="F380" s="25"/>
      <c r="G380" s="22"/>
      <c r="H380" s="25"/>
      <c r="I380" s="22"/>
      <c r="J380" s="25"/>
      <c r="K380" s="22"/>
      <c r="L380" s="25"/>
      <c r="M380" s="19" t="s">
        <v>52</v>
      </c>
      <c r="N380" s="1" t="s">
        <v>464</v>
      </c>
      <c r="O380" s="1" t="s">
        <v>1194</v>
      </c>
      <c r="P380" s="1" t="s">
        <v>65</v>
      </c>
      <c r="Q380" s="1" t="s">
        <v>65</v>
      </c>
      <c r="R380" s="1" t="s">
        <v>64</v>
      </c>
      <c r="V380">
        <v>1</v>
      </c>
      <c r="AV380" s="1" t="s">
        <v>52</v>
      </c>
      <c r="AW380" s="1" t="s">
        <v>1756</v>
      </c>
      <c r="AX380" s="1" t="s">
        <v>52</v>
      </c>
      <c r="AY380" s="1" t="s">
        <v>52</v>
      </c>
      <c r="AZ380" s="1" t="s">
        <v>52</v>
      </c>
    </row>
    <row r="381" spans="1:52" ht="30" customHeight="1" x14ac:dyDescent="0.3">
      <c r="A381" s="19" t="s">
        <v>1757</v>
      </c>
      <c r="B381" s="19" t="s">
        <v>1758</v>
      </c>
      <c r="C381" s="19" t="s">
        <v>353</v>
      </c>
      <c r="D381" s="20">
        <v>1</v>
      </c>
      <c r="E381" s="22"/>
      <c r="F381" s="25"/>
      <c r="G381" s="22"/>
      <c r="H381" s="25"/>
      <c r="I381" s="22"/>
      <c r="J381" s="25"/>
      <c r="K381" s="22"/>
      <c r="L381" s="25"/>
      <c r="M381" s="19" t="s">
        <v>52</v>
      </c>
      <c r="N381" s="1" t="s">
        <v>464</v>
      </c>
      <c r="O381" s="1" t="s">
        <v>1141</v>
      </c>
      <c r="P381" s="1" t="s">
        <v>65</v>
      </c>
      <c r="Q381" s="1" t="s">
        <v>65</v>
      </c>
      <c r="R381" s="1" t="s">
        <v>65</v>
      </c>
      <c r="S381">
        <v>1</v>
      </c>
      <c r="T381">
        <v>0</v>
      </c>
      <c r="U381">
        <v>0.05</v>
      </c>
      <c r="AV381" s="1" t="s">
        <v>52</v>
      </c>
      <c r="AW381" s="1" t="s">
        <v>1759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9" t="s">
        <v>1196</v>
      </c>
      <c r="B382" s="19" t="s">
        <v>52</v>
      </c>
      <c r="C382" s="19" t="s">
        <v>52</v>
      </c>
      <c r="D382" s="20"/>
      <c r="E382" s="22"/>
      <c r="F382" s="25"/>
      <c r="G382" s="22"/>
      <c r="H382" s="25"/>
      <c r="I382" s="22"/>
      <c r="J382" s="25"/>
      <c r="K382" s="22"/>
      <c r="L382" s="25"/>
      <c r="M382" s="19" t="s">
        <v>52</v>
      </c>
      <c r="N382" s="1" t="s">
        <v>94</v>
      </c>
      <c r="O382" s="1" t="s">
        <v>94</v>
      </c>
      <c r="P382" s="1" t="s">
        <v>52</v>
      </c>
      <c r="Q382" s="1" t="s">
        <v>52</v>
      </c>
      <c r="R382" s="1" t="s">
        <v>52</v>
      </c>
      <c r="AV382" s="1" t="s">
        <v>52</v>
      </c>
      <c r="AW382" s="1" t="s">
        <v>52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20"/>
      <c r="B383" s="20"/>
      <c r="C383" s="20"/>
      <c r="D383" s="20"/>
      <c r="E383" s="22"/>
      <c r="F383" s="25"/>
      <c r="G383" s="22"/>
      <c r="H383" s="25"/>
      <c r="I383" s="22"/>
      <c r="J383" s="25"/>
      <c r="K383" s="22"/>
      <c r="L383" s="25"/>
      <c r="M383" s="20"/>
    </row>
    <row r="384" spans="1:52" ht="30" customHeight="1" x14ac:dyDescent="0.3">
      <c r="A384" s="16" t="s">
        <v>1760</v>
      </c>
      <c r="B384" s="17"/>
      <c r="C384" s="17"/>
      <c r="D384" s="17"/>
      <c r="E384" s="21"/>
      <c r="F384" s="24"/>
      <c r="G384" s="21"/>
      <c r="H384" s="24"/>
      <c r="I384" s="21"/>
      <c r="J384" s="24"/>
      <c r="K384" s="21"/>
      <c r="L384" s="24"/>
      <c r="M384" s="18"/>
      <c r="N384" s="1" t="s">
        <v>480</v>
      </c>
    </row>
    <row r="385" spans="1:52" ht="30" customHeight="1" x14ac:dyDescent="0.3">
      <c r="A385" s="19" t="s">
        <v>1302</v>
      </c>
      <c r="B385" s="19" t="s">
        <v>1303</v>
      </c>
      <c r="C385" s="19" t="s">
        <v>1304</v>
      </c>
      <c r="D385" s="20">
        <v>1.1006</v>
      </c>
      <c r="E385" s="22"/>
      <c r="F385" s="25"/>
      <c r="G385" s="22"/>
      <c r="H385" s="25"/>
      <c r="I385" s="22"/>
      <c r="J385" s="25"/>
      <c r="K385" s="22"/>
      <c r="L385" s="25"/>
      <c r="M385" s="19" t="s">
        <v>52</v>
      </c>
      <c r="N385" s="1" t="s">
        <v>480</v>
      </c>
      <c r="O385" s="1" t="s">
        <v>1305</v>
      </c>
      <c r="P385" s="1" t="s">
        <v>65</v>
      </c>
      <c r="Q385" s="1" t="s">
        <v>65</v>
      </c>
      <c r="R385" s="1" t="s">
        <v>64</v>
      </c>
      <c r="AV385" s="1" t="s">
        <v>52</v>
      </c>
      <c r="AW385" s="1" t="s">
        <v>1761</v>
      </c>
      <c r="AX385" s="1" t="s">
        <v>52</v>
      </c>
      <c r="AY385" s="1" t="s">
        <v>52</v>
      </c>
      <c r="AZ385" s="1" t="s">
        <v>52</v>
      </c>
    </row>
    <row r="386" spans="1:52" ht="30" customHeight="1" x14ac:dyDescent="0.3">
      <c r="A386" s="19" t="s">
        <v>1188</v>
      </c>
      <c r="B386" s="19" t="s">
        <v>1322</v>
      </c>
      <c r="C386" s="19" t="s">
        <v>1091</v>
      </c>
      <c r="D386" s="20">
        <v>0.03</v>
      </c>
      <c r="E386" s="22"/>
      <c r="F386" s="25"/>
      <c r="G386" s="22"/>
      <c r="H386" s="25"/>
      <c r="I386" s="22"/>
      <c r="J386" s="25"/>
      <c r="K386" s="22"/>
      <c r="L386" s="25"/>
      <c r="M386" s="19" t="s">
        <v>52</v>
      </c>
      <c r="N386" s="1" t="s">
        <v>480</v>
      </c>
      <c r="O386" s="1" t="s">
        <v>1323</v>
      </c>
      <c r="P386" s="1" t="s">
        <v>65</v>
      </c>
      <c r="Q386" s="1" t="s">
        <v>65</v>
      </c>
      <c r="R386" s="1" t="s">
        <v>64</v>
      </c>
      <c r="AV386" s="1" t="s">
        <v>52</v>
      </c>
      <c r="AW386" s="1" t="s">
        <v>1762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19" t="s">
        <v>1307</v>
      </c>
      <c r="B387" s="19" t="s">
        <v>1308</v>
      </c>
      <c r="C387" s="19" t="s">
        <v>61</v>
      </c>
      <c r="D387" s="20">
        <v>1</v>
      </c>
      <c r="E387" s="22"/>
      <c r="F387" s="25"/>
      <c r="G387" s="22"/>
      <c r="H387" s="25"/>
      <c r="I387" s="22"/>
      <c r="J387" s="25"/>
      <c r="K387" s="22"/>
      <c r="L387" s="25"/>
      <c r="M387" s="19" t="s">
        <v>1309</v>
      </c>
      <c r="N387" s="1" t="s">
        <v>480</v>
      </c>
      <c r="O387" s="1" t="s">
        <v>1310</v>
      </c>
      <c r="P387" s="1" t="s">
        <v>64</v>
      </c>
      <c r="Q387" s="1" t="s">
        <v>65</v>
      </c>
      <c r="R387" s="1" t="s">
        <v>65</v>
      </c>
      <c r="AV387" s="1" t="s">
        <v>52</v>
      </c>
      <c r="AW387" s="1" t="s">
        <v>1763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19" t="s">
        <v>1196</v>
      </c>
      <c r="B388" s="19" t="s">
        <v>52</v>
      </c>
      <c r="C388" s="19" t="s">
        <v>52</v>
      </c>
      <c r="D388" s="20"/>
      <c r="E388" s="22"/>
      <c r="F388" s="25"/>
      <c r="G388" s="22"/>
      <c r="H388" s="25"/>
      <c r="I388" s="22"/>
      <c r="J388" s="25"/>
      <c r="K388" s="22"/>
      <c r="L388" s="25"/>
      <c r="M388" s="19" t="s">
        <v>52</v>
      </c>
      <c r="N388" s="1" t="s">
        <v>94</v>
      </c>
      <c r="O388" s="1" t="s">
        <v>94</v>
      </c>
      <c r="P388" s="1" t="s">
        <v>52</v>
      </c>
      <c r="Q388" s="1" t="s">
        <v>52</v>
      </c>
      <c r="R388" s="1" t="s">
        <v>52</v>
      </c>
      <c r="AV388" s="1" t="s">
        <v>52</v>
      </c>
      <c r="AW388" s="1" t="s">
        <v>52</v>
      </c>
      <c r="AX388" s="1" t="s">
        <v>52</v>
      </c>
      <c r="AY388" s="1" t="s">
        <v>52</v>
      </c>
      <c r="AZ388" s="1" t="s">
        <v>52</v>
      </c>
    </row>
    <row r="389" spans="1:52" ht="30" customHeight="1" x14ac:dyDescent="0.3">
      <c r="A389" s="20"/>
      <c r="B389" s="20"/>
      <c r="C389" s="20"/>
      <c r="D389" s="20"/>
      <c r="E389" s="22"/>
      <c r="F389" s="25"/>
      <c r="G389" s="22"/>
      <c r="H389" s="25"/>
      <c r="I389" s="22"/>
      <c r="J389" s="25"/>
      <c r="K389" s="22"/>
      <c r="L389" s="25"/>
      <c r="M389" s="20"/>
    </row>
    <row r="390" spans="1:52" ht="30" customHeight="1" x14ac:dyDescent="0.3">
      <c r="A390" s="16" t="s">
        <v>1764</v>
      </c>
      <c r="B390" s="17"/>
      <c r="C390" s="17"/>
      <c r="D390" s="17"/>
      <c r="E390" s="21"/>
      <c r="F390" s="24"/>
      <c r="G390" s="21"/>
      <c r="H390" s="24"/>
      <c r="I390" s="21"/>
      <c r="J390" s="24"/>
      <c r="K390" s="21"/>
      <c r="L390" s="24"/>
      <c r="M390" s="18"/>
      <c r="N390" s="1" t="s">
        <v>485</v>
      </c>
    </row>
    <row r="391" spans="1:52" ht="30" customHeight="1" x14ac:dyDescent="0.3">
      <c r="A391" s="19" t="s">
        <v>1302</v>
      </c>
      <c r="B391" s="19" t="s">
        <v>1303</v>
      </c>
      <c r="C391" s="19" t="s">
        <v>1304</v>
      </c>
      <c r="D391" s="20">
        <v>2.4068000000000001</v>
      </c>
      <c r="E391" s="22"/>
      <c r="F391" s="25"/>
      <c r="G391" s="22"/>
      <c r="H391" s="25"/>
      <c r="I391" s="22"/>
      <c r="J391" s="25"/>
      <c r="K391" s="22"/>
      <c r="L391" s="25"/>
      <c r="M391" s="19" t="s">
        <v>52</v>
      </c>
      <c r="N391" s="1" t="s">
        <v>485</v>
      </c>
      <c r="O391" s="1" t="s">
        <v>1305</v>
      </c>
      <c r="P391" s="1" t="s">
        <v>65</v>
      </c>
      <c r="Q391" s="1" t="s">
        <v>65</v>
      </c>
      <c r="R391" s="1" t="s">
        <v>64</v>
      </c>
      <c r="AV391" s="1" t="s">
        <v>52</v>
      </c>
      <c r="AW391" s="1" t="s">
        <v>1765</v>
      </c>
      <c r="AX391" s="1" t="s">
        <v>52</v>
      </c>
      <c r="AY391" s="1" t="s">
        <v>52</v>
      </c>
      <c r="AZ391" s="1" t="s">
        <v>52</v>
      </c>
    </row>
    <row r="392" spans="1:52" ht="30" customHeight="1" x14ac:dyDescent="0.3">
      <c r="A392" s="19" t="s">
        <v>1307</v>
      </c>
      <c r="B392" s="19" t="s">
        <v>1308</v>
      </c>
      <c r="C392" s="19" t="s">
        <v>61</v>
      </c>
      <c r="D392" s="20">
        <v>2</v>
      </c>
      <c r="E392" s="22"/>
      <c r="F392" s="25"/>
      <c r="G392" s="22"/>
      <c r="H392" s="25"/>
      <c r="I392" s="22"/>
      <c r="J392" s="25"/>
      <c r="K392" s="22"/>
      <c r="L392" s="25"/>
      <c r="M392" s="19" t="s">
        <v>1309</v>
      </c>
      <c r="N392" s="1" t="s">
        <v>485</v>
      </c>
      <c r="O392" s="1" t="s">
        <v>1310</v>
      </c>
      <c r="P392" s="1" t="s">
        <v>64</v>
      </c>
      <c r="Q392" s="1" t="s">
        <v>65</v>
      </c>
      <c r="R392" s="1" t="s">
        <v>65</v>
      </c>
      <c r="AV392" s="1" t="s">
        <v>52</v>
      </c>
      <c r="AW392" s="1" t="s">
        <v>1766</v>
      </c>
      <c r="AX392" s="1" t="s">
        <v>52</v>
      </c>
      <c r="AY392" s="1" t="s">
        <v>52</v>
      </c>
      <c r="AZ392" s="1" t="s">
        <v>52</v>
      </c>
    </row>
    <row r="393" spans="1:52" ht="30" customHeight="1" x14ac:dyDescent="0.3">
      <c r="A393" s="19" t="s">
        <v>1196</v>
      </c>
      <c r="B393" s="19" t="s">
        <v>52</v>
      </c>
      <c r="C393" s="19" t="s">
        <v>52</v>
      </c>
      <c r="D393" s="20"/>
      <c r="E393" s="22"/>
      <c r="F393" s="25"/>
      <c r="G393" s="22"/>
      <c r="H393" s="25"/>
      <c r="I393" s="22"/>
      <c r="J393" s="25"/>
      <c r="K393" s="22"/>
      <c r="L393" s="25"/>
      <c r="M393" s="19" t="s">
        <v>52</v>
      </c>
      <c r="N393" s="1" t="s">
        <v>94</v>
      </c>
      <c r="O393" s="1" t="s">
        <v>94</v>
      </c>
      <c r="P393" s="1" t="s">
        <v>52</v>
      </c>
      <c r="Q393" s="1" t="s">
        <v>52</v>
      </c>
      <c r="R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20"/>
      <c r="B394" s="20"/>
      <c r="C394" s="20"/>
      <c r="D394" s="20"/>
      <c r="E394" s="22"/>
      <c r="F394" s="25"/>
      <c r="G394" s="22"/>
      <c r="H394" s="25"/>
      <c r="I394" s="22"/>
      <c r="J394" s="25"/>
      <c r="K394" s="22"/>
      <c r="L394" s="25"/>
      <c r="M394" s="20"/>
    </row>
    <row r="395" spans="1:52" ht="30" customHeight="1" x14ac:dyDescent="0.3">
      <c r="A395" s="16" t="s">
        <v>1767</v>
      </c>
      <c r="B395" s="17"/>
      <c r="C395" s="17"/>
      <c r="D395" s="17"/>
      <c r="E395" s="21"/>
      <c r="F395" s="24"/>
      <c r="G395" s="21"/>
      <c r="H395" s="24"/>
      <c r="I395" s="21"/>
      <c r="J395" s="24"/>
      <c r="K395" s="21"/>
      <c r="L395" s="24"/>
      <c r="M395" s="18"/>
      <c r="N395" s="1" t="s">
        <v>489</v>
      </c>
    </row>
    <row r="396" spans="1:52" ht="30" customHeight="1" x14ac:dyDescent="0.3">
      <c r="A396" s="19" t="s">
        <v>1302</v>
      </c>
      <c r="B396" s="19" t="s">
        <v>1303</v>
      </c>
      <c r="C396" s="19" t="s">
        <v>1304</v>
      </c>
      <c r="D396" s="20">
        <v>2.3807999999999998</v>
      </c>
      <c r="E396" s="22"/>
      <c r="F396" s="25"/>
      <c r="G396" s="22"/>
      <c r="H396" s="25"/>
      <c r="I396" s="22"/>
      <c r="J396" s="25"/>
      <c r="K396" s="22"/>
      <c r="L396" s="25"/>
      <c r="M396" s="19" t="s">
        <v>52</v>
      </c>
      <c r="N396" s="1" t="s">
        <v>489</v>
      </c>
      <c r="O396" s="1" t="s">
        <v>1305</v>
      </c>
      <c r="P396" s="1" t="s">
        <v>65</v>
      </c>
      <c r="Q396" s="1" t="s">
        <v>65</v>
      </c>
      <c r="R396" s="1" t="s">
        <v>64</v>
      </c>
      <c r="AV396" s="1" t="s">
        <v>52</v>
      </c>
      <c r="AW396" s="1" t="s">
        <v>1768</v>
      </c>
      <c r="AX396" s="1" t="s">
        <v>52</v>
      </c>
      <c r="AY396" s="1" t="s">
        <v>52</v>
      </c>
      <c r="AZ396" s="1" t="s">
        <v>52</v>
      </c>
    </row>
    <row r="397" spans="1:52" ht="30" customHeight="1" x14ac:dyDescent="0.3">
      <c r="A397" s="19" t="s">
        <v>1307</v>
      </c>
      <c r="B397" s="19" t="s">
        <v>1308</v>
      </c>
      <c r="C397" s="19" t="s">
        <v>61</v>
      </c>
      <c r="D397" s="20">
        <v>2</v>
      </c>
      <c r="E397" s="22"/>
      <c r="F397" s="25"/>
      <c r="G397" s="22"/>
      <c r="H397" s="25"/>
      <c r="I397" s="22"/>
      <c r="J397" s="25"/>
      <c r="K397" s="22"/>
      <c r="L397" s="25"/>
      <c r="M397" s="19" t="s">
        <v>1309</v>
      </c>
      <c r="N397" s="1" t="s">
        <v>489</v>
      </c>
      <c r="O397" s="1" t="s">
        <v>1310</v>
      </c>
      <c r="P397" s="1" t="s">
        <v>64</v>
      </c>
      <c r="Q397" s="1" t="s">
        <v>65</v>
      </c>
      <c r="R397" s="1" t="s">
        <v>65</v>
      </c>
      <c r="AV397" s="1" t="s">
        <v>52</v>
      </c>
      <c r="AW397" s="1" t="s">
        <v>1769</v>
      </c>
      <c r="AX397" s="1" t="s">
        <v>52</v>
      </c>
      <c r="AY397" s="1" t="s">
        <v>52</v>
      </c>
      <c r="AZ397" s="1" t="s">
        <v>52</v>
      </c>
    </row>
    <row r="398" spans="1:52" ht="30" customHeight="1" x14ac:dyDescent="0.3">
      <c r="A398" s="19" t="s">
        <v>1196</v>
      </c>
      <c r="B398" s="19" t="s">
        <v>52</v>
      </c>
      <c r="C398" s="19" t="s">
        <v>52</v>
      </c>
      <c r="D398" s="20"/>
      <c r="E398" s="22"/>
      <c r="F398" s="25"/>
      <c r="G398" s="22"/>
      <c r="H398" s="25"/>
      <c r="I398" s="22"/>
      <c r="J398" s="25"/>
      <c r="K398" s="22"/>
      <c r="L398" s="25"/>
      <c r="M398" s="19" t="s">
        <v>52</v>
      </c>
      <c r="N398" s="1" t="s">
        <v>94</v>
      </c>
      <c r="O398" s="1" t="s">
        <v>94</v>
      </c>
      <c r="P398" s="1" t="s">
        <v>52</v>
      </c>
      <c r="Q398" s="1" t="s">
        <v>52</v>
      </c>
      <c r="R398" s="1" t="s">
        <v>52</v>
      </c>
      <c r="AV398" s="1" t="s">
        <v>52</v>
      </c>
      <c r="AW398" s="1" t="s">
        <v>52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20"/>
      <c r="B399" s="20"/>
      <c r="C399" s="20"/>
      <c r="D399" s="20"/>
      <c r="E399" s="22"/>
      <c r="F399" s="25"/>
      <c r="G399" s="22"/>
      <c r="H399" s="25"/>
      <c r="I399" s="22"/>
      <c r="J399" s="25"/>
      <c r="K399" s="22"/>
      <c r="L399" s="25"/>
      <c r="M399" s="20"/>
    </row>
    <row r="400" spans="1:52" ht="30" customHeight="1" x14ac:dyDescent="0.3">
      <c r="A400" s="16" t="s">
        <v>1770</v>
      </c>
      <c r="B400" s="17"/>
      <c r="C400" s="17"/>
      <c r="D400" s="17"/>
      <c r="E400" s="21"/>
      <c r="F400" s="24"/>
      <c r="G400" s="21"/>
      <c r="H400" s="24"/>
      <c r="I400" s="21"/>
      <c r="J400" s="24"/>
      <c r="K400" s="21"/>
      <c r="L400" s="24"/>
      <c r="M400" s="18"/>
      <c r="N400" s="1" t="s">
        <v>493</v>
      </c>
    </row>
    <row r="401" spans="1:52" ht="30" customHeight="1" x14ac:dyDescent="0.3">
      <c r="A401" s="19" t="s">
        <v>1346</v>
      </c>
      <c r="B401" s="19" t="s">
        <v>1347</v>
      </c>
      <c r="C401" s="19" t="s">
        <v>1304</v>
      </c>
      <c r="D401" s="20">
        <v>1.4259999999999999</v>
      </c>
      <c r="E401" s="22"/>
      <c r="F401" s="25"/>
      <c r="G401" s="22"/>
      <c r="H401" s="25"/>
      <c r="I401" s="22"/>
      <c r="J401" s="25"/>
      <c r="K401" s="22"/>
      <c r="L401" s="25"/>
      <c r="M401" s="19" t="s">
        <v>52</v>
      </c>
      <c r="N401" s="1" t="s">
        <v>493</v>
      </c>
      <c r="O401" s="1" t="s">
        <v>1348</v>
      </c>
      <c r="P401" s="1" t="s">
        <v>65</v>
      </c>
      <c r="Q401" s="1" t="s">
        <v>65</v>
      </c>
      <c r="R401" s="1" t="s">
        <v>64</v>
      </c>
      <c r="AV401" s="1" t="s">
        <v>52</v>
      </c>
      <c r="AW401" s="1" t="s">
        <v>1771</v>
      </c>
      <c r="AX401" s="1" t="s">
        <v>52</v>
      </c>
      <c r="AY401" s="1" t="s">
        <v>52</v>
      </c>
      <c r="AZ401" s="1" t="s">
        <v>52</v>
      </c>
    </row>
    <row r="402" spans="1:52" ht="30" customHeight="1" x14ac:dyDescent="0.3">
      <c r="A402" s="19" t="s">
        <v>1350</v>
      </c>
      <c r="B402" s="19" t="s">
        <v>1351</v>
      </c>
      <c r="C402" s="19" t="s">
        <v>154</v>
      </c>
      <c r="D402" s="20">
        <v>1</v>
      </c>
      <c r="E402" s="22"/>
      <c r="F402" s="25"/>
      <c r="G402" s="22"/>
      <c r="H402" s="25"/>
      <c r="I402" s="22"/>
      <c r="J402" s="25"/>
      <c r="K402" s="22"/>
      <c r="L402" s="25"/>
      <c r="M402" s="19" t="s">
        <v>1352</v>
      </c>
      <c r="N402" s="1" t="s">
        <v>493</v>
      </c>
      <c r="O402" s="1" t="s">
        <v>1353</v>
      </c>
      <c r="P402" s="1" t="s">
        <v>64</v>
      </c>
      <c r="Q402" s="1" t="s">
        <v>65</v>
      </c>
      <c r="R402" s="1" t="s">
        <v>65</v>
      </c>
      <c r="AV402" s="1" t="s">
        <v>52</v>
      </c>
      <c r="AW402" s="1" t="s">
        <v>1772</v>
      </c>
      <c r="AX402" s="1" t="s">
        <v>52</v>
      </c>
      <c r="AY402" s="1" t="s">
        <v>52</v>
      </c>
      <c r="AZ402" s="1" t="s">
        <v>52</v>
      </c>
    </row>
    <row r="403" spans="1:52" ht="30" customHeight="1" x14ac:dyDescent="0.3">
      <c r="A403" s="19" t="s">
        <v>214</v>
      </c>
      <c r="B403" s="19" t="s">
        <v>1355</v>
      </c>
      <c r="C403" s="19" t="s">
        <v>61</v>
      </c>
      <c r="D403" s="20">
        <v>0.22</v>
      </c>
      <c r="E403" s="22"/>
      <c r="F403" s="25"/>
      <c r="G403" s="22"/>
      <c r="H403" s="25"/>
      <c r="I403" s="22"/>
      <c r="J403" s="25"/>
      <c r="K403" s="22"/>
      <c r="L403" s="25"/>
      <c r="M403" s="19" t="s">
        <v>1356</v>
      </c>
      <c r="N403" s="1" t="s">
        <v>493</v>
      </c>
      <c r="O403" s="1" t="s">
        <v>1357</v>
      </c>
      <c r="P403" s="1" t="s">
        <v>64</v>
      </c>
      <c r="Q403" s="1" t="s">
        <v>65</v>
      </c>
      <c r="R403" s="1" t="s">
        <v>65</v>
      </c>
      <c r="AV403" s="1" t="s">
        <v>52</v>
      </c>
      <c r="AW403" s="1" t="s">
        <v>1773</v>
      </c>
      <c r="AX403" s="1" t="s">
        <v>52</v>
      </c>
      <c r="AY403" s="1" t="s">
        <v>52</v>
      </c>
      <c r="AZ403" s="1" t="s">
        <v>52</v>
      </c>
    </row>
    <row r="404" spans="1:52" ht="30" customHeight="1" x14ac:dyDescent="0.3">
      <c r="A404" s="19" t="s">
        <v>1196</v>
      </c>
      <c r="B404" s="19" t="s">
        <v>52</v>
      </c>
      <c r="C404" s="19" t="s">
        <v>52</v>
      </c>
      <c r="D404" s="20"/>
      <c r="E404" s="22"/>
      <c r="F404" s="25"/>
      <c r="G404" s="22"/>
      <c r="H404" s="25"/>
      <c r="I404" s="22"/>
      <c r="J404" s="25"/>
      <c r="K404" s="22"/>
      <c r="L404" s="25"/>
      <c r="M404" s="19" t="s">
        <v>52</v>
      </c>
      <c r="N404" s="1" t="s">
        <v>94</v>
      </c>
      <c r="O404" s="1" t="s">
        <v>94</v>
      </c>
      <c r="P404" s="1" t="s">
        <v>52</v>
      </c>
      <c r="Q404" s="1" t="s">
        <v>52</v>
      </c>
      <c r="R404" s="1" t="s">
        <v>52</v>
      </c>
      <c r="AV404" s="1" t="s">
        <v>52</v>
      </c>
      <c r="AW404" s="1" t="s">
        <v>52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20"/>
      <c r="B405" s="20"/>
      <c r="C405" s="20"/>
      <c r="D405" s="20"/>
      <c r="E405" s="22"/>
      <c r="F405" s="25"/>
      <c r="G405" s="22"/>
      <c r="H405" s="25"/>
      <c r="I405" s="22"/>
      <c r="J405" s="25"/>
      <c r="K405" s="22"/>
      <c r="L405" s="25"/>
      <c r="M405" s="20"/>
    </row>
    <row r="406" spans="1:52" ht="30" customHeight="1" x14ac:dyDescent="0.3">
      <c r="A406" s="16" t="s">
        <v>1774</v>
      </c>
      <c r="B406" s="17"/>
      <c r="C406" s="17"/>
      <c r="D406" s="17"/>
      <c r="E406" s="21"/>
      <c r="F406" s="24"/>
      <c r="G406" s="21"/>
      <c r="H406" s="24"/>
      <c r="I406" s="21"/>
      <c r="J406" s="24"/>
      <c r="K406" s="21"/>
      <c r="L406" s="24"/>
      <c r="M406" s="18"/>
      <c r="N406" s="1" t="s">
        <v>497</v>
      </c>
    </row>
    <row r="407" spans="1:52" ht="30" customHeight="1" x14ac:dyDescent="0.3">
      <c r="A407" s="19" t="s">
        <v>1346</v>
      </c>
      <c r="B407" s="19" t="s">
        <v>1347</v>
      </c>
      <c r="C407" s="19" t="s">
        <v>1304</v>
      </c>
      <c r="D407" s="20">
        <v>1.5549999999999999</v>
      </c>
      <c r="E407" s="22"/>
      <c r="F407" s="25"/>
      <c r="G407" s="22"/>
      <c r="H407" s="25"/>
      <c r="I407" s="22"/>
      <c r="J407" s="25"/>
      <c r="K407" s="22"/>
      <c r="L407" s="25"/>
      <c r="M407" s="19" t="s">
        <v>52</v>
      </c>
      <c r="N407" s="1" t="s">
        <v>497</v>
      </c>
      <c r="O407" s="1" t="s">
        <v>1348</v>
      </c>
      <c r="P407" s="1" t="s">
        <v>65</v>
      </c>
      <c r="Q407" s="1" t="s">
        <v>65</v>
      </c>
      <c r="R407" s="1" t="s">
        <v>64</v>
      </c>
      <c r="AV407" s="1" t="s">
        <v>52</v>
      </c>
      <c r="AW407" s="1" t="s">
        <v>1775</v>
      </c>
      <c r="AX407" s="1" t="s">
        <v>52</v>
      </c>
      <c r="AY407" s="1" t="s">
        <v>52</v>
      </c>
      <c r="AZ407" s="1" t="s">
        <v>52</v>
      </c>
    </row>
    <row r="408" spans="1:52" ht="30" customHeight="1" x14ac:dyDescent="0.3">
      <c r="A408" s="19" t="s">
        <v>1350</v>
      </c>
      <c r="B408" s="19" t="s">
        <v>1351</v>
      </c>
      <c r="C408" s="19" t="s">
        <v>154</v>
      </c>
      <c r="D408" s="20">
        <v>1</v>
      </c>
      <c r="E408" s="22"/>
      <c r="F408" s="25"/>
      <c r="G408" s="22"/>
      <c r="H408" s="25"/>
      <c r="I408" s="22"/>
      <c r="J408" s="25"/>
      <c r="K408" s="22"/>
      <c r="L408" s="25"/>
      <c r="M408" s="19" t="s">
        <v>1352</v>
      </c>
      <c r="N408" s="1" t="s">
        <v>497</v>
      </c>
      <c r="O408" s="1" t="s">
        <v>1353</v>
      </c>
      <c r="P408" s="1" t="s">
        <v>64</v>
      </c>
      <c r="Q408" s="1" t="s">
        <v>65</v>
      </c>
      <c r="R408" s="1" t="s">
        <v>65</v>
      </c>
      <c r="AV408" s="1" t="s">
        <v>52</v>
      </c>
      <c r="AW408" s="1" t="s">
        <v>1776</v>
      </c>
      <c r="AX408" s="1" t="s">
        <v>52</v>
      </c>
      <c r="AY408" s="1" t="s">
        <v>52</v>
      </c>
      <c r="AZ408" s="1" t="s">
        <v>52</v>
      </c>
    </row>
    <row r="409" spans="1:52" ht="30" customHeight="1" x14ac:dyDescent="0.3">
      <c r="A409" s="19" t="s">
        <v>214</v>
      </c>
      <c r="B409" s="19" t="s">
        <v>1355</v>
      </c>
      <c r="C409" s="19" t="s">
        <v>61</v>
      </c>
      <c r="D409" s="20">
        <v>0.26</v>
      </c>
      <c r="E409" s="22"/>
      <c r="F409" s="25"/>
      <c r="G409" s="22"/>
      <c r="H409" s="25"/>
      <c r="I409" s="22"/>
      <c r="J409" s="25"/>
      <c r="K409" s="22"/>
      <c r="L409" s="25"/>
      <c r="M409" s="19" t="s">
        <v>1356</v>
      </c>
      <c r="N409" s="1" t="s">
        <v>497</v>
      </c>
      <c r="O409" s="1" t="s">
        <v>1357</v>
      </c>
      <c r="P409" s="1" t="s">
        <v>64</v>
      </c>
      <c r="Q409" s="1" t="s">
        <v>65</v>
      </c>
      <c r="R409" s="1" t="s">
        <v>65</v>
      </c>
      <c r="AV409" s="1" t="s">
        <v>52</v>
      </c>
      <c r="AW409" s="1" t="s">
        <v>1777</v>
      </c>
      <c r="AX409" s="1" t="s">
        <v>52</v>
      </c>
      <c r="AY409" s="1" t="s">
        <v>52</v>
      </c>
      <c r="AZ409" s="1" t="s">
        <v>52</v>
      </c>
    </row>
    <row r="410" spans="1:52" ht="30" customHeight="1" x14ac:dyDescent="0.3">
      <c r="A410" s="19" t="s">
        <v>1196</v>
      </c>
      <c r="B410" s="19" t="s">
        <v>52</v>
      </c>
      <c r="C410" s="19" t="s">
        <v>52</v>
      </c>
      <c r="D410" s="20"/>
      <c r="E410" s="22"/>
      <c r="F410" s="25"/>
      <c r="G410" s="22"/>
      <c r="H410" s="25"/>
      <c r="I410" s="22"/>
      <c r="J410" s="25"/>
      <c r="K410" s="22"/>
      <c r="L410" s="25"/>
      <c r="M410" s="19" t="s">
        <v>52</v>
      </c>
      <c r="N410" s="1" t="s">
        <v>94</v>
      </c>
      <c r="O410" s="1" t="s">
        <v>94</v>
      </c>
      <c r="P410" s="1" t="s">
        <v>52</v>
      </c>
      <c r="Q410" s="1" t="s">
        <v>52</v>
      </c>
      <c r="R410" s="1" t="s">
        <v>52</v>
      </c>
      <c r="AV410" s="1" t="s">
        <v>52</v>
      </c>
      <c r="AW410" s="1" t="s">
        <v>52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20"/>
      <c r="B411" s="20"/>
      <c r="C411" s="20"/>
      <c r="D411" s="20"/>
      <c r="E411" s="22"/>
      <c r="F411" s="25"/>
      <c r="G411" s="22"/>
      <c r="H411" s="25"/>
      <c r="I411" s="22"/>
      <c r="J411" s="25"/>
      <c r="K411" s="22"/>
      <c r="L411" s="25"/>
      <c r="M411" s="20"/>
    </row>
    <row r="412" spans="1:52" ht="30" customHeight="1" x14ac:dyDescent="0.3">
      <c r="A412" s="16" t="s">
        <v>1778</v>
      </c>
      <c r="B412" s="17"/>
      <c r="C412" s="17"/>
      <c r="D412" s="17"/>
      <c r="E412" s="21"/>
      <c r="F412" s="24"/>
      <c r="G412" s="21"/>
      <c r="H412" s="24"/>
      <c r="I412" s="21"/>
      <c r="J412" s="24"/>
      <c r="K412" s="21"/>
      <c r="L412" s="24"/>
      <c r="M412" s="18"/>
      <c r="N412" s="1" t="s">
        <v>505</v>
      </c>
    </row>
    <row r="413" spans="1:52" ht="30" customHeight="1" x14ac:dyDescent="0.3">
      <c r="A413" s="19" t="s">
        <v>1407</v>
      </c>
      <c r="B413" s="19" t="s">
        <v>1408</v>
      </c>
      <c r="C413" s="19" t="s">
        <v>61</v>
      </c>
      <c r="D413" s="20">
        <v>1</v>
      </c>
      <c r="E413" s="22"/>
      <c r="F413" s="25"/>
      <c r="G413" s="22"/>
      <c r="H413" s="25"/>
      <c r="I413" s="22"/>
      <c r="J413" s="25"/>
      <c r="K413" s="22"/>
      <c r="L413" s="25"/>
      <c r="M413" s="19" t="s">
        <v>52</v>
      </c>
      <c r="N413" s="1" t="s">
        <v>505</v>
      </c>
      <c r="O413" s="1" t="s">
        <v>1409</v>
      </c>
      <c r="P413" s="1" t="s">
        <v>65</v>
      </c>
      <c r="Q413" s="1" t="s">
        <v>65</v>
      </c>
      <c r="R413" s="1" t="s">
        <v>64</v>
      </c>
      <c r="AV413" s="1" t="s">
        <v>52</v>
      </c>
      <c r="AW413" s="1" t="s">
        <v>1779</v>
      </c>
      <c r="AX413" s="1" t="s">
        <v>52</v>
      </c>
      <c r="AY413" s="1" t="s">
        <v>52</v>
      </c>
      <c r="AZ413" s="1" t="s">
        <v>52</v>
      </c>
    </row>
    <row r="414" spans="1:52" ht="30" customHeight="1" x14ac:dyDescent="0.3">
      <c r="A414" s="19" t="s">
        <v>1196</v>
      </c>
      <c r="B414" s="19" t="s">
        <v>52</v>
      </c>
      <c r="C414" s="19" t="s">
        <v>52</v>
      </c>
      <c r="D414" s="20"/>
      <c r="E414" s="22"/>
      <c r="F414" s="25"/>
      <c r="G414" s="22"/>
      <c r="H414" s="25"/>
      <c r="I414" s="22"/>
      <c r="J414" s="25"/>
      <c r="K414" s="22"/>
      <c r="L414" s="25"/>
      <c r="M414" s="19" t="s">
        <v>52</v>
      </c>
      <c r="N414" s="1" t="s">
        <v>94</v>
      </c>
      <c r="O414" s="1" t="s">
        <v>94</v>
      </c>
      <c r="P414" s="1" t="s">
        <v>52</v>
      </c>
      <c r="Q414" s="1" t="s">
        <v>52</v>
      </c>
      <c r="R414" s="1" t="s">
        <v>52</v>
      </c>
      <c r="AV414" s="1" t="s">
        <v>52</v>
      </c>
      <c r="AW414" s="1" t="s">
        <v>52</v>
      </c>
      <c r="AX414" s="1" t="s">
        <v>52</v>
      </c>
      <c r="AY414" s="1" t="s">
        <v>52</v>
      </c>
      <c r="AZ414" s="1" t="s">
        <v>52</v>
      </c>
    </row>
    <row r="415" spans="1:52" ht="30" customHeight="1" x14ac:dyDescent="0.3">
      <c r="A415" s="20"/>
      <c r="B415" s="20"/>
      <c r="C415" s="20"/>
      <c r="D415" s="20"/>
      <c r="E415" s="22"/>
      <c r="F415" s="25"/>
      <c r="G415" s="22"/>
      <c r="H415" s="25"/>
      <c r="I415" s="22"/>
      <c r="J415" s="25"/>
      <c r="K415" s="22"/>
      <c r="L415" s="25"/>
      <c r="M415" s="20"/>
    </row>
    <row r="416" spans="1:52" ht="30" customHeight="1" x14ac:dyDescent="0.3">
      <c r="A416" s="16" t="s">
        <v>1780</v>
      </c>
      <c r="B416" s="17"/>
      <c r="C416" s="17"/>
      <c r="D416" s="17"/>
      <c r="E416" s="21"/>
      <c r="F416" s="24"/>
      <c r="G416" s="21"/>
      <c r="H416" s="24"/>
      <c r="I416" s="21"/>
      <c r="J416" s="24"/>
      <c r="K416" s="21"/>
      <c r="L416" s="24"/>
      <c r="M416" s="18"/>
      <c r="N416" s="1" t="s">
        <v>512</v>
      </c>
    </row>
    <row r="417" spans="1:52" ht="30" customHeight="1" x14ac:dyDescent="0.3">
      <c r="A417" s="19" t="s">
        <v>1781</v>
      </c>
      <c r="B417" s="19" t="s">
        <v>1782</v>
      </c>
      <c r="C417" s="19" t="s">
        <v>61</v>
      </c>
      <c r="D417" s="20">
        <v>1.05</v>
      </c>
      <c r="E417" s="22"/>
      <c r="F417" s="25"/>
      <c r="G417" s="22"/>
      <c r="H417" s="25"/>
      <c r="I417" s="22"/>
      <c r="J417" s="25"/>
      <c r="K417" s="22"/>
      <c r="L417" s="25"/>
      <c r="M417" s="19" t="s">
        <v>52</v>
      </c>
      <c r="N417" s="1" t="s">
        <v>512</v>
      </c>
      <c r="O417" s="1" t="s">
        <v>1783</v>
      </c>
      <c r="P417" s="1" t="s">
        <v>65</v>
      </c>
      <c r="Q417" s="1" t="s">
        <v>65</v>
      </c>
      <c r="R417" s="1" t="s">
        <v>64</v>
      </c>
      <c r="V417">
        <v>1</v>
      </c>
      <c r="AV417" s="1" t="s">
        <v>52</v>
      </c>
      <c r="AW417" s="1" t="s">
        <v>1784</v>
      </c>
      <c r="AX417" s="1" t="s">
        <v>52</v>
      </c>
      <c r="AY417" s="1" t="s">
        <v>52</v>
      </c>
      <c r="AZ417" s="1" t="s">
        <v>52</v>
      </c>
    </row>
    <row r="418" spans="1:52" ht="30" customHeight="1" x14ac:dyDescent="0.3">
      <c r="A418" s="19" t="s">
        <v>1543</v>
      </c>
      <c r="B418" s="19" t="s">
        <v>1544</v>
      </c>
      <c r="C418" s="19" t="s">
        <v>353</v>
      </c>
      <c r="D418" s="20">
        <v>1</v>
      </c>
      <c r="E418" s="22"/>
      <c r="F418" s="25"/>
      <c r="G418" s="22"/>
      <c r="H418" s="25"/>
      <c r="I418" s="22"/>
      <c r="J418" s="25"/>
      <c r="K418" s="22"/>
      <c r="L418" s="25"/>
      <c r="M418" s="19" t="s">
        <v>52</v>
      </c>
      <c r="N418" s="1" t="s">
        <v>512</v>
      </c>
      <c r="O418" s="1" t="s">
        <v>1141</v>
      </c>
      <c r="P418" s="1" t="s">
        <v>65</v>
      </c>
      <c r="Q418" s="1" t="s">
        <v>65</v>
      </c>
      <c r="R418" s="1" t="s">
        <v>65</v>
      </c>
      <c r="S418">
        <v>0</v>
      </c>
      <c r="T418">
        <v>0</v>
      </c>
      <c r="U418">
        <v>0.03</v>
      </c>
      <c r="AV418" s="1" t="s">
        <v>52</v>
      </c>
      <c r="AW418" s="1" t="s">
        <v>1785</v>
      </c>
      <c r="AX418" s="1" t="s">
        <v>52</v>
      </c>
      <c r="AY418" s="1" t="s">
        <v>52</v>
      </c>
      <c r="AZ418" s="1" t="s">
        <v>52</v>
      </c>
    </row>
    <row r="419" spans="1:52" ht="30" customHeight="1" x14ac:dyDescent="0.3">
      <c r="A419" s="19" t="s">
        <v>1786</v>
      </c>
      <c r="B419" s="19" t="s">
        <v>52</v>
      </c>
      <c r="C419" s="19" t="s">
        <v>61</v>
      </c>
      <c r="D419" s="20">
        <v>1</v>
      </c>
      <c r="E419" s="22"/>
      <c r="F419" s="25"/>
      <c r="G419" s="22"/>
      <c r="H419" s="25"/>
      <c r="I419" s="22"/>
      <c r="J419" s="25"/>
      <c r="K419" s="22"/>
      <c r="L419" s="25"/>
      <c r="M419" s="19" t="s">
        <v>1787</v>
      </c>
      <c r="N419" s="1" t="s">
        <v>512</v>
      </c>
      <c r="O419" s="1" t="s">
        <v>1788</v>
      </c>
      <c r="P419" s="1" t="s">
        <v>64</v>
      </c>
      <c r="Q419" s="1" t="s">
        <v>65</v>
      </c>
      <c r="R419" s="1" t="s">
        <v>65</v>
      </c>
      <c r="W419">
        <v>2</v>
      </c>
      <c r="AV419" s="1" t="s">
        <v>52</v>
      </c>
      <c r="AW419" s="1" t="s">
        <v>1789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19" t="s">
        <v>1377</v>
      </c>
      <c r="B420" s="19" t="s">
        <v>1790</v>
      </c>
      <c r="C420" s="19" t="s">
        <v>353</v>
      </c>
      <c r="D420" s="20">
        <v>1</v>
      </c>
      <c r="E420" s="22"/>
      <c r="F420" s="25"/>
      <c r="G420" s="22"/>
      <c r="H420" s="25"/>
      <c r="I420" s="22"/>
      <c r="J420" s="25"/>
      <c r="K420" s="22"/>
      <c r="L420" s="25"/>
      <c r="M420" s="19" t="s">
        <v>52</v>
      </c>
      <c r="N420" s="1" t="s">
        <v>512</v>
      </c>
      <c r="O420" s="1" t="s">
        <v>1550</v>
      </c>
      <c r="P420" s="1" t="s">
        <v>65</v>
      </c>
      <c r="Q420" s="1" t="s">
        <v>65</v>
      </c>
      <c r="R420" s="1" t="s">
        <v>65</v>
      </c>
      <c r="S420">
        <v>1</v>
      </c>
      <c r="T420">
        <v>1</v>
      </c>
      <c r="U420">
        <v>0.2</v>
      </c>
      <c r="AV420" s="1" t="s">
        <v>52</v>
      </c>
      <c r="AW420" s="1" t="s">
        <v>1791</v>
      </c>
      <c r="AX420" s="1" t="s">
        <v>52</v>
      </c>
      <c r="AY420" s="1" t="s">
        <v>52</v>
      </c>
      <c r="AZ420" s="1" t="s">
        <v>52</v>
      </c>
    </row>
    <row r="421" spans="1:52" ht="30" customHeight="1" x14ac:dyDescent="0.3">
      <c r="A421" s="19" t="s">
        <v>1196</v>
      </c>
      <c r="B421" s="19" t="s">
        <v>52</v>
      </c>
      <c r="C421" s="19" t="s">
        <v>52</v>
      </c>
      <c r="D421" s="20"/>
      <c r="E421" s="22"/>
      <c r="F421" s="25"/>
      <c r="G421" s="22"/>
      <c r="H421" s="25"/>
      <c r="I421" s="22"/>
      <c r="J421" s="25"/>
      <c r="K421" s="22"/>
      <c r="L421" s="25"/>
      <c r="M421" s="19" t="s">
        <v>52</v>
      </c>
      <c r="N421" s="1" t="s">
        <v>94</v>
      </c>
      <c r="O421" s="1" t="s">
        <v>94</v>
      </c>
      <c r="P421" s="1" t="s">
        <v>52</v>
      </c>
      <c r="Q421" s="1" t="s">
        <v>52</v>
      </c>
      <c r="R421" s="1" t="s">
        <v>52</v>
      </c>
      <c r="AV421" s="1" t="s">
        <v>52</v>
      </c>
      <c r="AW421" s="1" t="s">
        <v>52</v>
      </c>
      <c r="AX421" s="1" t="s">
        <v>52</v>
      </c>
      <c r="AY421" s="1" t="s">
        <v>52</v>
      </c>
      <c r="AZ421" s="1" t="s">
        <v>52</v>
      </c>
    </row>
    <row r="422" spans="1:52" ht="30" customHeight="1" x14ac:dyDescent="0.3">
      <c r="A422" s="20"/>
      <c r="B422" s="20"/>
      <c r="C422" s="20"/>
      <c r="D422" s="20"/>
      <c r="E422" s="22"/>
      <c r="F422" s="25"/>
      <c r="G422" s="22"/>
      <c r="H422" s="25"/>
      <c r="I422" s="22"/>
      <c r="J422" s="25"/>
      <c r="K422" s="22"/>
      <c r="L422" s="25"/>
      <c r="M422" s="20"/>
    </row>
    <row r="423" spans="1:52" ht="30" customHeight="1" x14ac:dyDescent="0.3">
      <c r="A423" s="16" t="s">
        <v>1792</v>
      </c>
      <c r="B423" s="17"/>
      <c r="C423" s="17"/>
      <c r="D423" s="17"/>
      <c r="E423" s="21"/>
      <c r="F423" s="24"/>
      <c r="G423" s="21"/>
      <c r="H423" s="24"/>
      <c r="I423" s="21"/>
      <c r="J423" s="24"/>
      <c r="K423" s="21"/>
      <c r="L423" s="24"/>
      <c r="M423" s="18"/>
      <c r="N423" s="1" t="s">
        <v>518</v>
      </c>
    </row>
    <row r="424" spans="1:52" ht="30" customHeight="1" x14ac:dyDescent="0.3">
      <c r="A424" s="19" t="s">
        <v>1426</v>
      </c>
      <c r="B424" s="19" t="s">
        <v>1427</v>
      </c>
      <c r="C424" s="19" t="s">
        <v>61</v>
      </c>
      <c r="D424" s="20">
        <v>1.05</v>
      </c>
      <c r="E424" s="22"/>
      <c r="F424" s="25"/>
      <c r="G424" s="22"/>
      <c r="H424" s="25"/>
      <c r="I424" s="22"/>
      <c r="J424" s="25"/>
      <c r="K424" s="22"/>
      <c r="L424" s="25"/>
      <c r="M424" s="19" t="s">
        <v>52</v>
      </c>
      <c r="N424" s="1" t="s">
        <v>518</v>
      </c>
      <c r="O424" s="1" t="s">
        <v>1428</v>
      </c>
      <c r="P424" s="1" t="s">
        <v>65</v>
      </c>
      <c r="Q424" s="1" t="s">
        <v>65</v>
      </c>
      <c r="R424" s="1" t="s">
        <v>64</v>
      </c>
      <c r="AV424" s="1" t="s">
        <v>52</v>
      </c>
      <c r="AW424" s="1" t="s">
        <v>1793</v>
      </c>
      <c r="AX424" s="1" t="s">
        <v>52</v>
      </c>
      <c r="AY424" s="1" t="s">
        <v>52</v>
      </c>
      <c r="AZ424" s="1" t="s">
        <v>52</v>
      </c>
    </row>
    <row r="425" spans="1:52" ht="30" customHeight="1" x14ac:dyDescent="0.3">
      <c r="A425" s="19" t="s">
        <v>1430</v>
      </c>
      <c r="B425" s="19" t="s">
        <v>1794</v>
      </c>
      <c r="C425" s="19" t="s">
        <v>61</v>
      </c>
      <c r="D425" s="20">
        <v>1</v>
      </c>
      <c r="E425" s="22"/>
      <c r="F425" s="25"/>
      <c r="G425" s="22"/>
      <c r="H425" s="25"/>
      <c r="I425" s="22"/>
      <c r="J425" s="25"/>
      <c r="K425" s="22"/>
      <c r="L425" s="25"/>
      <c r="M425" s="19" t="s">
        <v>1795</v>
      </c>
      <c r="N425" s="1" t="s">
        <v>518</v>
      </c>
      <c r="O425" s="1" t="s">
        <v>1796</v>
      </c>
      <c r="P425" s="1" t="s">
        <v>64</v>
      </c>
      <c r="Q425" s="1" t="s">
        <v>65</v>
      </c>
      <c r="R425" s="1" t="s">
        <v>65</v>
      </c>
      <c r="AV425" s="1" t="s">
        <v>52</v>
      </c>
      <c r="AW425" s="1" t="s">
        <v>1797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19" t="s">
        <v>1196</v>
      </c>
      <c r="B426" s="19" t="s">
        <v>52</v>
      </c>
      <c r="C426" s="19" t="s">
        <v>52</v>
      </c>
      <c r="D426" s="20"/>
      <c r="E426" s="22"/>
      <c r="F426" s="25"/>
      <c r="G426" s="22"/>
      <c r="H426" s="25"/>
      <c r="I426" s="22"/>
      <c r="J426" s="25"/>
      <c r="K426" s="22"/>
      <c r="L426" s="25"/>
      <c r="M426" s="19" t="s">
        <v>52</v>
      </c>
      <c r="N426" s="1" t="s">
        <v>94</v>
      </c>
      <c r="O426" s="1" t="s">
        <v>94</v>
      </c>
      <c r="P426" s="1" t="s">
        <v>52</v>
      </c>
      <c r="Q426" s="1" t="s">
        <v>52</v>
      </c>
      <c r="R426" s="1" t="s">
        <v>52</v>
      </c>
      <c r="AV426" s="1" t="s">
        <v>52</v>
      </c>
      <c r="AW426" s="1" t="s">
        <v>52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20"/>
      <c r="B427" s="20"/>
      <c r="C427" s="20"/>
      <c r="D427" s="20"/>
      <c r="E427" s="22"/>
      <c r="F427" s="25"/>
      <c r="G427" s="22"/>
      <c r="H427" s="25"/>
      <c r="I427" s="22"/>
      <c r="J427" s="25"/>
      <c r="K427" s="22"/>
      <c r="L427" s="25"/>
      <c r="M427" s="20"/>
    </row>
    <row r="428" spans="1:52" ht="30" customHeight="1" x14ac:dyDescent="0.3">
      <c r="A428" s="16" t="s">
        <v>1798</v>
      </c>
      <c r="B428" s="17"/>
      <c r="C428" s="17"/>
      <c r="D428" s="17"/>
      <c r="E428" s="21"/>
      <c r="F428" s="24"/>
      <c r="G428" s="21"/>
      <c r="H428" s="24"/>
      <c r="I428" s="21"/>
      <c r="J428" s="24"/>
      <c r="K428" s="21"/>
      <c r="L428" s="24"/>
      <c r="M428" s="18"/>
      <c r="N428" s="1" t="s">
        <v>523</v>
      </c>
    </row>
    <row r="429" spans="1:52" ht="30" customHeight="1" x14ac:dyDescent="0.3">
      <c r="A429" s="19" t="s">
        <v>1799</v>
      </c>
      <c r="B429" s="19" t="s">
        <v>1800</v>
      </c>
      <c r="C429" s="19" t="s">
        <v>154</v>
      </c>
      <c r="D429" s="20">
        <v>1.1000000000000001</v>
      </c>
      <c r="E429" s="22"/>
      <c r="F429" s="25"/>
      <c r="G429" s="22"/>
      <c r="H429" s="25"/>
      <c r="I429" s="22"/>
      <c r="J429" s="25"/>
      <c r="K429" s="22"/>
      <c r="L429" s="25"/>
      <c r="M429" s="19" t="s">
        <v>52</v>
      </c>
      <c r="N429" s="1" t="s">
        <v>523</v>
      </c>
      <c r="O429" s="1" t="s">
        <v>1801</v>
      </c>
      <c r="P429" s="1" t="s">
        <v>65</v>
      </c>
      <c r="Q429" s="1" t="s">
        <v>65</v>
      </c>
      <c r="R429" s="1" t="s">
        <v>64</v>
      </c>
      <c r="AV429" s="1" t="s">
        <v>52</v>
      </c>
      <c r="AW429" s="1" t="s">
        <v>1802</v>
      </c>
      <c r="AX429" s="1" t="s">
        <v>52</v>
      </c>
      <c r="AY429" s="1" t="s">
        <v>52</v>
      </c>
      <c r="AZ429" s="1" t="s">
        <v>52</v>
      </c>
    </row>
    <row r="430" spans="1:52" ht="30" customHeight="1" x14ac:dyDescent="0.3">
      <c r="A430" s="19" t="s">
        <v>1803</v>
      </c>
      <c r="B430" s="19" t="s">
        <v>1804</v>
      </c>
      <c r="C430" s="19" t="s">
        <v>154</v>
      </c>
      <c r="D430" s="20">
        <v>2.7</v>
      </c>
      <c r="E430" s="22"/>
      <c r="F430" s="25"/>
      <c r="G430" s="22"/>
      <c r="H430" s="25"/>
      <c r="I430" s="22"/>
      <c r="J430" s="25"/>
      <c r="K430" s="22"/>
      <c r="L430" s="25"/>
      <c r="M430" s="19" t="s">
        <v>52</v>
      </c>
      <c r="N430" s="1" t="s">
        <v>523</v>
      </c>
      <c r="O430" s="1" t="s">
        <v>1805</v>
      </c>
      <c r="P430" s="1" t="s">
        <v>65</v>
      </c>
      <c r="Q430" s="1" t="s">
        <v>65</v>
      </c>
      <c r="R430" s="1" t="s">
        <v>64</v>
      </c>
      <c r="AV430" s="1" t="s">
        <v>52</v>
      </c>
      <c r="AW430" s="1" t="s">
        <v>1806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19" t="s">
        <v>1807</v>
      </c>
      <c r="B431" s="19" t="s">
        <v>52</v>
      </c>
      <c r="C431" s="19" t="s">
        <v>1200</v>
      </c>
      <c r="D431" s="20">
        <v>5.5</v>
      </c>
      <c r="E431" s="22"/>
      <c r="F431" s="25"/>
      <c r="G431" s="22"/>
      <c r="H431" s="25"/>
      <c r="I431" s="22"/>
      <c r="J431" s="25"/>
      <c r="K431" s="22"/>
      <c r="L431" s="25"/>
      <c r="M431" s="19" t="s">
        <v>52</v>
      </c>
      <c r="N431" s="1" t="s">
        <v>523</v>
      </c>
      <c r="O431" s="1" t="s">
        <v>1808</v>
      </c>
      <c r="P431" s="1" t="s">
        <v>65</v>
      </c>
      <c r="Q431" s="1" t="s">
        <v>65</v>
      </c>
      <c r="R431" s="1" t="s">
        <v>64</v>
      </c>
      <c r="AV431" s="1" t="s">
        <v>52</v>
      </c>
      <c r="AW431" s="1" t="s">
        <v>1809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19" t="s">
        <v>1810</v>
      </c>
      <c r="B432" s="19" t="s">
        <v>1811</v>
      </c>
      <c r="C432" s="19" t="s">
        <v>154</v>
      </c>
      <c r="D432" s="20">
        <v>0.7</v>
      </c>
      <c r="E432" s="22"/>
      <c r="F432" s="25"/>
      <c r="G432" s="22"/>
      <c r="H432" s="25"/>
      <c r="I432" s="22"/>
      <c r="J432" s="25"/>
      <c r="K432" s="22"/>
      <c r="L432" s="25"/>
      <c r="M432" s="19" t="s">
        <v>52</v>
      </c>
      <c r="N432" s="1" t="s">
        <v>523</v>
      </c>
      <c r="O432" s="1" t="s">
        <v>1812</v>
      </c>
      <c r="P432" s="1" t="s">
        <v>65</v>
      </c>
      <c r="Q432" s="1" t="s">
        <v>65</v>
      </c>
      <c r="R432" s="1" t="s">
        <v>64</v>
      </c>
      <c r="AV432" s="1" t="s">
        <v>52</v>
      </c>
      <c r="AW432" s="1" t="s">
        <v>1813</v>
      </c>
      <c r="AX432" s="1" t="s">
        <v>52</v>
      </c>
      <c r="AY432" s="1" t="s">
        <v>52</v>
      </c>
      <c r="AZ432" s="1" t="s">
        <v>52</v>
      </c>
    </row>
    <row r="433" spans="1:52" ht="30" customHeight="1" x14ac:dyDescent="0.3">
      <c r="A433" s="19" t="s">
        <v>1814</v>
      </c>
      <c r="B433" s="19" t="s">
        <v>1815</v>
      </c>
      <c r="C433" s="19" t="s">
        <v>1200</v>
      </c>
      <c r="D433" s="20">
        <v>3</v>
      </c>
      <c r="E433" s="22"/>
      <c r="F433" s="25"/>
      <c r="G433" s="22"/>
      <c r="H433" s="25"/>
      <c r="I433" s="22"/>
      <c r="J433" s="25"/>
      <c r="K433" s="22"/>
      <c r="L433" s="25"/>
      <c r="M433" s="19" t="s">
        <v>52</v>
      </c>
      <c r="N433" s="1" t="s">
        <v>523</v>
      </c>
      <c r="O433" s="1" t="s">
        <v>1816</v>
      </c>
      <c r="P433" s="1" t="s">
        <v>65</v>
      </c>
      <c r="Q433" s="1" t="s">
        <v>65</v>
      </c>
      <c r="R433" s="1" t="s">
        <v>64</v>
      </c>
      <c r="AV433" s="1" t="s">
        <v>52</v>
      </c>
      <c r="AW433" s="1" t="s">
        <v>1817</v>
      </c>
      <c r="AX433" s="1" t="s">
        <v>52</v>
      </c>
      <c r="AY433" s="1" t="s">
        <v>52</v>
      </c>
      <c r="AZ433" s="1" t="s">
        <v>52</v>
      </c>
    </row>
    <row r="434" spans="1:52" ht="30" customHeight="1" x14ac:dyDescent="0.3">
      <c r="A434" s="19" t="s">
        <v>1818</v>
      </c>
      <c r="B434" s="19" t="s">
        <v>1819</v>
      </c>
      <c r="C434" s="19" t="s">
        <v>1200</v>
      </c>
      <c r="D434" s="20">
        <v>4</v>
      </c>
      <c r="E434" s="22"/>
      <c r="F434" s="25"/>
      <c r="G434" s="22"/>
      <c r="H434" s="25"/>
      <c r="I434" s="22"/>
      <c r="J434" s="25"/>
      <c r="K434" s="22"/>
      <c r="L434" s="25"/>
      <c r="M434" s="19" t="s">
        <v>52</v>
      </c>
      <c r="N434" s="1" t="s">
        <v>523</v>
      </c>
      <c r="O434" s="1" t="s">
        <v>1820</v>
      </c>
      <c r="P434" s="1" t="s">
        <v>65</v>
      </c>
      <c r="Q434" s="1" t="s">
        <v>65</v>
      </c>
      <c r="R434" s="1" t="s">
        <v>64</v>
      </c>
      <c r="AV434" s="1" t="s">
        <v>52</v>
      </c>
      <c r="AW434" s="1" t="s">
        <v>1821</v>
      </c>
      <c r="AX434" s="1" t="s">
        <v>52</v>
      </c>
      <c r="AY434" s="1" t="s">
        <v>52</v>
      </c>
      <c r="AZ434" s="1" t="s">
        <v>52</v>
      </c>
    </row>
    <row r="435" spans="1:52" ht="30" customHeight="1" x14ac:dyDescent="0.3">
      <c r="A435" s="19" t="s">
        <v>1822</v>
      </c>
      <c r="B435" s="19" t="s">
        <v>1823</v>
      </c>
      <c r="C435" s="19" t="s">
        <v>1200</v>
      </c>
      <c r="D435" s="20">
        <v>20</v>
      </c>
      <c r="E435" s="22"/>
      <c r="F435" s="25"/>
      <c r="G435" s="22"/>
      <c r="H435" s="25"/>
      <c r="I435" s="22"/>
      <c r="J435" s="25"/>
      <c r="K435" s="22"/>
      <c r="L435" s="25"/>
      <c r="M435" s="19" t="s">
        <v>52</v>
      </c>
      <c r="N435" s="1" t="s">
        <v>523</v>
      </c>
      <c r="O435" s="1" t="s">
        <v>1824</v>
      </c>
      <c r="P435" s="1" t="s">
        <v>65</v>
      </c>
      <c r="Q435" s="1" t="s">
        <v>65</v>
      </c>
      <c r="R435" s="1" t="s">
        <v>64</v>
      </c>
      <c r="AV435" s="1" t="s">
        <v>52</v>
      </c>
      <c r="AW435" s="1" t="s">
        <v>1825</v>
      </c>
      <c r="AX435" s="1" t="s">
        <v>52</v>
      </c>
      <c r="AY435" s="1" t="s">
        <v>52</v>
      </c>
      <c r="AZ435" s="1" t="s">
        <v>52</v>
      </c>
    </row>
    <row r="436" spans="1:52" ht="30" customHeight="1" x14ac:dyDescent="0.3">
      <c r="A436" s="19" t="s">
        <v>1822</v>
      </c>
      <c r="B436" s="19" t="s">
        <v>1826</v>
      </c>
      <c r="C436" s="19" t="s">
        <v>1200</v>
      </c>
      <c r="D436" s="20">
        <v>40</v>
      </c>
      <c r="E436" s="22"/>
      <c r="F436" s="25"/>
      <c r="G436" s="22"/>
      <c r="H436" s="25"/>
      <c r="I436" s="22"/>
      <c r="J436" s="25"/>
      <c r="K436" s="22"/>
      <c r="L436" s="25"/>
      <c r="M436" s="19" t="s">
        <v>52</v>
      </c>
      <c r="N436" s="1" t="s">
        <v>523</v>
      </c>
      <c r="O436" s="1" t="s">
        <v>1827</v>
      </c>
      <c r="P436" s="1" t="s">
        <v>65</v>
      </c>
      <c r="Q436" s="1" t="s">
        <v>65</v>
      </c>
      <c r="R436" s="1" t="s">
        <v>64</v>
      </c>
      <c r="AV436" s="1" t="s">
        <v>52</v>
      </c>
      <c r="AW436" s="1" t="s">
        <v>1828</v>
      </c>
      <c r="AX436" s="1" t="s">
        <v>52</v>
      </c>
      <c r="AY436" s="1" t="s">
        <v>52</v>
      </c>
      <c r="AZ436" s="1" t="s">
        <v>52</v>
      </c>
    </row>
    <row r="437" spans="1:52" ht="30" customHeight="1" x14ac:dyDescent="0.3">
      <c r="A437" s="19" t="s">
        <v>1829</v>
      </c>
      <c r="B437" s="19" t="s">
        <v>1830</v>
      </c>
      <c r="C437" s="19" t="s">
        <v>154</v>
      </c>
      <c r="D437" s="20">
        <v>2.6</v>
      </c>
      <c r="E437" s="22"/>
      <c r="F437" s="25"/>
      <c r="G437" s="22"/>
      <c r="H437" s="25"/>
      <c r="I437" s="22"/>
      <c r="J437" s="25"/>
      <c r="K437" s="22"/>
      <c r="L437" s="25"/>
      <c r="M437" s="19" t="s">
        <v>52</v>
      </c>
      <c r="N437" s="1" t="s">
        <v>523</v>
      </c>
      <c r="O437" s="1" t="s">
        <v>1831</v>
      </c>
      <c r="P437" s="1" t="s">
        <v>65</v>
      </c>
      <c r="Q437" s="1" t="s">
        <v>65</v>
      </c>
      <c r="R437" s="1" t="s">
        <v>64</v>
      </c>
      <c r="AV437" s="1" t="s">
        <v>52</v>
      </c>
      <c r="AW437" s="1" t="s">
        <v>1832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19" t="s">
        <v>1833</v>
      </c>
      <c r="B438" s="19" t="s">
        <v>1834</v>
      </c>
      <c r="C438" s="19" t="s">
        <v>1091</v>
      </c>
      <c r="D438" s="20">
        <v>0.6</v>
      </c>
      <c r="E438" s="22"/>
      <c r="F438" s="25"/>
      <c r="G438" s="22"/>
      <c r="H438" s="25"/>
      <c r="I438" s="22"/>
      <c r="J438" s="25"/>
      <c r="K438" s="22"/>
      <c r="L438" s="25"/>
      <c r="M438" s="19" t="s">
        <v>52</v>
      </c>
      <c r="N438" s="1" t="s">
        <v>523</v>
      </c>
      <c r="O438" s="1" t="s">
        <v>1835</v>
      </c>
      <c r="P438" s="1" t="s">
        <v>65</v>
      </c>
      <c r="Q438" s="1" t="s">
        <v>65</v>
      </c>
      <c r="R438" s="1" t="s">
        <v>64</v>
      </c>
      <c r="AV438" s="1" t="s">
        <v>52</v>
      </c>
      <c r="AW438" s="1" t="s">
        <v>1836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19" t="s">
        <v>1837</v>
      </c>
      <c r="B439" s="19" t="s">
        <v>52</v>
      </c>
      <c r="C439" s="19" t="s">
        <v>61</v>
      </c>
      <c r="D439" s="20">
        <v>1</v>
      </c>
      <c r="E439" s="22"/>
      <c r="F439" s="25"/>
      <c r="G439" s="22"/>
      <c r="H439" s="25"/>
      <c r="I439" s="22"/>
      <c r="J439" s="25"/>
      <c r="K439" s="22"/>
      <c r="L439" s="25"/>
      <c r="M439" s="19" t="s">
        <v>1838</v>
      </c>
      <c r="N439" s="1" t="s">
        <v>523</v>
      </c>
      <c r="O439" s="1" t="s">
        <v>1839</v>
      </c>
      <c r="P439" s="1" t="s">
        <v>64</v>
      </c>
      <c r="Q439" s="1" t="s">
        <v>65</v>
      </c>
      <c r="R439" s="1" t="s">
        <v>65</v>
      </c>
      <c r="AV439" s="1" t="s">
        <v>52</v>
      </c>
      <c r="AW439" s="1" t="s">
        <v>1840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19" t="s">
        <v>1426</v>
      </c>
      <c r="B440" s="19" t="s">
        <v>1427</v>
      </c>
      <c r="C440" s="19" t="s">
        <v>61</v>
      </c>
      <c r="D440" s="20">
        <v>4.2</v>
      </c>
      <c r="E440" s="22"/>
      <c r="F440" s="25"/>
      <c r="G440" s="22"/>
      <c r="H440" s="25"/>
      <c r="I440" s="22"/>
      <c r="J440" s="25"/>
      <c r="K440" s="22"/>
      <c r="L440" s="25"/>
      <c r="M440" s="19" t="s">
        <v>52</v>
      </c>
      <c r="N440" s="1" t="s">
        <v>523</v>
      </c>
      <c r="O440" s="1" t="s">
        <v>1428</v>
      </c>
      <c r="P440" s="1" t="s">
        <v>65</v>
      </c>
      <c r="Q440" s="1" t="s">
        <v>65</v>
      </c>
      <c r="R440" s="1" t="s">
        <v>64</v>
      </c>
      <c r="AV440" s="1" t="s">
        <v>52</v>
      </c>
      <c r="AW440" s="1" t="s">
        <v>1841</v>
      </c>
      <c r="AX440" s="1" t="s">
        <v>52</v>
      </c>
      <c r="AY440" s="1" t="s">
        <v>52</v>
      </c>
      <c r="AZ440" s="1" t="s">
        <v>52</v>
      </c>
    </row>
    <row r="441" spans="1:52" ht="30" customHeight="1" x14ac:dyDescent="0.3">
      <c r="A441" s="19" t="s">
        <v>1430</v>
      </c>
      <c r="B441" s="19" t="s">
        <v>1842</v>
      </c>
      <c r="C441" s="19" t="s">
        <v>61</v>
      </c>
      <c r="D441" s="20">
        <v>2</v>
      </c>
      <c r="E441" s="22"/>
      <c r="F441" s="25"/>
      <c r="G441" s="22"/>
      <c r="H441" s="25"/>
      <c r="I441" s="22"/>
      <c r="J441" s="25"/>
      <c r="K441" s="22"/>
      <c r="L441" s="25"/>
      <c r="M441" s="19" t="s">
        <v>1843</v>
      </c>
      <c r="N441" s="1" t="s">
        <v>523</v>
      </c>
      <c r="O441" s="1" t="s">
        <v>1844</v>
      </c>
      <c r="P441" s="1" t="s">
        <v>64</v>
      </c>
      <c r="Q441" s="1" t="s">
        <v>65</v>
      </c>
      <c r="R441" s="1" t="s">
        <v>65</v>
      </c>
      <c r="AV441" s="1" t="s">
        <v>52</v>
      </c>
      <c r="AW441" s="1" t="s">
        <v>1845</v>
      </c>
      <c r="AX441" s="1" t="s">
        <v>52</v>
      </c>
      <c r="AY441" s="1" t="s">
        <v>52</v>
      </c>
      <c r="AZ441" s="1" t="s">
        <v>52</v>
      </c>
    </row>
    <row r="442" spans="1:52" ht="30" customHeight="1" x14ac:dyDescent="0.3">
      <c r="A442" s="19" t="s">
        <v>1196</v>
      </c>
      <c r="B442" s="19" t="s">
        <v>52</v>
      </c>
      <c r="C442" s="19" t="s">
        <v>52</v>
      </c>
      <c r="D442" s="20"/>
      <c r="E442" s="22"/>
      <c r="F442" s="25"/>
      <c r="G442" s="22"/>
      <c r="H442" s="25"/>
      <c r="I442" s="22"/>
      <c r="J442" s="25"/>
      <c r="K442" s="22"/>
      <c r="L442" s="25"/>
      <c r="M442" s="19" t="s">
        <v>52</v>
      </c>
      <c r="N442" s="1" t="s">
        <v>94</v>
      </c>
      <c r="O442" s="1" t="s">
        <v>94</v>
      </c>
      <c r="P442" s="1" t="s">
        <v>52</v>
      </c>
      <c r="Q442" s="1" t="s">
        <v>52</v>
      </c>
      <c r="R442" s="1" t="s">
        <v>52</v>
      </c>
      <c r="AV442" s="1" t="s">
        <v>52</v>
      </c>
      <c r="AW442" s="1" t="s">
        <v>52</v>
      </c>
      <c r="AX442" s="1" t="s">
        <v>52</v>
      </c>
      <c r="AY442" s="1" t="s">
        <v>52</v>
      </c>
      <c r="AZ442" s="1" t="s">
        <v>52</v>
      </c>
    </row>
    <row r="443" spans="1:52" ht="30" customHeight="1" x14ac:dyDescent="0.3">
      <c r="A443" s="20"/>
      <c r="B443" s="20"/>
      <c r="C443" s="20"/>
      <c r="D443" s="20"/>
      <c r="E443" s="22"/>
      <c r="F443" s="25"/>
      <c r="G443" s="22"/>
      <c r="H443" s="25"/>
      <c r="I443" s="22"/>
      <c r="J443" s="25"/>
      <c r="K443" s="22"/>
      <c r="L443" s="25"/>
      <c r="M443" s="20"/>
    </row>
    <row r="444" spans="1:52" ht="30" customHeight="1" x14ac:dyDescent="0.3">
      <c r="A444" s="16" t="s">
        <v>1846</v>
      </c>
      <c r="B444" s="17"/>
      <c r="C444" s="17"/>
      <c r="D444" s="17"/>
      <c r="E444" s="21"/>
      <c r="F444" s="24"/>
      <c r="G444" s="21"/>
      <c r="H444" s="24"/>
      <c r="I444" s="21"/>
      <c r="J444" s="24"/>
      <c r="K444" s="21"/>
      <c r="L444" s="24"/>
      <c r="M444" s="18"/>
      <c r="N444" s="1" t="s">
        <v>527</v>
      </c>
    </row>
    <row r="445" spans="1:52" ht="30" customHeight="1" x14ac:dyDescent="0.3">
      <c r="A445" s="19" t="s">
        <v>1799</v>
      </c>
      <c r="B445" s="19" t="s">
        <v>1800</v>
      </c>
      <c r="C445" s="19" t="s">
        <v>154</v>
      </c>
      <c r="D445" s="20">
        <v>2.2000000000000002</v>
      </c>
      <c r="E445" s="22"/>
      <c r="F445" s="25"/>
      <c r="G445" s="22"/>
      <c r="H445" s="25"/>
      <c r="I445" s="22"/>
      <c r="J445" s="25"/>
      <c r="K445" s="22"/>
      <c r="L445" s="25"/>
      <c r="M445" s="19" t="s">
        <v>52</v>
      </c>
      <c r="N445" s="1" t="s">
        <v>527</v>
      </c>
      <c r="O445" s="1" t="s">
        <v>1801</v>
      </c>
      <c r="P445" s="1" t="s">
        <v>65</v>
      </c>
      <c r="Q445" s="1" t="s">
        <v>65</v>
      </c>
      <c r="R445" s="1" t="s">
        <v>64</v>
      </c>
      <c r="AV445" s="1" t="s">
        <v>52</v>
      </c>
      <c r="AW445" s="1" t="s">
        <v>1847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19" t="s">
        <v>1803</v>
      </c>
      <c r="B446" s="19" t="s">
        <v>1804</v>
      </c>
      <c r="C446" s="19" t="s">
        <v>154</v>
      </c>
      <c r="D446" s="20">
        <v>5.4</v>
      </c>
      <c r="E446" s="22"/>
      <c r="F446" s="25"/>
      <c r="G446" s="22"/>
      <c r="H446" s="25"/>
      <c r="I446" s="22"/>
      <c r="J446" s="25"/>
      <c r="K446" s="22"/>
      <c r="L446" s="25"/>
      <c r="M446" s="19" t="s">
        <v>52</v>
      </c>
      <c r="N446" s="1" t="s">
        <v>527</v>
      </c>
      <c r="O446" s="1" t="s">
        <v>1805</v>
      </c>
      <c r="P446" s="1" t="s">
        <v>65</v>
      </c>
      <c r="Q446" s="1" t="s">
        <v>65</v>
      </c>
      <c r="R446" s="1" t="s">
        <v>64</v>
      </c>
      <c r="AV446" s="1" t="s">
        <v>52</v>
      </c>
      <c r="AW446" s="1" t="s">
        <v>1848</v>
      </c>
      <c r="AX446" s="1" t="s">
        <v>52</v>
      </c>
      <c r="AY446" s="1" t="s">
        <v>52</v>
      </c>
      <c r="AZ446" s="1" t="s">
        <v>52</v>
      </c>
    </row>
    <row r="447" spans="1:52" ht="30" customHeight="1" x14ac:dyDescent="0.3">
      <c r="A447" s="19" t="s">
        <v>1807</v>
      </c>
      <c r="B447" s="19" t="s">
        <v>52</v>
      </c>
      <c r="C447" s="19" t="s">
        <v>1200</v>
      </c>
      <c r="D447" s="20">
        <v>11</v>
      </c>
      <c r="E447" s="22"/>
      <c r="F447" s="25"/>
      <c r="G447" s="22"/>
      <c r="H447" s="25"/>
      <c r="I447" s="22"/>
      <c r="J447" s="25"/>
      <c r="K447" s="22"/>
      <c r="L447" s="25"/>
      <c r="M447" s="19" t="s">
        <v>52</v>
      </c>
      <c r="N447" s="1" t="s">
        <v>527</v>
      </c>
      <c r="O447" s="1" t="s">
        <v>1808</v>
      </c>
      <c r="P447" s="1" t="s">
        <v>65</v>
      </c>
      <c r="Q447" s="1" t="s">
        <v>65</v>
      </c>
      <c r="R447" s="1" t="s">
        <v>64</v>
      </c>
      <c r="AV447" s="1" t="s">
        <v>52</v>
      </c>
      <c r="AW447" s="1" t="s">
        <v>1849</v>
      </c>
      <c r="AX447" s="1" t="s">
        <v>52</v>
      </c>
      <c r="AY447" s="1" t="s">
        <v>52</v>
      </c>
      <c r="AZ447" s="1" t="s">
        <v>52</v>
      </c>
    </row>
    <row r="448" spans="1:52" ht="30" customHeight="1" x14ac:dyDescent="0.3">
      <c r="A448" s="19" t="s">
        <v>1810</v>
      </c>
      <c r="B448" s="19" t="s">
        <v>1811</v>
      </c>
      <c r="C448" s="19" t="s">
        <v>154</v>
      </c>
      <c r="D448" s="20">
        <v>1.4</v>
      </c>
      <c r="E448" s="22"/>
      <c r="F448" s="25"/>
      <c r="G448" s="22"/>
      <c r="H448" s="25"/>
      <c r="I448" s="22"/>
      <c r="J448" s="25"/>
      <c r="K448" s="22"/>
      <c r="L448" s="25"/>
      <c r="M448" s="19" t="s">
        <v>52</v>
      </c>
      <c r="N448" s="1" t="s">
        <v>527</v>
      </c>
      <c r="O448" s="1" t="s">
        <v>1812</v>
      </c>
      <c r="P448" s="1" t="s">
        <v>65</v>
      </c>
      <c r="Q448" s="1" t="s">
        <v>65</v>
      </c>
      <c r="R448" s="1" t="s">
        <v>64</v>
      </c>
      <c r="AV448" s="1" t="s">
        <v>52</v>
      </c>
      <c r="AW448" s="1" t="s">
        <v>1850</v>
      </c>
      <c r="AX448" s="1" t="s">
        <v>52</v>
      </c>
      <c r="AY448" s="1" t="s">
        <v>52</v>
      </c>
      <c r="AZ448" s="1" t="s">
        <v>52</v>
      </c>
    </row>
    <row r="449" spans="1:52" ht="30" customHeight="1" x14ac:dyDescent="0.3">
      <c r="A449" s="19" t="s">
        <v>1814</v>
      </c>
      <c r="B449" s="19" t="s">
        <v>1815</v>
      </c>
      <c r="C449" s="19" t="s">
        <v>1200</v>
      </c>
      <c r="D449" s="20">
        <v>6</v>
      </c>
      <c r="E449" s="22"/>
      <c r="F449" s="25"/>
      <c r="G449" s="22"/>
      <c r="H449" s="25"/>
      <c r="I449" s="22"/>
      <c r="J449" s="25"/>
      <c r="K449" s="22"/>
      <c r="L449" s="25"/>
      <c r="M449" s="19" t="s">
        <v>52</v>
      </c>
      <c r="N449" s="1" t="s">
        <v>527</v>
      </c>
      <c r="O449" s="1" t="s">
        <v>1816</v>
      </c>
      <c r="P449" s="1" t="s">
        <v>65</v>
      </c>
      <c r="Q449" s="1" t="s">
        <v>65</v>
      </c>
      <c r="R449" s="1" t="s">
        <v>64</v>
      </c>
      <c r="AV449" s="1" t="s">
        <v>52</v>
      </c>
      <c r="AW449" s="1" t="s">
        <v>1851</v>
      </c>
      <c r="AX449" s="1" t="s">
        <v>52</v>
      </c>
      <c r="AY449" s="1" t="s">
        <v>52</v>
      </c>
      <c r="AZ449" s="1" t="s">
        <v>52</v>
      </c>
    </row>
    <row r="450" spans="1:52" ht="30" customHeight="1" x14ac:dyDescent="0.3">
      <c r="A450" s="19" t="s">
        <v>1818</v>
      </c>
      <c r="B450" s="19" t="s">
        <v>1819</v>
      </c>
      <c r="C450" s="19" t="s">
        <v>1200</v>
      </c>
      <c r="D450" s="20">
        <v>8</v>
      </c>
      <c r="E450" s="22"/>
      <c r="F450" s="25"/>
      <c r="G450" s="22"/>
      <c r="H450" s="25"/>
      <c r="I450" s="22"/>
      <c r="J450" s="25"/>
      <c r="K450" s="22"/>
      <c r="L450" s="25"/>
      <c r="M450" s="19" t="s">
        <v>52</v>
      </c>
      <c r="N450" s="1" t="s">
        <v>527</v>
      </c>
      <c r="O450" s="1" t="s">
        <v>1820</v>
      </c>
      <c r="P450" s="1" t="s">
        <v>65</v>
      </c>
      <c r="Q450" s="1" t="s">
        <v>65</v>
      </c>
      <c r="R450" s="1" t="s">
        <v>64</v>
      </c>
      <c r="AV450" s="1" t="s">
        <v>52</v>
      </c>
      <c r="AW450" s="1" t="s">
        <v>1852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19" t="s">
        <v>1822</v>
      </c>
      <c r="B451" s="19" t="s">
        <v>1823</v>
      </c>
      <c r="C451" s="19" t="s">
        <v>1200</v>
      </c>
      <c r="D451" s="20">
        <v>40</v>
      </c>
      <c r="E451" s="22"/>
      <c r="F451" s="25"/>
      <c r="G451" s="22"/>
      <c r="H451" s="25"/>
      <c r="I451" s="22"/>
      <c r="J451" s="25"/>
      <c r="K451" s="22"/>
      <c r="L451" s="25"/>
      <c r="M451" s="19" t="s">
        <v>52</v>
      </c>
      <c r="N451" s="1" t="s">
        <v>527</v>
      </c>
      <c r="O451" s="1" t="s">
        <v>1824</v>
      </c>
      <c r="P451" s="1" t="s">
        <v>65</v>
      </c>
      <c r="Q451" s="1" t="s">
        <v>65</v>
      </c>
      <c r="R451" s="1" t="s">
        <v>64</v>
      </c>
      <c r="AV451" s="1" t="s">
        <v>52</v>
      </c>
      <c r="AW451" s="1" t="s">
        <v>1853</v>
      </c>
      <c r="AX451" s="1" t="s">
        <v>52</v>
      </c>
      <c r="AY451" s="1" t="s">
        <v>52</v>
      </c>
      <c r="AZ451" s="1" t="s">
        <v>52</v>
      </c>
    </row>
    <row r="452" spans="1:52" ht="30" customHeight="1" x14ac:dyDescent="0.3">
      <c r="A452" s="19" t="s">
        <v>1822</v>
      </c>
      <c r="B452" s="19" t="s">
        <v>1826</v>
      </c>
      <c r="C452" s="19" t="s">
        <v>1200</v>
      </c>
      <c r="D452" s="20">
        <v>80</v>
      </c>
      <c r="E452" s="22"/>
      <c r="F452" s="25"/>
      <c r="G452" s="22"/>
      <c r="H452" s="25"/>
      <c r="I452" s="22"/>
      <c r="J452" s="25"/>
      <c r="K452" s="22"/>
      <c r="L452" s="25"/>
      <c r="M452" s="19" t="s">
        <v>52</v>
      </c>
      <c r="N452" s="1" t="s">
        <v>527</v>
      </c>
      <c r="O452" s="1" t="s">
        <v>1827</v>
      </c>
      <c r="P452" s="1" t="s">
        <v>65</v>
      </c>
      <c r="Q452" s="1" t="s">
        <v>65</v>
      </c>
      <c r="R452" s="1" t="s">
        <v>64</v>
      </c>
      <c r="AV452" s="1" t="s">
        <v>52</v>
      </c>
      <c r="AW452" s="1" t="s">
        <v>1854</v>
      </c>
      <c r="AX452" s="1" t="s">
        <v>52</v>
      </c>
      <c r="AY452" s="1" t="s">
        <v>52</v>
      </c>
      <c r="AZ452" s="1" t="s">
        <v>52</v>
      </c>
    </row>
    <row r="453" spans="1:52" ht="30" customHeight="1" x14ac:dyDescent="0.3">
      <c r="A453" s="19" t="s">
        <v>1829</v>
      </c>
      <c r="B453" s="19" t="s">
        <v>1830</v>
      </c>
      <c r="C453" s="19" t="s">
        <v>154</v>
      </c>
      <c r="D453" s="20">
        <v>5.2</v>
      </c>
      <c r="E453" s="22"/>
      <c r="F453" s="25"/>
      <c r="G453" s="22"/>
      <c r="H453" s="25"/>
      <c r="I453" s="22"/>
      <c r="J453" s="25"/>
      <c r="K453" s="22"/>
      <c r="L453" s="25"/>
      <c r="M453" s="19" t="s">
        <v>52</v>
      </c>
      <c r="N453" s="1" t="s">
        <v>527</v>
      </c>
      <c r="O453" s="1" t="s">
        <v>1831</v>
      </c>
      <c r="P453" s="1" t="s">
        <v>65</v>
      </c>
      <c r="Q453" s="1" t="s">
        <v>65</v>
      </c>
      <c r="R453" s="1" t="s">
        <v>64</v>
      </c>
      <c r="AV453" s="1" t="s">
        <v>52</v>
      </c>
      <c r="AW453" s="1" t="s">
        <v>1855</v>
      </c>
      <c r="AX453" s="1" t="s">
        <v>52</v>
      </c>
      <c r="AY453" s="1" t="s">
        <v>52</v>
      </c>
      <c r="AZ453" s="1" t="s">
        <v>52</v>
      </c>
    </row>
    <row r="454" spans="1:52" ht="30" customHeight="1" x14ac:dyDescent="0.3">
      <c r="A454" s="19" t="s">
        <v>1833</v>
      </c>
      <c r="B454" s="19" t="s">
        <v>1834</v>
      </c>
      <c r="C454" s="19" t="s">
        <v>1091</v>
      </c>
      <c r="D454" s="20">
        <v>0.6</v>
      </c>
      <c r="E454" s="22"/>
      <c r="F454" s="25"/>
      <c r="G454" s="22"/>
      <c r="H454" s="25"/>
      <c r="I454" s="22"/>
      <c r="J454" s="25"/>
      <c r="K454" s="22"/>
      <c r="L454" s="25"/>
      <c r="M454" s="19" t="s">
        <v>52</v>
      </c>
      <c r="N454" s="1" t="s">
        <v>527</v>
      </c>
      <c r="O454" s="1" t="s">
        <v>1835</v>
      </c>
      <c r="P454" s="1" t="s">
        <v>65</v>
      </c>
      <c r="Q454" s="1" t="s">
        <v>65</v>
      </c>
      <c r="R454" s="1" t="s">
        <v>64</v>
      </c>
      <c r="AV454" s="1" t="s">
        <v>52</v>
      </c>
      <c r="AW454" s="1" t="s">
        <v>1856</v>
      </c>
      <c r="AX454" s="1" t="s">
        <v>52</v>
      </c>
      <c r="AY454" s="1" t="s">
        <v>52</v>
      </c>
      <c r="AZ454" s="1" t="s">
        <v>52</v>
      </c>
    </row>
    <row r="455" spans="1:52" ht="30" customHeight="1" x14ac:dyDescent="0.3">
      <c r="A455" s="19" t="s">
        <v>1837</v>
      </c>
      <c r="B455" s="19" t="s">
        <v>52</v>
      </c>
      <c r="C455" s="19" t="s">
        <v>61</v>
      </c>
      <c r="D455" s="20">
        <v>2</v>
      </c>
      <c r="E455" s="22"/>
      <c r="F455" s="25"/>
      <c r="G455" s="22"/>
      <c r="H455" s="25"/>
      <c r="I455" s="22"/>
      <c r="J455" s="25"/>
      <c r="K455" s="22"/>
      <c r="L455" s="25"/>
      <c r="M455" s="19" t="s">
        <v>1838</v>
      </c>
      <c r="N455" s="1" t="s">
        <v>527</v>
      </c>
      <c r="O455" s="1" t="s">
        <v>1839</v>
      </c>
      <c r="P455" s="1" t="s">
        <v>64</v>
      </c>
      <c r="Q455" s="1" t="s">
        <v>65</v>
      </c>
      <c r="R455" s="1" t="s">
        <v>65</v>
      </c>
      <c r="AV455" s="1" t="s">
        <v>52</v>
      </c>
      <c r="AW455" s="1" t="s">
        <v>1857</v>
      </c>
      <c r="AX455" s="1" t="s">
        <v>52</v>
      </c>
      <c r="AY455" s="1" t="s">
        <v>52</v>
      </c>
      <c r="AZ455" s="1" t="s">
        <v>52</v>
      </c>
    </row>
    <row r="456" spans="1:52" ht="30" customHeight="1" x14ac:dyDescent="0.3">
      <c r="A456" s="19" t="s">
        <v>1426</v>
      </c>
      <c r="B456" s="19" t="s">
        <v>1427</v>
      </c>
      <c r="C456" s="19" t="s">
        <v>61</v>
      </c>
      <c r="D456" s="20">
        <v>4.2</v>
      </c>
      <c r="E456" s="22"/>
      <c r="F456" s="25"/>
      <c r="G456" s="22"/>
      <c r="H456" s="25"/>
      <c r="I456" s="22"/>
      <c r="J456" s="25"/>
      <c r="K456" s="22"/>
      <c r="L456" s="25"/>
      <c r="M456" s="19" t="s">
        <v>52</v>
      </c>
      <c r="N456" s="1" t="s">
        <v>527</v>
      </c>
      <c r="O456" s="1" t="s">
        <v>1428</v>
      </c>
      <c r="P456" s="1" t="s">
        <v>65</v>
      </c>
      <c r="Q456" s="1" t="s">
        <v>65</v>
      </c>
      <c r="R456" s="1" t="s">
        <v>64</v>
      </c>
      <c r="AV456" s="1" t="s">
        <v>52</v>
      </c>
      <c r="AW456" s="1" t="s">
        <v>1858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19" t="s">
        <v>1430</v>
      </c>
      <c r="B457" s="19" t="s">
        <v>1842</v>
      </c>
      <c r="C457" s="19" t="s">
        <v>61</v>
      </c>
      <c r="D457" s="20">
        <v>2</v>
      </c>
      <c r="E457" s="22"/>
      <c r="F457" s="25"/>
      <c r="G457" s="22"/>
      <c r="H457" s="25"/>
      <c r="I457" s="22"/>
      <c r="J457" s="25"/>
      <c r="K457" s="22"/>
      <c r="L457" s="25"/>
      <c r="M457" s="19" t="s">
        <v>1843</v>
      </c>
      <c r="N457" s="1" t="s">
        <v>527</v>
      </c>
      <c r="O457" s="1" t="s">
        <v>1844</v>
      </c>
      <c r="P457" s="1" t="s">
        <v>64</v>
      </c>
      <c r="Q457" s="1" t="s">
        <v>65</v>
      </c>
      <c r="R457" s="1" t="s">
        <v>65</v>
      </c>
      <c r="AV457" s="1" t="s">
        <v>52</v>
      </c>
      <c r="AW457" s="1" t="s">
        <v>1859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19" t="s">
        <v>1196</v>
      </c>
      <c r="B458" s="19" t="s">
        <v>52</v>
      </c>
      <c r="C458" s="19" t="s">
        <v>52</v>
      </c>
      <c r="D458" s="20"/>
      <c r="E458" s="22"/>
      <c r="F458" s="25"/>
      <c r="G458" s="22"/>
      <c r="H458" s="25"/>
      <c r="I458" s="22"/>
      <c r="J458" s="25"/>
      <c r="K458" s="22"/>
      <c r="L458" s="25"/>
      <c r="M458" s="19" t="s">
        <v>52</v>
      </c>
      <c r="N458" s="1" t="s">
        <v>94</v>
      </c>
      <c r="O458" s="1" t="s">
        <v>94</v>
      </c>
      <c r="P458" s="1" t="s">
        <v>52</v>
      </c>
      <c r="Q458" s="1" t="s">
        <v>52</v>
      </c>
      <c r="R458" s="1" t="s">
        <v>52</v>
      </c>
      <c r="AV458" s="1" t="s">
        <v>52</v>
      </c>
      <c r="AW458" s="1" t="s">
        <v>52</v>
      </c>
      <c r="AX458" s="1" t="s">
        <v>52</v>
      </c>
      <c r="AY458" s="1" t="s">
        <v>52</v>
      </c>
      <c r="AZ458" s="1" t="s">
        <v>52</v>
      </c>
    </row>
    <row r="459" spans="1:52" ht="30" customHeight="1" x14ac:dyDescent="0.3">
      <c r="A459" s="20"/>
      <c r="B459" s="20"/>
      <c r="C459" s="20"/>
      <c r="D459" s="20"/>
      <c r="E459" s="22"/>
      <c r="F459" s="25"/>
      <c r="G459" s="22"/>
      <c r="H459" s="25"/>
      <c r="I459" s="22"/>
      <c r="J459" s="25"/>
      <c r="K459" s="22"/>
      <c r="L459" s="25"/>
      <c r="M459" s="20"/>
    </row>
    <row r="460" spans="1:52" ht="30" customHeight="1" x14ac:dyDescent="0.3">
      <c r="A460" s="16" t="s">
        <v>1860</v>
      </c>
      <c r="B460" s="17"/>
      <c r="C460" s="17"/>
      <c r="D460" s="17"/>
      <c r="E460" s="21"/>
      <c r="F460" s="24"/>
      <c r="G460" s="21"/>
      <c r="H460" s="24"/>
      <c r="I460" s="21"/>
      <c r="J460" s="24"/>
      <c r="K460" s="21"/>
      <c r="L460" s="24"/>
      <c r="M460" s="18"/>
      <c r="N460" s="1" t="s">
        <v>532</v>
      </c>
    </row>
    <row r="461" spans="1:52" ht="30" customHeight="1" x14ac:dyDescent="0.3">
      <c r="A461" s="19" t="s">
        <v>1430</v>
      </c>
      <c r="B461" s="19" t="s">
        <v>1842</v>
      </c>
      <c r="C461" s="19" t="s">
        <v>61</v>
      </c>
      <c r="D461" s="20">
        <v>2</v>
      </c>
      <c r="E461" s="22"/>
      <c r="F461" s="25"/>
      <c r="G461" s="22"/>
      <c r="H461" s="25"/>
      <c r="I461" s="22"/>
      <c r="J461" s="25"/>
      <c r="K461" s="22"/>
      <c r="L461" s="25"/>
      <c r="M461" s="19" t="s">
        <v>1843</v>
      </c>
      <c r="N461" s="1" t="s">
        <v>532</v>
      </c>
      <c r="O461" s="1" t="s">
        <v>1844</v>
      </c>
      <c r="P461" s="1" t="s">
        <v>64</v>
      </c>
      <c r="Q461" s="1" t="s">
        <v>65</v>
      </c>
      <c r="R461" s="1" t="s">
        <v>65</v>
      </c>
      <c r="AV461" s="1" t="s">
        <v>52</v>
      </c>
      <c r="AW461" s="1" t="s">
        <v>1861</v>
      </c>
      <c r="AX461" s="1" t="s">
        <v>52</v>
      </c>
      <c r="AY461" s="1" t="s">
        <v>52</v>
      </c>
      <c r="AZ461" s="1" t="s">
        <v>52</v>
      </c>
    </row>
    <row r="462" spans="1:52" ht="30" customHeight="1" x14ac:dyDescent="0.3">
      <c r="A462" s="19" t="s">
        <v>1426</v>
      </c>
      <c r="B462" s="19" t="s">
        <v>1427</v>
      </c>
      <c r="C462" s="19" t="s">
        <v>61</v>
      </c>
      <c r="D462" s="20">
        <v>4.2</v>
      </c>
      <c r="E462" s="22"/>
      <c r="F462" s="25"/>
      <c r="G462" s="22"/>
      <c r="H462" s="25"/>
      <c r="I462" s="22"/>
      <c r="J462" s="25"/>
      <c r="K462" s="22"/>
      <c r="L462" s="25"/>
      <c r="M462" s="19" t="s">
        <v>52</v>
      </c>
      <c r="N462" s="1" t="s">
        <v>532</v>
      </c>
      <c r="O462" s="1" t="s">
        <v>1428</v>
      </c>
      <c r="P462" s="1" t="s">
        <v>65</v>
      </c>
      <c r="Q462" s="1" t="s">
        <v>65</v>
      </c>
      <c r="R462" s="1" t="s">
        <v>64</v>
      </c>
      <c r="AV462" s="1" t="s">
        <v>52</v>
      </c>
      <c r="AW462" s="1" t="s">
        <v>1862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19" t="s">
        <v>1863</v>
      </c>
      <c r="B463" s="19" t="s">
        <v>1864</v>
      </c>
      <c r="C463" s="19" t="s">
        <v>154</v>
      </c>
      <c r="D463" s="20">
        <v>2.7</v>
      </c>
      <c r="E463" s="22"/>
      <c r="F463" s="25"/>
      <c r="G463" s="22"/>
      <c r="H463" s="25"/>
      <c r="I463" s="22"/>
      <c r="J463" s="25"/>
      <c r="K463" s="22"/>
      <c r="L463" s="25"/>
      <c r="M463" s="19" t="s">
        <v>52</v>
      </c>
      <c r="N463" s="1" t="s">
        <v>532</v>
      </c>
      <c r="O463" s="1" t="s">
        <v>1865</v>
      </c>
      <c r="P463" s="1" t="s">
        <v>65</v>
      </c>
      <c r="Q463" s="1" t="s">
        <v>65</v>
      </c>
      <c r="R463" s="1" t="s">
        <v>64</v>
      </c>
      <c r="AV463" s="1" t="s">
        <v>52</v>
      </c>
      <c r="AW463" s="1" t="s">
        <v>1866</v>
      </c>
      <c r="AX463" s="1" t="s">
        <v>52</v>
      </c>
      <c r="AY463" s="1" t="s">
        <v>52</v>
      </c>
      <c r="AZ463" s="1" t="s">
        <v>52</v>
      </c>
    </row>
    <row r="464" spans="1:52" ht="30" customHeight="1" x14ac:dyDescent="0.3">
      <c r="A464" s="19" t="s">
        <v>1867</v>
      </c>
      <c r="B464" s="19" t="s">
        <v>1868</v>
      </c>
      <c r="C464" s="19" t="s">
        <v>154</v>
      </c>
      <c r="D464" s="20">
        <v>1.1000000000000001</v>
      </c>
      <c r="E464" s="22"/>
      <c r="F464" s="25"/>
      <c r="G464" s="22"/>
      <c r="H464" s="25"/>
      <c r="I464" s="22"/>
      <c r="J464" s="25"/>
      <c r="K464" s="22"/>
      <c r="L464" s="25"/>
      <c r="M464" s="19" t="s">
        <v>52</v>
      </c>
      <c r="N464" s="1" t="s">
        <v>532</v>
      </c>
      <c r="O464" s="1" t="s">
        <v>1869</v>
      </c>
      <c r="P464" s="1" t="s">
        <v>65</v>
      </c>
      <c r="Q464" s="1" t="s">
        <v>65</v>
      </c>
      <c r="R464" s="1" t="s">
        <v>64</v>
      </c>
      <c r="AV464" s="1" t="s">
        <v>52</v>
      </c>
      <c r="AW464" s="1" t="s">
        <v>1870</v>
      </c>
      <c r="AX464" s="1" t="s">
        <v>52</v>
      </c>
      <c r="AY464" s="1" t="s">
        <v>52</v>
      </c>
      <c r="AZ464" s="1" t="s">
        <v>52</v>
      </c>
    </row>
    <row r="465" spans="1:52" ht="30" customHeight="1" x14ac:dyDescent="0.3">
      <c r="A465" s="19" t="s">
        <v>1807</v>
      </c>
      <c r="B465" s="19" t="s">
        <v>52</v>
      </c>
      <c r="C465" s="19" t="s">
        <v>1200</v>
      </c>
      <c r="D465" s="20">
        <v>5.5</v>
      </c>
      <c r="E465" s="22"/>
      <c r="F465" s="25"/>
      <c r="G465" s="22"/>
      <c r="H465" s="25"/>
      <c r="I465" s="22"/>
      <c r="J465" s="25"/>
      <c r="K465" s="22"/>
      <c r="L465" s="25"/>
      <c r="M465" s="19" t="s">
        <v>52</v>
      </c>
      <c r="N465" s="1" t="s">
        <v>532</v>
      </c>
      <c r="O465" s="1" t="s">
        <v>1808</v>
      </c>
      <c r="P465" s="1" t="s">
        <v>65</v>
      </c>
      <c r="Q465" s="1" t="s">
        <v>65</v>
      </c>
      <c r="R465" s="1" t="s">
        <v>64</v>
      </c>
      <c r="AV465" s="1" t="s">
        <v>52</v>
      </c>
      <c r="AW465" s="1" t="s">
        <v>1871</v>
      </c>
      <c r="AX465" s="1" t="s">
        <v>52</v>
      </c>
      <c r="AY465" s="1" t="s">
        <v>52</v>
      </c>
      <c r="AZ465" s="1" t="s">
        <v>52</v>
      </c>
    </row>
    <row r="466" spans="1:52" ht="30" customHeight="1" x14ac:dyDescent="0.3">
      <c r="A466" s="19" t="s">
        <v>1810</v>
      </c>
      <c r="B466" s="19" t="s">
        <v>1811</v>
      </c>
      <c r="C466" s="19" t="s">
        <v>154</v>
      </c>
      <c r="D466" s="20">
        <v>0.7</v>
      </c>
      <c r="E466" s="22"/>
      <c r="F466" s="25"/>
      <c r="G466" s="22"/>
      <c r="H466" s="25"/>
      <c r="I466" s="22"/>
      <c r="J466" s="25"/>
      <c r="K466" s="22"/>
      <c r="L466" s="25"/>
      <c r="M466" s="19" t="s">
        <v>52</v>
      </c>
      <c r="N466" s="1" t="s">
        <v>532</v>
      </c>
      <c r="O466" s="1" t="s">
        <v>1812</v>
      </c>
      <c r="P466" s="1" t="s">
        <v>65</v>
      </c>
      <c r="Q466" s="1" t="s">
        <v>65</v>
      </c>
      <c r="R466" s="1" t="s">
        <v>64</v>
      </c>
      <c r="AV466" s="1" t="s">
        <v>52</v>
      </c>
      <c r="AW466" s="1" t="s">
        <v>1872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19" t="s">
        <v>1814</v>
      </c>
      <c r="B467" s="19" t="s">
        <v>1815</v>
      </c>
      <c r="C467" s="19" t="s">
        <v>1200</v>
      </c>
      <c r="D467" s="20">
        <v>3</v>
      </c>
      <c r="E467" s="22"/>
      <c r="F467" s="25"/>
      <c r="G467" s="22"/>
      <c r="H467" s="25"/>
      <c r="I467" s="22"/>
      <c r="J467" s="25"/>
      <c r="K467" s="22"/>
      <c r="L467" s="25"/>
      <c r="M467" s="19" t="s">
        <v>52</v>
      </c>
      <c r="N467" s="1" t="s">
        <v>532</v>
      </c>
      <c r="O467" s="1" t="s">
        <v>1816</v>
      </c>
      <c r="P467" s="1" t="s">
        <v>65</v>
      </c>
      <c r="Q467" s="1" t="s">
        <v>65</v>
      </c>
      <c r="R467" s="1" t="s">
        <v>64</v>
      </c>
      <c r="AV467" s="1" t="s">
        <v>52</v>
      </c>
      <c r="AW467" s="1" t="s">
        <v>1873</v>
      </c>
      <c r="AX467" s="1" t="s">
        <v>52</v>
      </c>
      <c r="AY467" s="1" t="s">
        <v>52</v>
      </c>
      <c r="AZ467" s="1" t="s">
        <v>52</v>
      </c>
    </row>
    <row r="468" spans="1:52" ht="30" customHeight="1" x14ac:dyDescent="0.3">
      <c r="A468" s="19" t="s">
        <v>1818</v>
      </c>
      <c r="B468" s="19" t="s">
        <v>1819</v>
      </c>
      <c r="C468" s="19" t="s">
        <v>1200</v>
      </c>
      <c r="D468" s="20">
        <v>4</v>
      </c>
      <c r="E468" s="22"/>
      <c r="F468" s="25"/>
      <c r="G468" s="22"/>
      <c r="H468" s="25"/>
      <c r="I468" s="22"/>
      <c r="J468" s="25"/>
      <c r="K468" s="22"/>
      <c r="L468" s="25"/>
      <c r="M468" s="19" t="s">
        <v>52</v>
      </c>
      <c r="N468" s="1" t="s">
        <v>532</v>
      </c>
      <c r="O468" s="1" t="s">
        <v>1820</v>
      </c>
      <c r="P468" s="1" t="s">
        <v>65</v>
      </c>
      <c r="Q468" s="1" t="s">
        <v>65</v>
      </c>
      <c r="R468" s="1" t="s">
        <v>64</v>
      </c>
      <c r="AV468" s="1" t="s">
        <v>52</v>
      </c>
      <c r="AW468" s="1" t="s">
        <v>1874</v>
      </c>
      <c r="AX468" s="1" t="s">
        <v>52</v>
      </c>
      <c r="AY468" s="1" t="s">
        <v>52</v>
      </c>
      <c r="AZ468" s="1" t="s">
        <v>52</v>
      </c>
    </row>
    <row r="469" spans="1:52" ht="30" customHeight="1" x14ac:dyDescent="0.3">
      <c r="A469" s="19" t="s">
        <v>1822</v>
      </c>
      <c r="B469" s="19" t="s">
        <v>1823</v>
      </c>
      <c r="C469" s="19" t="s">
        <v>1200</v>
      </c>
      <c r="D469" s="20">
        <v>20</v>
      </c>
      <c r="E469" s="22"/>
      <c r="F469" s="25"/>
      <c r="G469" s="22"/>
      <c r="H469" s="25"/>
      <c r="I469" s="22"/>
      <c r="J469" s="25"/>
      <c r="K469" s="22"/>
      <c r="L469" s="25"/>
      <c r="M469" s="19" t="s">
        <v>52</v>
      </c>
      <c r="N469" s="1" t="s">
        <v>532</v>
      </c>
      <c r="O469" s="1" t="s">
        <v>1824</v>
      </c>
      <c r="P469" s="1" t="s">
        <v>65</v>
      </c>
      <c r="Q469" s="1" t="s">
        <v>65</v>
      </c>
      <c r="R469" s="1" t="s">
        <v>64</v>
      </c>
      <c r="AV469" s="1" t="s">
        <v>52</v>
      </c>
      <c r="AW469" s="1" t="s">
        <v>1875</v>
      </c>
      <c r="AX469" s="1" t="s">
        <v>52</v>
      </c>
      <c r="AY469" s="1" t="s">
        <v>52</v>
      </c>
      <c r="AZ469" s="1" t="s">
        <v>52</v>
      </c>
    </row>
    <row r="470" spans="1:52" ht="30" customHeight="1" x14ac:dyDescent="0.3">
      <c r="A470" s="19" t="s">
        <v>1822</v>
      </c>
      <c r="B470" s="19" t="s">
        <v>1826</v>
      </c>
      <c r="C470" s="19" t="s">
        <v>1200</v>
      </c>
      <c r="D470" s="20">
        <v>40</v>
      </c>
      <c r="E470" s="22"/>
      <c r="F470" s="25"/>
      <c r="G470" s="22"/>
      <c r="H470" s="25"/>
      <c r="I470" s="22"/>
      <c r="J470" s="25"/>
      <c r="K470" s="22"/>
      <c r="L470" s="25"/>
      <c r="M470" s="19" t="s">
        <v>52</v>
      </c>
      <c r="N470" s="1" t="s">
        <v>532</v>
      </c>
      <c r="O470" s="1" t="s">
        <v>1827</v>
      </c>
      <c r="P470" s="1" t="s">
        <v>65</v>
      </c>
      <c r="Q470" s="1" t="s">
        <v>65</v>
      </c>
      <c r="R470" s="1" t="s">
        <v>64</v>
      </c>
      <c r="AV470" s="1" t="s">
        <v>52</v>
      </c>
      <c r="AW470" s="1" t="s">
        <v>1876</v>
      </c>
      <c r="AX470" s="1" t="s">
        <v>52</v>
      </c>
      <c r="AY470" s="1" t="s">
        <v>52</v>
      </c>
      <c r="AZ470" s="1" t="s">
        <v>52</v>
      </c>
    </row>
    <row r="471" spans="1:52" ht="30" customHeight="1" x14ac:dyDescent="0.3">
      <c r="A471" s="19" t="s">
        <v>1829</v>
      </c>
      <c r="B471" s="19" t="s">
        <v>1830</v>
      </c>
      <c r="C471" s="19" t="s">
        <v>154</v>
      </c>
      <c r="D471" s="20">
        <v>2.6</v>
      </c>
      <c r="E471" s="22"/>
      <c r="F471" s="25"/>
      <c r="G471" s="22"/>
      <c r="H471" s="25"/>
      <c r="I471" s="22"/>
      <c r="J471" s="25"/>
      <c r="K471" s="22"/>
      <c r="L471" s="25"/>
      <c r="M471" s="19" t="s">
        <v>52</v>
      </c>
      <c r="N471" s="1" t="s">
        <v>532</v>
      </c>
      <c r="O471" s="1" t="s">
        <v>1831</v>
      </c>
      <c r="P471" s="1" t="s">
        <v>65</v>
      </c>
      <c r="Q471" s="1" t="s">
        <v>65</v>
      </c>
      <c r="R471" s="1" t="s">
        <v>64</v>
      </c>
      <c r="AV471" s="1" t="s">
        <v>52</v>
      </c>
      <c r="AW471" s="1" t="s">
        <v>1877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19" t="s">
        <v>1833</v>
      </c>
      <c r="B472" s="19" t="s">
        <v>1834</v>
      </c>
      <c r="C472" s="19" t="s">
        <v>1091</v>
      </c>
      <c r="D472" s="20">
        <v>0.6</v>
      </c>
      <c r="E472" s="22"/>
      <c r="F472" s="25"/>
      <c r="G472" s="22"/>
      <c r="H472" s="25"/>
      <c r="I472" s="22"/>
      <c r="J472" s="25"/>
      <c r="K472" s="22"/>
      <c r="L472" s="25"/>
      <c r="M472" s="19" t="s">
        <v>52</v>
      </c>
      <c r="N472" s="1" t="s">
        <v>532</v>
      </c>
      <c r="O472" s="1" t="s">
        <v>1835</v>
      </c>
      <c r="P472" s="1" t="s">
        <v>65</v>
      </c>
      <c r="Q472" s="1" t="s">
        <v>65</v>
      </c>
      <c r="R472" s="1" t="s">
        <v>64</v>
      </c>
      <c r="AV472" s="1" t="s">
        <v>52</v>
      </c>
      <c r="AW472" s="1" t="s">
        <v>1878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19" t="s">
        <v>1837</v>
      </c>
      <c r="B473" s="19" t="s">
        <v>52</v>
      </c>
      <c r="C473" s="19" t="s">
        <v>61</v>
      </c>
      <c r="D473" s="20">
        <v>1</v>
      </c>
      <c r="E473" s="22"/>
      <c r="F473" s="25"/>
      <c r="G473" s="22"/>
      <c r="H473" s="25"/>
      <c r="I473" s="22"/>
      <c r="J473" s="25"/>
      <c r="K473" s="22"/>
      <c r="L473" s="25"/>
      <c r="M473" s="19" t="s">
        <v>1838</v>
      </c>
      <c r="N473" s="1" t="s">
        <v>532</v>
      </c>
      <c r="O473" s="1" t="s">
        <v>1839</v>
      </c>
      <c r="P473" s="1" t="s">
        <v>64</v>
      </c>
      <c r="Q473" s="1" t="s">
        <v>65</v>
      </c>
      <c r="R473" s="1" t="s">
        <v>65</v>
      </c>
      <c r="AV473" s="1" t="s">
        <v>52</v>
      </c>
      <c r="AW473" s="1" t="s">
        <v>1879</v>
      </c>
      <c r="AX473" s="1" t="s">
        <v>52</v>
      </c>
      <c r="AY473" s="1" t="s">
        <v>52</v>
      </c>
      <c r="AZ473" s="1" t="s">
        <v>52</v>
      </c>
    </row>
    <row r="474" spans="1:52" ht="30" customHeight="1" x14ac:dyDescent="0.3">
      <c r="A474" s="19" t="s">
        <v>1196</v>
      </c>
      <c r="B474" s="19" t="s">
        <v>52</v>
      </c>
      <c r="C474" s="19" t="s">
        <v>52</v>
      </c>
      <c r="D474" s="20"/>
      <c r="E474" s="22"/>
      <c r="F474" s="25"/>
      <c r="G474" s="22"/>
      <c r="H474" s="25"/>
      <c r="I474" s="22"/>
      <c r="J474" s="25"/>
      <c r="K474" s="22"/>
      <c r="L474" s="25"/>
      <c r="M474" s="19" t="s">
        <v>52</v>
      </c>
      <c r="N474" s="1" t="s">
        <v>94</v>
      </c>
      <c r="O474" s="1" t="s">
        <v>94</v>
      </c>
      <c r="P474" s="1" t="s">
        <v>52</v>
      </c>
      <c r="Q474" s="1" t="s">
        <v>52</v>
      </c>
      <c r="R474" s="1" t="s">
        <v>52</v>
      </c>
      <c r="AV474" s="1" t="s">
        <v>52</v>
      </c>
      <c r="AW474" s="1" t="s">
        <v>52</v>
      </c>
      <c r="AX474" s="1" t="s">
        <v>52</v>
      </c>
      <c r="AY474" s="1" t="s">
        <v>52</v>
      </c>
      <c r="AZ474" s="1" t="s">
        <v>52</v>
      </c>
    </row>
    <row r="475" spans="1:52" ht="30" customHeight="1" x14ac:dyDescent="0.3">
      <c r="A475" s="20"/>
      <c r="B475" s="20"/>
      <c r="C475" s="20"/>
      <c r="D475" s="20"/>
      <c r="E475" s="22"/>
      <c r="F475" s="25"/>
      <c r="G475" s="22"/>
      <c r="H475" s="25"/>
      <c r="I475" s="22"/>
      <c r="J475" s="25"/>
      <c r="K475" s="22"/>
      <c r="L475" s="25"/>
      <c r="M475" s="20"/>
    </row>
    <row r="476" spans="1:52" ht="30" customHeight="1" x14ac:dyDescent="0.3">
      <c r="A476" s="16" t="s">
        <v>1880</v>
      </c>
      <c r="B476" s="17"/>
      <c r="C476" s="17"/>
      <c r="D476" s="17"/>
      <c r="E476" s="21"/>
      <c r="F476" s="24"/>
      <c r="G476" s="21"/>
      <c r="H476" s="24"/>
      <c r="I476" s="21"/>
      <c r="J476" s="24"/>
      <c r="K476" s="21"/>
      <c r="L476" s="24"/>
      <c r="M476" s="18"/>
      <c r="N476" s="1" t="s">
        <v>537</v>
      </c>
    </row>
    <row r="477" spans="1:52" ht="30" customHeight="1" x14ac:dyDescent="0.3">
      <c r="A477" s="19" t="s">
        <v>1881</v>
      </c>
      <c r="B477" s="19" t="s">
        <v>1882</v>
      </c>
      <c r="C477" s="19" t="s">
        <v>61</v>
      </c>
      <c r="D477" s="20">
        <v>1.1000000000000001</v>
      </c>
      <c r="E477" s="22"/>
      <c r="F477" s="25"/>
      <c r="G477" s="22"/>
      <c r="H477" s="25"/>
      <c r="I477" s="22"/>
      <c r="J477" s="25"/>
      <c r="K477" s="22"/>
      <c r="L477" s="25"/>
      <c r="M477" s="19" t="s">
        <v>52</v>
      </c>
      <c r="N477" s="1" t="s">
        <v>537</v>
      </c>
      <c r="O477" s="1" t="s">
        <v>1883</v>
      </c>
      <c r="P477" s="1" t="s">
        <v>65</v>
      </c>
      <c r="Q477" s="1" t="s">
        <v>65</v>
      </c>
      <c r="R477" s="1" t="s">
        <v>64</v>
      </c>
      <c r="AV477" s="1" t="s">
        <v>52</v>
      </c>
      <c r="AW477" s="1" t="s">
        <v>1884</v>
      </c>
      <c r="AX477" s="1" t="s">
        <v>52</v>
      </c>
      <c r="AY477" s="1" t="s">
        <v>52</v>
      </c>
      <c r="AZ477" s="1" t="s">
        <v>52</v>
      </c>
    </row>
    <row r="478" spans="1:52" ht="30" customHeight="1" x14ac:dyDescent="0.3">
      <c r="A478" s="19" t="s">
        <v>1372</v>
      </c>
      <c r="B478" s="19" t="s">
        <v>1373</v>
      </c>
      <c r="C478" s="19" t="s">
        <v>61</v>
      </c>
      <c r="D478" s="20">
        <v>1</v>
      </c>
      <c r="E478" s="22"/>
      <c r="F478" s="25"/>
      <c r="G478" s="22"/>
      <c r="H478" s="25"/>
      <c r="I478" s="22"/>
      <c r="J478" s="25"/>
      <c r="K478" s="22"/>
      <c r="L478" s="25"/>
      <c r="M478" s="19" t="s">
        <v>1374</v>
      </c>
      <c r="N478" s="1" t="s">
        <v>537</v>
      </c>
      <c r="O478" s="1" t="s">
        <v>1375</v>
      </c>
      <c r="P478" s="1" t="s">
        <v>64</v>
      </c>
      <c r="Q478" s="1" t="s">
        <v>65</v>
      </c>
      <c r="R478" s="1" t="s">
        <v>65</v>
      </c>
      <c r="AV478" s="1" t="s">
        <v>52</v>
      </c>
      <c r="AW478" s="1" t="s">
        <v>1885</v>
      </c>
      <c r="AX478" s="1" t="s">
        <v>52</v>
      </c>
      <c r="AY478" s="1" t="s">
        <v>52</v>
      </c>
      <c r="AZ478" s="1" t="s">
        <v>52</v>
      </c>
    </row>
    <row r="479" spans="1:52" ht="30" customHeight="1" x14ac:dyDescent="0.3">
      <c r="A479" s="19" t="s">
        <v>1196</v>
      </c>
      <c r="B479" s="19" t="s">
        <v>52</v>
      </c>
      <c r="C479" s="19" t="s">
        <v>52</v>
      </c>
      <c r="D479" s="20"/>
      <c r="E479" s="22"/>
      <c r="F479" s="25"/>
      <c r="G479" s="22"/>
      <c r="H479" s="25"/>
      <c r="I479" s="22"/>
      <c r="J479" s="25"/>
      <c r="K479" s="22"/>
      <c r="L479" s="25"/>
      <c r="M479" s="19" t="s">
        <v>52</v>
      </c>
      <c r="N479" s="1" t="s">
        <v>94</v>
      </c>
      <c r="O479" s="1" t="s">
        <v>94</v>
      </c>
      <c r="P479" s="1" t="s">
        <v>52</v>
      </c>
      <c r="Q479" s="1" t="s">
        <v>52</v>
      </c>
      <c r="R479" s="1" t="s">
        <v>52</v>
      </c>
      <c r="AV479" s="1" t="s">
        <v>52</v>
      </c>
      <c r="AW479" s="1" t="s">
        <v>52</v>
      </c>
      <c r="AX479" s="1" t="s">
        <v>52</v>
      </c>
      <c r="AY479" s="1" t="s">
        <v>52</v>
      </c>
      <c r="AZ479" s="1" t="s">
        <v>52</v>
      </c>
    </row>
    <row r="480" spans="1:52" ht="30" customHeight="1" x14ac:dyDescent="0.3">
      <c r="A480" s="20"/>
      <c r="B480" s="20"/>
      <c r="C480" s="20"/>
      <c r="D480" s="20"/>
      <c r="E480" s="22"/>
      <c r="F480" s="25"/>
      <c r="G480" s="22"/>
      <c r="H480" s="25"/>
      <c r="I480" s="22"/>
      <c r="J480" s="25"/>
      <c r="K480" s="22"/>
      <c r="L480" s="25"/>
      <c r="M480" s="20"/>
    </row>
    <row r="481" spans="1:52" ht="30" customHeight="1" x14ac:dyDescent="0.3">
      <c r="A481" s="16" t="s">
        <v>1886</v>
      </c>
      <c r="B481" s="17"/>
      <c r="C481" s="17"/>
      <c r="D481" s="17"/>
      <c r="E481" s="21"/>
      <c r="F481" s="24"/>
      <c r="G481" s="21"/>
      <c r="H481" s="24"/>
      <c r="I481" s="21"/>
      <c r="J481" s="24"/>
      <c r="K481" s="21"/>
      <c r="L481" s="24"/>
      <c r="M481" s="18"/>
      <c r="N481" s="1" t="s">
        <v>542</v>
      </c>
    </row>
    <row r="482" spans="1:52" ht="30" customHeight="1" x14ac:dyDescent="0.3">
      <c r="A482" s="19" t="s">
        <v>1887</v>
      </c>
      <c r="B482" s="19" t="s">
        <v>540</v>
      </c>
      <c r="C482" s="19" t="s">
        <v>154</v>
      </c>
      <c r="D482" s="20">
        <v>1.1000000000000001</v>
      </c>
      <c r="E482" s="22"/>
      <c r="F482" s="25"/>
      <c r="G482" s="22"/>
      <c r="H482" s="25"/>
      <c r="I482" s="22"/>
      <c r="J482" s="25"/>
      <c r="K482" s="22"/>
      <c r="L482" s="25"/>
      <c r="M482" s="19" t="s">
        <v>52</v>
      </c>
      <c r="N482" s="1" t="s">
        <v>542</v>
      </c>
      <c r="O482" s="1" t="s">
        <v>1888</v>
      </c>
      <c r="P482" s="1" t="s">
        <v>65</v>
      </c>
      <c r="Q482" s="1" t="s">
        <v>65</v>
      </c>
      <c r="R482" s="1" t="s">
        <v>64</v>
      </c>
      <c r="AV482" s="1" t="s">
        <v>52</v>
      </c>
      <c r="AW482" s="1" t="s">
        <v>1889</v>
      </c>
      <c r="AX482" s="1" t="s">
        <v>52</v>
      </c>
      <c r="AY482" s="1" t="s">
        <v>52</v>
      </c>
      <c r="AZ482" s="1" t="s">
        <v>52</v>
      </c>
    </row>
    <row r="483" spans="1:52" ht="30" customHeight="1" x14ac:dyDescent="0.3">
      <c r="A483" s="19" t="s">
        <v>1350</v>
      </c>
      <c r="B483" s="19" t="s">
        <v>1890</v>
      </c>
      <c r="C483" s="19" t="s">
        <v>154</v>
      </c>
      <c r="D483" s="20">
        <v>1</v>
      </c>
      <c r="E483" s="22"/>
      <c r="F483" s="25"/>
      <c r="G483" s="22"/>
      <c r="H483" s="25"/>
      <c r="I483" s="22"/>
      <c r="J483" s="25"/>
      <c r="K483" s="22"/>
      <c r="L483" s="25"/>
      <c r="M483" s="19" t="s">
        <v>1891</v>
      </c>
      <c r="N483" s="1" t="s">
        <v>542</v>
      </c>
      <c r="O483" s="1" t="s">
        <v>1892</v>
      </c>
      <c r="P483" s="1" t="s">
        <v>64</v>
      </c>
      <c r="Q483" s="1" t="s">
        <v>65</v>
      </c>
      <c r="R483" s="1" t="s">
        <v>65</v>
      </c>
      <c r="AV483" s="1" t="s">
        <v>52</v>
      </c>
      <c r="AW483" s="1" t="s">
        <v>1893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9" t="s">
        <v>1196</v>
      </c>
      <c r="B484" s="19" t="s">
        <v>52</v>
      </c>
      <c r="C484" s="19" t="s">
        <v>52</v>
      </c>
      <c r="D484" s="20"/>
      <c r="E484" s="22"/>
      <c r="F484" s="25"/>
      <c r="G484" s="22"/>
      <c r="H484" s="25"/>
      <c r="I484" s="22"/>
      <c r="J484" s="25"/>
      <c r="K484" s="22"/>
      <c r="L484" s="25"/>
      <c r="M484" s="19" t="s">
        <v>52</v>
      </c>
      <c r="N484" s="1" t="s">
        <v>94</v>
      </c>
      <c r="O484" s="1" t="s">
        <v>94</v>
      </c>
      <c r="P484" s="1" t="s">
        <v>52</v>
      </c>
      <c r="Q484" s="1" t="s">
        <v>52</v>
      </c>
      <c r="R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20"/>
      <c r="B485" s="20"/>
      <c r="C485" s="20"/>
      <c r="D485" s="20"/>
      <c r="E485" s="22"/>
      <c r="F485" s="25"/>
      <c r="G485" s="22"/>
      <c r="H485" s="25"/>
      <c r="I485" s="22"/>
      <c r="J485" s="25"/>
      <c r="K485" s="22"/>
      <c r="L485" s="25"/>
      <c r="M485" s="20"/>
    </row>
    <row r="486" spans="1:52" ht="30" customHeight="1" x14ac:dyDescent="0.3">
      <c r="A486" s="16" t="s">
        <v>1894</v>
      </c>
      <c r="B486" s="17"/>
      <c r="C486" s="17"/>
      <c r="D486" s="17"/>
      <c r="E486" s="21"/>
      <c r="F486" s="24"/>
      <c r="G486" s="21"/>
      <c r="H486" s="24"/>
      <c r="I486" s="21"/>
      <c r="J486" s="24"/>
      <c r="K486" s="21"/>
      <c r="L486" s="24"/>
      <c r="M486" s="18"/>
      <c r="N486" s="1" t="s">
        <v>547</v>
      </c>
    </row>
    <row r="487" spans="1:52" ht="30" customHeight="1" x14ac:dyDescent="0.3">
      <c r="A487" s="19" t="s">
        <v>1895</v>
      </c>
      <c r="B487" s="19" t="s">
        <v>1896</v>
      </c>
      <c r="C487" s="19" t="s">
        <v>154</v>
      </c>
      <c r="D487" s="20">
        <v>1</v>
      </c>
      <c r="E487" s="22"/>
      <c r="F487" s="25"/>
      <c r="G487" s="22"/>
      <c r="H487" s="25"/>
      <c r="I487" s="22"/>
      <c r="J487" s="25"/>
      <c r="K487" s="22"/>
      <c r="L487" s="25"/>
      <c r="M487" s="19" t="s">
        <v>1897</v>
      </c>
      <c r="N487" s="1" t="s">
        <v>547</v>
      </c>
      <c r="O487" s="1" t="s">
        <v>1898</v>
      </c>
      <c r="P487" s="1" t="s">
        <v>64</v>
      </c>
      <c r="Q487" s="1" t="s">
        <v>65</v>
      </c>
      <c r="R487" s="1" t="s">
        <v>65</v>
      </c>
      <c r="AV487" s="1" t="s">
        <v>52</v>
      </c>
      <c r="AW487" s="1" t="s">
        <v>1899</v>
      </c>
      <c r="AX487" s="1" t="s">
        <v>52</v>
      </c>
      <c r="AY487" s="1" t="s">
        <v>52</v>
      </c>
      <c r="AZ487" s="1" t="s">
        <v>52</v>
      </c>
    </row>
    <row r="488" spans="1:52" ht="30" customHeight="1" x14ac:dyDescent="0.3">
      <c r="A488" s="19" t="s">
        <v>1196</v>
      </c>
      <c r="B488" s="19" t="s">
        <v>52</v>
      </c>
      <c r="C488" s="19" t="s">
        <v>52</v>
      </c>
      <c r="D488" s="20"/>
      <c r="E488" s="22"/>
      <c r="F488" s="25"/>
      <c r="G488" s="22"/>
      <c r="H488" s="25"/>
      <c r="I488" s="22"/>
      <c r="J488" s="25"/>
      <c r="K488" s="22"/>
      <c r="L488" s="25"/>
      <c r="M488" s="19" t="s">
        <v>52</v>
      </c>
      <c r="N488" s="1" t="s">
        <v>94</v>
      </c>
      <c r="O488" s="1" t="s">
        <v>94</v>
      </c>
      <c r="P488" s="1" t="s">
        <v>52</v>
      </c>
      <c r="Q488" s="1" t="s">
        <v>52</v>
      </c>
      <c r="R488" s="1" t="s">
        <v>52</v>
      </c>
      <c r="AV488" s="1" t="s">
        <v>52</v>
      </c>
      <c r="AW488" s="1" t="s">
        <v>52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20"/>
      <c r="B489" s="20"/>
      <c r="C489" s="20"/>
      <c r="D489" s="20"/>
      <c r="E489" s="22"/>
      <c r="F489" s="25"/>
      <c r="G489" s="22"/>
      <c r="H489" s="25"/>
      <c r="I489" s="22"/>
      <c r="J489" s="25"/>
      <c r="K489" s="22"/>
      <c r="L489" s="25"/>
      <c r="M489" s="20"/>
    </row>
    <row r="490" spans="1:52" ht="30" customHeight="1" x14ac:dyDescent="0.3">
      <c r="A490" s="16" t="s">
        <v>1900</v>
      </c>
      <c r="B490" s="17"/>
      <c r="C490" s="17"/>
      <c r="D490" s="17"/>
      <c r="E490" s="21"/>
      <c r="F490" s="24"/>
      <c r="G490" s="21"/>
      <c r="H490" s="24"/>
      <c r="I490" s="21"/>
      <c r="J490" s="24"/>
      <c r="K490" s="21"/>
      <c r="L490" s="24"/>
      <c r="M490" s="18"/>
      <c r="N490" s="1" t="s">
        <v>551</v>
      </c>
    </row>
    <row r="491" spans="1:52" ht="30" customHeight="1" x14ac:dyDescent="0.3">
      <c r="A491" s="19" t="s">
        <v>1901</v>
      </c>
      <c r="B491" s="19" t="s">
        <v>1896</v>
      </c>
      <c r="C491" s="19" t="s">
        <v>154</v>
      </c>
      <c r="D491" s="20">
        <v>1</v>
      </c>
      <c r="E491" s="22"/>
      <c r="F491" s="25"/>
      <c r="G491" s="22"/>
      <c r="H491" s="25"/>
      <c r="I491" s="22"/>
      <c r="J491" s="25"/>
      <c r="K491" s="22"/>
      <c r="L491" s="25"/>
      <c r="M491" s="19" t="s">
        <v>1902</v>
      </c>
      <c r="N491" s="1" t="s">
        <v>551</v>
      </c>
      <c r="O491" s="1" t="s">
        <v>1903</v>
      </c>
      <c r="P491" s="1" t="s">
        <v>64</v>
      </c>
      <c r="Q491" s="1" t="s">
        <v>65</v>
      </c>
      <c r="R491" s="1" t="s">
        <v>65</v>
      </c>
      <c r="AV491" s="1" t="s">
        <v>52</v>
      </c>
      <c r="AW491" s="1" t="s">
        <v>1904</v>
      </c>
      <c r="AX491" s="1" t="s">
        <v>52</v>
      </c>
      <c r="AY491" s="1" t="s">
        <v>52</v>
      </c>
      <c r="AZ491" s="1" t="s">
        <v>52</v>
      </c>
    </row>
    <row r="492" spans="1:52" ht="30" customHeight="1" x14ac:dyDescent="0.3">
      <c r="A492" s="19" t="s">
        <v>1196</v>
      </c>
      <c r="B492" s="19" t="s">
        <v>52</v>
      </c>
      <c r="C492" s="19" t="s">
        <v>52</v>
      </c>
      <c r="D492" s="20"/>
      <c r="E492" s="22"/>
      <c r="F492" s="25"/>
      <c r="G492" s="22"/>
      <c r="H492" s="25"/>
      <c r="I492" s="22"/>
      <c r="J492" s="25"/>
      <c r="K492" s="22"/>
      <c r="L492" s="25"/>
      <c r="M492" s="19" t="s">
        <v>52</v>
      </c>
      <c r="N492" s="1" t="s">
        <v>94</v>
      </c>
      <c r="O492" s="1" t="s">
        <v>94</v>
      </c>
      <c r="P492" s="1" t="s">
        <v>52</v>
      </c>
      <c r="Q492" s="1" t="s">
        <v>52</v>
      </c>
      <c r="R492" s="1" t="s">
        <v>52</v>
      </c>
      <c r="AV492" s="1" t="s">
        <v>52</v>
      </c>
      <c r="AW492" s="1" t="s">
        <v>52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20"/>
      <c r="B493" s="20"/>
      <c r="C493" s="20"/>
      <c r="D493" s="20"/>
      <c r="E493" s="22"/>
      <c r="F493" s="25"/>
      <c r="G493" s="22"/>
      <c r="H493" s="25"/>
      <c r="I493" s="22"/>
      <c r="J493" s="25"/>
      <c r="K493" s="22"/>
      <c r="L493" s="25"/>
      <c r="M493" s="20"/>
    </row>
    <row r="494" spans="1:52" ht="30" customHeight="1" x14ac:dyDescent="0.3">
      <c r="A494" s="16" t="s">
        <v>1905</v>
      </c>
      <c r="B494" s="17"/>
      <c r="C494" s="17"/>
      <c r="D494" s="17"/>
      <c r="E494" s="21"/>
      <c r="F494" s="24"/>
      <c r="G494" s="21"/>
      <c r="H494" s="24"/>
      <c r="I494" s="21"/>
      <c r="J494" s="24"/>
      <c r="K494" s="21"/>
      <c r="L494" s="24"/>
      <c r="M494" s="18"/>
      <c r="N494" s="1" t="s">
        <v>558</v>
      </c>
    </row>
    <row r="495" spans="1:52" ht="30" customHeight="1" x14ac:dyDescent="0.3">
      <c r="A495" s="19" t="s">
        <v>1906</v>
      </c>
      <c r="B495" s="19" t="s">
        <v>1907</v>
      </c>
      <c r="C495" s="19" t="s">
        <v>1908</v>
      </c>
      <c r="D495" s="20">
        <v>0.12</v>
      </c>
      <c r="E495" s="22"/>
      <c r="F495" s="25"/>
      <c r="G495" s="22"/>
      <c r="H495" s="25"/>
      <c r="I495" s="22"/>
      <c r="J495" s="25"/>
      <c r="K495" s="22"/>
      <c r="L495" s="25"/>
      <c r="M495" s="19" t="s">
        <v>52</v>
      </c>
      <c r="N495" s="1" t="s">
        <v>558</v>
      </c>
      <c r="O495" s="1" t="s">
        <v>1909</v>
      </c>
      <c r="P495" s="1" t="s">
        <v>65</v>
      </c>
      <c r="Q495" s="1" t="s">
        <v>65</v>
      </c>
      <c r="R495" s="1" t="s">
        <v>64</v>
      </c>
      <c r="AV495" s="1" t="s">
        <v>52</v>
      </c>
      <c r="AW495" s="1" t="s">
        <v>1910</v>
      </c>
      <c r="AX495" s="1" t="s">
        <v>52</v>
      </c>
      <c r="AY495" s="1" t="s">
        <v>52</v>
      </c>
      <c r="AZ495" s="1" t="s">
        <v>52</v>
      </c>
    </row>
    <row r="496" spans="1:52" ht="30" customHeight="1" x14ac:dyDescent="0.3">
      <c r="A496" s="19" t="s">
        <v>1911</v>
      </c>
      <c r="B496" s="19" t="s">
        <v>1912</v>
      </c>
      <c r="C496" s="19" t="s">
        <v>154</v>
      </c>
      <c r="D496" s="20">
        <v>1</v>
      </c>
      <c r="E496" s="22"/>
      <c r="F496" s="25"/>
      <c r="G496" s="22"/>
      <c r="H496" s="25"/>
      <c r="I496" s="22"/>
      <c r="J496" s="25"/>
      <c r="K496" s="22"/>
      <c r="L496" s="25"/>
      <c r="M496" s="19" t="s">
        <v>1913</v>
      </c>
      <c r="N496" s="1" t="s">
        <v>558</v>
      </c>
      <c r="O496" s="1" t="s">
        <v>1914</v>
      </c>
      <c r="P496" s="1" t="s">
        <v>64</v>
      </c>
      <c r="Q496" s="1" t="s">
        <v>65</v>
      </c>
      <c r="R496" s="1" t="s">
        <v>65</v>
      </c>
      <c r="AV496" s="1" t="s">
        <v>52</v>
      </c>
      <c r="AW496" s="1" t="s">
        <v>1915</v>
      </c>
      <c r="AX496" s="1" t="s">
        <v>52</v>
      </c>
      <c r="AY496" s="1" t="s">
        <v>52</v>
      </c>
      <c r="AZ496" s="1" t="s">
        <v>52</v>
      </c>
    </row>
    <row r="497" spans="1:52" ht="30" customHeight="1" x14ac:dyDescent="0.3">
      <c r="A497" s="19" t="s">
        <v>1196</v>
      </c>
      <c r="B497" s="19" t="s">
        <v>52</v>
      </c>
      <c r="C497" s="19" t="s">
        <v>52</v>
      </c>
      <c r="D497" s="20"/>
      <c r="E497" s="22"/>
      <c r="F497" s="25"/>
      <c r="G497" s="22"/>
      <c r="H497" s="25"/>
      <c r="I497" s="22"/>
      <c r="J497" s="25"/>
      <c r="K497" s="22"/>
      <c r="L497" s="25"/>
      <c r="M497" s="19" t="s">
        <v>52</v>
      </c>
      <c r="N497" s="1" t="s">
        <v>94</v>
      </c>
      <c r="O497" s="1" t="s">
        <v>94</v>
      </c>
      <c r="P497" s="1" t="s">
        <v>52</v>
      </c>
      <c r="Q497" s="1" t="s">
        <v>52</v>
      </c>
      <c r="R497" s="1" t="s">
        <v>52</v>
      </c>
      <c r="AV497" s="1" t="s">
        <v>52</v>
      </c>
      <c r="AW497" s="1" t="s">
        <v>52</v>
      </c>
      <c r="AX497" s="1" t="s">
        <v>52</v>
      </c>
      <c r="AY497" s="1" t="s">
        <v>52</v>
      </c>
      <c r="AZ497" s="1" t="s">
        <v>52</v>
      </c>
    </row>
    <row r="498" spans="1:52" ht="30" customHeight="1" x14ac:dyDescent="0.3">
      <c r="A498" s="20"/>
      <c r="B498" s="20"/>
      <c r="C498" s="20"/>
      <c r="D498" s="20"/>
      <c r="E498" s="22"/>
      <c r="F498" s="25"/>
      <c r="G498" s="22"/>
      <c r="H498" s="25"/>
      <c r="I498" s="22"/>
      <c r="J498" s="25"/>
      <c r="K498" s="22"/>
      <c r="L498" s="25"/>
      <c r="M498" s="20"/>
    </row>
    <row r="499" spans="1:52" ht="30" customHeight="1" x14ac:dyDescent="0.3">
      <c r="A499" s="16" t="s">
        <v>1916</v>
      </c>
      <c r="B499" s="17"/>
      <c r="C499" s="17"/>
      <c r="D499" s="17"/>
      <c r="E499" s="21"/>
      <c r="F499" s="24"/>
      <c r="G499" s="21"/>
      <c r="H499" s="24"/>
      <c r="I499" s="21"/>
      <c r="J499" s="24"/>
      <c r="K499" s="21"/>
      <c r="L499" s="24"/>
      <c r="M499" s="18"/>
      <c r="N499" s="1" t="s">
        <v>569</v>
      </c>
    </row>
    <row r="500" spans="1:52" ht="30" customHeight="1" x14ac:dyDescent="0.3">
      <c r="A500" s="19" t="s">
        <v>1553</v>
      </c>
      <c r="B500" s="19" t="s">
        <v>1917</v>
      </c>
      <c r="C500" s="19" t="s">
        <v>61</v>
      </c>
      <c r="D500" s="20">
        <v>0.99</v>
      </c>
      <c r="E500" s="22"/>
      <c r="F500" s="25"/>
      <c r="G500" s="22"/>
      <c r="H500" s="25"/>
      <c r="I500" s="22"/>
      <c r="J500" s="25"/>
      <c r="K500" s="22"/>
      <c r="L500" s="25"/>
      <c r="M500" s="19" t="s">
        <v>1918</v>
      </c>
      <c r="N500" s="1" t="s">
        <v>569</v>
      </c>
      <c r="O500" s="1" t="s">
        <v>1919</v>
      </c>
      <c r="P500" s="1" t="s">
        <v>64</v>
      </c>
      <c r="Q500" s="1" t="s">
        <v>65</v>
      </c>
      <c r="R500" s="1" t="s">
        <v>65</v>
      </c>
      <c r="AV500" s="1" t="s">
        <v>52</v>
      </c>
      <c r="AW500" s="1" t="s">
        <v>1920</v>
      </c>
      <c r="AX500" s="1" t="s">
        <v>52</v>
      </c>
      <c r="AY500" s="1" t="s">
        <v>52</v>
      </c>
      <c r="AZ500" s="1" t="s">
        <v>52</v>
      </c>
    </row>
    <row r="501" spans="1:52" ht="30" customHeight="1" x14ac:dyDescent="0.3">
      <c r="A501" s="19" t="s">
        <v>1196</v>
      </c>
      <c r="B501" s="19" t="s">
        <v>52</v>
      </c>
      <c r="C501" s="19" t="s">
        <v>52</v>
      </c>
      <c r="D501" s="20"/>
      <c r="E501" s="22"/>
      <c r="F501" s="25"/>
      <c r="G501" s="22"/>
      <c r="H501" s="25"/>
      <c r="I501" s="22"/>
      <c r="J501" s="25"/>
      <c r="K501" s="22"/>
      <c r="L501" s="25"/>
      <c r="M501" s="19" t="s">
        <v>52</v>
      </c>
      <c r="N501" s="1" t="s">
        <v>94</v>
      </c>
      <c r="O501" s="1" t="s">
        <v>94</v>
      </c>
      <c r="P501" s="1" t="s">
        <v>52</v>
      </c>
      <c r="Q501" s="1" t="s">
        <v>52</v>
      </c>
      <c r="R501" s="1" t="s">
        <v>52</v>
      </c>
      <c r="AV501" s="1" t="s">
        <v>52</v>
      </c>
      <c r="AW501" s="1" t="s">
        <v>52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20"/>
      <c r="B502" s="20"/>
      <c r="C502" s="20"/>
      <c r="D502" s="20"/>
      <c r="E502" s="22"/>
      <c r="F502" s="25"/>
      <c r="G502" s="22"/>
      <c r="H502" s="25"/>
      <c r="I502" s="22"/>
      <c r="J502" s="25"/>
      <c r="K502" s="22"/>
      <c r="L502" s="25"/>
      <c r="M502" s="20"/>
    </row>
    <row r="503" spans="1:52" ht="30" customHeight="1" x14ac:dyDescent="0.3">
      <c r="A503" s="16" t="s">
        <v>1921</v>
      </c>
      <c r="B503" s="17"/>
      <c r="C503" s="17"/>
      <c r="D503" s="17"/>
      <c r="E503" s="21"/>
      <c r="F503" s="24"/>
      <c r="G503" s="21"/>
      <c r="H503" s="24"/>
      <c r="I503" s="21"/>
      <c r="J503" s="24"/>
      <c r="K503" s="21"/>
      <c r="L503" s="24"/>
      <c r="M503" s="18"/>
      <c r="N503" s="1" t="s">
        <v>573</v>
      </c>
    </row>
    <row r="504" spans="1:52" ht="30" customHeight="1" x14ac:dyDescent="0.3">
      <c r="A504" s="19" t="s">
        <v>1922</v>
      </c>
      <c r="B504" s="19" t="s">
        <v>1566</v>
      </c>
      <c r="C504" s="19" t="s">
        <v>61</v>
      </c>
      <c r="D504" s="20">
        <v>0.42</v>
      </c>
      <c r="E504" s="22"/>
      <c r="F504" s="25"/>
      <c r="G504" s="22"/>
      <c r="H504" s="25"/>
      <c r="I504" s="22"/>
      <c r="J504" s="25"/>
      <c r="K504" s="22"/>
      <c r="L504" s="25"/>
      <c r="M504" s="19" t="s">
        <v>1923</v>
      </c>
      <c r="N504" s="1" t="s">
        <v>573</v>
      </c>
      <c r="O504" s="1" t="s">
        <v>1924</v>
      </c>
      <c r="P504" s="1" t="s">
        <v>64</v>
      </c>
      <c r="Q504" s="1" t="s">
        <v>65</v>
      </c>
      <c r="R504" s="1" t="s">
        <v>65</v>
      </c>
      <c r="AV504" s="1" t="s">
        <v>52</v>
      </c>
      <c r="AW504" s="1" t="s">
        <v>1925</v>
      </c>
      <c r="AX504" s="1" t="s">
        <v>52</v>
      </c>
      <c r="AY504" s="1" t="s">
        <v>52</v>
      </c>
      <c r="AZ504" s="1" t="s">
        <v>52</v>
      </c>
    </row>
    <row r="505" spans="1:52" ht="30" customHeight="1" x14ac:dyDescent="0.3">
      <c r="A505" s="19" t="s">
        <v>1292</v>
      </c>
      <c r="B505" s="19" t="s">
        <v>1293</v>
      </c>
      <c r="C505" s="19" t="s">
        <v>154</v>
      </c>
      <c r="D505" s="20">
        <v>3</v>
      </c>
      <c r="E505" s="22"/>
      <c r="F505" s="25"/>
      <c r="G505" s="22"/>
      <c r="H505" s="25"/>
      <c r="I505" s="22"/>
      <c r="J505" s="25"/>
      <c r="K505" s="22"/>
      <c r="L505" s="25"/>
      <c r="M505" s="19" t="s">
        <v>1294</v>
      </c>
      <c r="N505" s="1" t="s">
        <v>573</v>
      </c>
      <c r="O505" s="1" t="s">
        <v>1295</v>
      </c>
      <c r="P505" s="1" t="s">
        <v>64</v>
      </c>
      <c r="Q505" s="1" t="s">
        <v>65</v>
      </c>
      <c r="R505" s="1" t="s">
        <v>65</v>
      </c>
      <c r="AV505" s="1" t="s">
        <v>52</v>
      </c>
      <c r="AW505" s="1" t="s">
        <v>1926</v>
      </c>
      <c r="AX505" s="1" t="s">
        <v>52</v>
      </c>
      <c r="AY505" s="1" t="s">
        <v>52</v>
      </c>
      <c r="AZ505" s="1" t="s">
        <v>52</v>
      </c>
    </row>
    <row r="506" spans="1:52" ht="30" customHeight="1" x14ac:dyDescent="0.3">
      <c r="A506" s="19" t="s">
        <v>1196</v>
      </c>
      <c r="B506" s="19" t="s">
        <v>52</v>
      </c>
      <c r="C506" s="19" t="s">
        <v>52</v>
      </c>
      <c r="D506" s="20"/>
      <c r="E506" s="22"/>
      <c r="F506" s="25"/>
      <c r="G506" s="22"/>
      <c r="H506" s="25"/>
      <c r="I506" s="22"/>
      <c r="J506" s="25"/>
      <c r="K506" s="22"/>
      <c r="L506" s="25"/>
      <c r="M506" s="19" t="s">
        <v>52</v>
      </c>
      <c r="N506" s="1" t="s">
        <v>94</v>
      </c>
      <c r="O506" s="1" t="s">
        <v>94</v>
      </c>
      <c r="P506" s="1" t="s">
        <v>52</v>
      </c>
      <c r="Q506" s="1" t="s">
        <v>52</v>
      </c>
      <c r="R506" s="1" t="s">
        <v>52</v>
      </c>
      <c r="AV506" s="1" t="s">
        <v>52</v>
      </c>
      <c r="AW506" s="1" t="s">
        <v>52</v>
      </c>
      <c r="AX506" s="1" t="s">
        <v>52</v>
      </c>
      <c r="AY506" s="1" t="s">
        <v>52</v>
      </c>
      <c r="AZ506" s="1" t="s">
        <v>52</v>
      </c>
    </row>
    <row r="507" spans="1:52" ht="30" customHeight="1" x14ac:dyDescent="0.3">
      <c r="A507" s="20"/>
      <c r="B507" s="20"/>
      <c r="C507" s="20"/>
      <c r="D507" s="20"/>
      <c r="E507" s="22"/>
      <c r="F507" s="25"/>
      <c r="G507" s="22"/>
      <c r="H507" s="25"/>
      <c r="I507" s="22"/>
      <c r="J507" s="25"/>
      <c r="K507" s="22"/>
      <c r="L507" s="25"/>
      <c r="M507" s="20"/>
    </row>
    <row r="508" spans="1:52" ht="30" customHeight="1" x14ac:dyDescent="0.3">
      <c r="A508" s="16" t="s">
        <v>1927</v>
      </c>
      <c r="B508" s="17"/>
      <c r="C508" s="17"/>
      <c r="D508" s="17"/>
      <c r="E508" s="21"/>
      <c r="F508" s="24"/>
      <c r="G508" s="21"/>
      <c r="H508" s="24"/>
      <c r="I508" s="21"/>
      <c r="J508" s="24"/>
      <c r="K508" s="21"/>
      <c r="L508" s="24"/>
      <c r="M508" s="18"/>
      <c r="N508" s="1" t="s">
        <v>578</v>
      </c>
    </row>
    <row r="509" spans="1:52" ht="30" customHeight="1" x14ac:dyDescent="0.3">
      <c r="A509" s="19" t="s">
        <v>1594</v>
      </c>
      <c r="B509" s="19" t="s">
        <v>1928</v>
      </c>
      <c r="C509" s="19" t="s">
        <v>1091</v>
      </c>
      <c r="D509" s="20">
        <v>0.85040000000000004</v>
      </c>
      <c r="E509" s="22"/>
      <c r="F509" s="25"/>
      <c r="G509" s="22"/>
      <c r="H509" s="25"/>
      <c r="I509" s="22"/>
      <c r="J509" s="25"/>
      <c r="K509" s="22"/>
      <c r="L509" s="25"/>
      <c r="M509" s="19" t="s">
        <v>52</v>
      </c>
      <c r="N509" s="1" t="s">
        <v>578</v>
      </c>
      <c r="O509" s="1" t="s">
        <v>1929</v>
      </c>
      <c r="P509" s="1" t="s">
        <v>65</v>
      </c>
      <c r="Q509" s="1" t="s">
        <v>65</v>
      </c>
      <c r="R509" s="1" t="s">
        <v>64</v>
      </c>
      <c r="AV509" s="1" t="s">
        <v>52</v>
      </c>
      <c r="AW509" s="1" t="s">
        <v>1930</v>
      </c>
      <c r="AX509" s="1" t="s">
        <v>52</v>
      </c>
      <c r="AY509" s="1" t="s">
        <v>52</v>
      </c>
      <c r="AZ509" s="1" t="s">
        <v>52</v>
      </c>
    </row>
    <row r="510" spans="1:52" ht="30" customHeight="1" x14ac:dyDescent="0.3">
      <c r="A510" s="19" t="s">
        <v>1931</v>
      </c>
      <c r="B510" s="19" t="s">
        <v>1932</v>
      </c>
      <c r="C510" s="19" t="s">
        <v>1091</v>
      </c>
      <c r="D510" s="20">
        <v>1.7874000000000001</v>
      </c>
      <c r="E510" s="22"/>
      <c r="F510" s="25"/>
      <c r="G510" s="22"/>
      <c r="H510" s="25"/>
      <c r="I510" s="22"/>
      <c r="J510" s="25"/>
      <c r="K510" s="22"/>
      <c r="L510" s="25"/>
      <c r="M510" s="19" t="s">
        <v>52</v>
      </c>
      <c r="N510" s="1" t="s">
        <v>578</v>
      </c>
      <c r="O510" s="1" t="s">
        <v>1933</v>
      </c>
      <c r="P510" s="1" t="s">
        <v>65</v>
      </c>
      <c r="Q510" s="1" t="s">
        <v>65</v>
      </c>
      <c r="R510" s="1" t="s">
        <v>64</v>
      </c>
      <c r="AV510" s="1" t="s">
        <v>52</v>
      </c>
      <c r="AW510" s="1" t="s">
        <v>1934</v>
      </c>
      <c r="AX510" s="1" t="s">
        <v>52</v>
      </c>
      <c r="AY510" s="1" t="s">
        <v>52</v>
      </c>
      <c r="AZ510" s="1" t="s">
        <v>52</v>
      </c>
    </row>
    <row r="511" spans="1:52" ht="30" customHeight="1" x14ac:dyDescent="0.3">
      <c r="A511" s="19" t="s">
        <v>1931</v>
      </c>
      <c r="B511" s="19" t="s">
        <v>1935</v>
      </c>
      <c r="C511" s="19" t="s">
        <v>1091</v>
      </c>
      <c r="D511" s="20">
        <v>5.11E-2</v>
      </c>
      <c r="E511" s="22"/>
      <c r="F511" s="25"/>
      <c r="G511" s="22"/>
      <c r="H511" s="25"/>
      <c r="I511" s="22"/>
      <c r="J511" s="25"/>
      <c r="K511" s="22"/>
      <c r="L511" s="25"/>
      <c r="M511" s="19" t="s">
        <v>52</v>
      </c>
      <c r="N511" s="1" t="s">
        <v>578</v>
      </c>
      <c r="O511" s="1" t="s">
        <v>1936</v>
      </c>
      <c r="P511" s="1" t="s">
        <v>65</v>
      </c>
      <c r="Q511" s="1" t="s">
        <v>65</v>
      </c>
      <c r="R511" s="1" t="s">
        <v>64</v>
      </c>
      <c r="AV511" s="1" t="s">
        <v>52</v>
      </c>
      <c r="AW511" s="1" t="s">
        <v>1937</v>
      </c>
      <c r="AX511" s="1" t="s">
        <v>52</v>
      </c>
      <c r="AY511" s="1" t="s">
        <v>52</v>
      </c>
      <c r="AZ511" s="1" t="s">
        <v>52</v>
      </c>
    </row>
    <row r="512" spans="1:52" ht="30" customHeight="1" x14ac:dyDescent="0.3">
      <c r="A512" s="19" t="s">
        <v>1938</v>
      </c>
      <c r="B512" s="19" t="s">
        <v>1939</v>
      </c>
      <c r="C512" s="19" t="s">
        <v>1091</v>
      </c>
      <c r="D512" s="20">
        <v>0.77300000000000002</v>
      </c>
      <c r="E512" s="22"/>
      <c r="F512" s="25"/>
      <c r="G512" s="22"/>
      <c r="H512" s="25"/>
      <c r="I512" s="22"/>
      <c r="J512" s="25"/>
      <c r="K512" s="22"/>
      <c r="L512" s="25"/>
      <c r="M512" s="19" t="s">
        <v>1940</v>
      </c>
      <c r="N512" s="1" t="s">
        <v>578</v>
      </c>
      <c r="O512" s="1" t="s">
        <v>1941</v>
      </c>
      <c r="P512" s="1" t="s">
        <v>64</v>
      </c>
      <c r="Q512" s="1" t="s">
        <v>65</v>
      </c>
      <c r="R512" s="1" t="s">
        <v>65</v>
      </c>
      <c r="AV512" s="1" t="s">
        <v>52</v>
      </c>
      <c r="AW512" s="1" t="s">
        <v>1942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19" t="s">
        <v>1938</v>
      </c>
      <c r="B513" s="19" t="s">
        <v>1943</v>
      </c>
      <c r="C513" s="19" t="s">
        <v>1091</v>
      </c>
      <c r="D513" s="20">
        <v>1.671</v>
      </c>
      <c r="E513" s="22"/>
      <c r="F513" s="25"/>
      <c r="G513" s="22"/>
      <c r="H513" s="25"/>
      <c r="I513" s="22"/>
      <c r="J513" s="25"/>
      <c r="K513" s="22"/>
      <c r="L513" s="25"/>
      <c r="M513" s="19" t="s">
        <v>1944</v>
      </c>
      <c r="N513" s="1" t="s">
        <v>578</v>
      </c>
      <c r="O513" s="1" t="s">
        <v>1945</v>
      </c>
      <c r="P513" s="1" t="s">
        <v>64</v>
      </c>
      <c r="Q513" s="1" t="s">
        <v>65</v>
      </c>
      <c r="R513" s="1" t="s">
        <v>65</v>
      </c>
      <c r="AV513" s="1" t="s">
        <v>52</v>
      </c>
      <c r="AW513" s="1" t="s">
        <v>1946</v>
      </c>
      <c r="AX513" s="1" t="s">
        <v>52</v>
      </c>
      <c r="AY513" s="1" t="s">
        <v>52</v>
      </c>
      <c r="AZ513" s="1" t="s">
        <v>52</v>
      </c>
    </row>
    <row r="514" spans="1:52" ht="30" customHeight="1" x14ac:dyDescent="0.3">
      <c r="A514" s="19" t="s">
        <v>1089</v>
      </c>
      <c r="B514" s="19" t="s">
        <v>1095</v>
      </c>
      <c r="C514" s="19" t="s">
        <v>1091</v>
      </c>
      <c r="D514" s="20">
        <v>-5.3999999999999999E-2</v>
      </c>
      <c r="E514" s="22"/>
      <c r="F514" s="25"/>
      <c r="G514" s="22"/>
      <c r="H514" s="25"/>
      <c r="I514" s="22"/>
      <c r="J514" s="25"/>
      <c r="K514" s="22"/>
      <c r="L514" s="25"/>
      <c r="M514" s="19" t="s">
        <v>1092</v>
      </c>
      <c r="N514" s="1" t="s">
        <v>578</v>
      </c>
      <c r="O514" s="1" t="s">
        <v>1096</v>
      </c>
      <c r="P514" s="1" t="s">
        <v>65</v>
      </c>
      <c r="Q514" s="1" t="s">
        <v>65</v>
      </c>
      <c r="R514" s="1" t="s">
        <v>64</v>
      </c>
      <c r="AV514" s="1" t="s">
        <v>52</v>
      </c>
      <c r="AW514" s="1" t="s">
        <v>1947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19" t="s">
        <v>1089</v>
      </c>
      <c r="B515" s="19" t="s">
        <v>1090</v>
      </c>
      <c r="C515" s="19" t="s">
        <v>1091</v>
      </c>
      <c r="D515" s="20">
        <v>-0.11700000000000001</v>
      </c>
      <c r="E515" s="22"/>
      <c r="F515" s="25"/>
      <c r="G515" s="22"/>
      <c r="H515" s="25"/>
      <c r="I515" s="22"/>
      <c r="J515" s="25"/>
      <c r="K515" s="22"/>
      <c r="L515" s="25"/>
      <c r="M515" s="19" t="s">
        <v>1092</v>
      </c>
      <c r="N515" s="1" t="s">
        <v>578</v>
      </c>
      <c r="O515" s="1" t="s">
        <v>1093</v>
      </c>
      <c r="P515" s="1" t="s">
        <v>65</v>
      </c>
      <c r="Q515" s="1" t="s">
        <v>65</v>
      </c>
      <c r="R515" s="1" t="s">
        <v>64</v>
      </c>
      <c r="AV515" s="1" t="s">
        <v>52</v>
      </c>
      <c r="AW515" s="1" t="s">
        <v>1948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19" t="s">
        <v>1196</v>
      </c>
      <c r="B516" s="19" t="s">
        <v>52</v>
      </c>
      <c r="C516" s="19" t="s">
        <v>52</v>
      </c>
      <c r="D516" s="20"/>
      <c r="E516" s="22"/>
      <c r="F516" s="25"/>
      <c r="G516" s="22"/>
      <c r="H516" s="25"/>
      <c r="I516" s="22"/>
      <c r="J516" s="25"/>
      <c r="K516" s="22"/>
      <c r="L516" s="25"/>
      <c r="M516" s="19" t="s">
        <v>52</v>
      </c>
      <c r="N516" s="1" t="s">
        <v>94</v>
      </c>
      <c r="O516" s="1" t="s">
        <v>94</v>
      </c>
      <c r="P516" s="1" t="s">
        <v>52</v>
      </c>
      <c r="Q516" s="1" t="s">
        <v>52</v>
      </c>
      <c r="R516" s="1" t="s">
        <v>52</v>
      </c>
      <c r="AV516" s="1" t="s">
        <v>52</v>
      </c>
      <c r="AW516" s="1" t="s">
        <v>52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20"/>
      <c r="B517" s="20"/>
      <c r="C517" s="20"/>
      <c r="D517" s="20"/>
      <c r="E517" s="22"/>
      <c r="F517" s="25"/>
      <c r="G517" s="22"/>
      <c r="H517" s="25"/>
      <c r="I517" s="22"/>
      <c r="J517" s="25"/>
      <c r="K517" s="22"/>
      <c r="L517" s="25"/>
      <c r="M517" s="20"/>
    </row>
    <row r="518" spans="1:52" ht="30" customHeight="1" x14ac:dyDescent="0.3">
      <c r="A518" s="16" t="s">
        <v>1949</v>
      </c>
      <c r="B518" s="17"/>
      <c r="C518" s="17"/>
      <c r="D518" s="17"/>
      <c r="E518" s="21"/>
      <c r="F518" s="24"/>
      <c r="G518" s="21"/>
      <c r="H518" s="24"/>
      <c r="I518" s="21"/>
      <c r="J518" s="24"/>
      <c r="K518" s="21"/>
      <c r="L518" s="24"/>
      <c r="M518" s="18"/>
      <c r="N518" s="1" t="s">
        <v>586</v>
      </c>
    </row>
    <row r="519" spans="1:52" ht="30" customHeight="1" x14ac:dyDescent="0.3">
      <c r="A519" s="19" t="s">
        <v>1950</v>
      </c>
      <c r="B519" s="19" t="s">
        <v>1951</v>
      </c>
      <c r="C519" s="19" t="s">
        <v>1908</v>
      </c>
      <c r="D519" s="20">
        <v>0.16</v>
      </c>
      <c r="E519" s="22"/>
      <c r="F519" s="25"/>
      <c r="G519" s="22"/>
      <c r="H519" s="25"/>
      <c r="I519" s="22"/>
      <c r="J519" s="25"/>
      <c r="K519" s="22"/>
      <c r="L519" s="25"/>
      <c r="M519" s="19" t="s">
        <v>52</v>
      </c>
      <c r="N519" s="1" t="s">
        <v>586</v>
      </c>
      <c r="O519" s="1" t="s">
        <v>1952</v>
      </c>
      <c r="P519" s="1" t="s">
        <v>65</v>
      </c>
      <c r="Q519" s="1" t="s">
        <v>65</v>
      </c>
      <c r="R519" s="1" t="s">
        <v>64</v>
      </c>
      <c r="AV519" s="1" t="s">
        <v>52</v>
      </c>
      <c r="AW519" s="1" t="s">
        <v>1953</v>
      </c>
      <c r="AX519" s="1" t="s">
        <v>52</v>
      </c>
      <c r="AY519" s="1" t="s">
        <v>52</v>
      </c>
      <c r="AZ519" s="1" t="s">
        <v>52</v>
      </c>
    </row>
    <row r="520" spans="1:52" ht="30" customHeight="1" x14ac:dyDescent="0.3">
      <c r="A520" s="19" t="s">
        <v>1954</v>
      </c>
      <c r="B520" s="19" t="s">
        <v>1955</v>
      </c>
      <c r="C520" s="19" t="s">
        <v>1091</v>
      </c>
      <c r="D520" s="20">
        <v>19.09</v>
      </c>
      <c r="E520" s="22"/>
      <c r="F520" s="25"/>
      <c r="G520" s="22"/>
      <c r="H520" s="25"/>
      <c r="I520" s="22"/>
      <c r="J520" s="25"/>
      <c r="K520" s="22"/>
      <c r="L520" s="25"/>
      <c r="M520" s="19" t="s">
        <v>52</v>
      </c>
      <c r="N520" s="1" t="s">
        <v>586</v>
      </c>
      <c r="O520" s="1" t="s">
        <v>1956</v>
      </c>
      <c r="P520" s="1" t="s">
        <v>65</v>
      </c>
      <c r="Q520" s="1" t="s">
        <v>65</v>
      </c>
      <c r="R520" s="1" t="s">
        <v>64</v>
      </c>
      <c r="AV520" s="1" t="s">
        <v>52</v>
      </c>
      <c r="AW520" s="1" t="s">
        <v>1957</v>
      </c>
      <c r="AX520" s="1" t="s">
        <v>52</v>
      </c>
      <c r="AY520" s="1" t="s">
        <v>52</v>
      </c>
      <c r="AZ520" s="1" t="s">
        <v>52</v>
      </c>
    </row>
    <row r="521" spans="1:52" ht="30" customHeight="1" x14ac:dyDescent="0.3">
      <c r="A521" s="19" t="s">
        <v>1192</v>
      </c>
      <c r="B521" s="19" t="s">
        <v>1193</v>
      </c>
      <c r="C521" s="19" t="s">
        <v>652</v>
      </c>
      <c r="D521" s="20">
        <v>3.3000000000000002E-2</v>
      </c>
      <c r="E521" s="22"/>
      <c r="F521" s="25"/>
      <c r="G521" s="22"/>
      <c r="H521" s="25"/>
      <c r="I521" s="22"/>
      <c r="J521" s="25"/>
      <c r="K521" s="22"/>
      <c r="L521" s="25"/>
      <c r="M521" s="19" t="s">
        <v>52</v>
      </c>
      <c r="N521" s="1" t="s">
        <v>586</v>
      </c>
      <c r="O521" s="1" t="s">
        <v>1194</v>
      </c>
      <c r="P521" s="1" t="s">
        <v>65</v>
      </c>
      <c r="Q521" s="1" t="s">
        <v>65</v>
      </c>
      <c r="R521" s="1" t="s">
        <v>64</v>
      </c>
      <c r="V521">
        <v>1</v>
      </c>
      <c r="AV521" s="1" t="s">
        <v>52</v>
      </c>
      <c r="AW521" s="1" t="s">
        <v>1958</v>
      </c>
      <c r="AX521" s="1" t="s">
        <v>52</v>
      </c>
      <c r="AY521" s="1" t="s">
        <v>52</v>
      </c>
      <c r="AZ521" s="1" t="s">
        <v>52</v>
      </c>
    </row>
    <row r="522" spans="1:52" ht="30" customHeight="1" x14ac:dyDescent="0.3">
      <c r="A522" s="19" t="s">
        <v>1959</v>
      </c>
      <c r="B522" s="19" t="s">
        <v>1193</v>
      </c>
      <c r="C522" s="19" t="s">
        <v>652</v>
      </c>
      <c r="D522" s="20">
        <v>0.03</v>
      </c>
      <c r="E522" s="22"/>
      <c r="F522" s="25"/>
      <c r="G522" s="22"/>
      <c r="H522" s="25"/>
      <c r="I522" s="22"/>
      <c r="J522" s="25"/>
      <c r="K522" s="22"/>
      <c r="L522" s="25"/>
      <c r="M522" s="19" t="s">
        <v>52</v>
      </c>
      <c r="N522" s="1" t="s">
        <v>586</v>
      </c>
      <c r="O522" s="1" t="s">
        <v>1960</v>
      </c>
      <c r="P522" s="1" t="s">
        <v>65</v>
      </c>
      <c r="Q522" s="1" t="s">
        <v>65</v>
      </c>
      <c r="R522" s="1" t="s">
        <v>64</v>
      </c>
      <c r="V522">
        <v>1</v>
      </c>
      <c r="AV522" s="1" t="s">
        <v>52</v>
      </c>
      <c r="AW522" s="1" t="s">
        <v>1961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19" t="s">
        <v>1273</v>
      </c>
      <c r="B523" s="19" t="s">
        <v>1318</v>
      </c>
      <c r="C523" s="19" t="s">
        <v>353</v>
      </c>
      <c r="D523" s="20">
        <v>1</v>
      </c>
      <c r="E523" s="22"/>
      <c r="F523" s="25"/>
      <c r="G523" s="22"/>
      <c r="H523" s="25"/>
      <c r="I523" s="22"/>
      <c r="J523" s="25"/>
      <c r="K523" s="22"/>
      <c r="L523" s="25"/>
      <c r="M523" s="19" t="s">
        <v>52</v>
      </c>
      <c r="N523" s="1" t="s">
        <v>586</v>
      </c>
      <c r="O523" s="1" t="s">
        <v>1141</v>
      </c>
      <c r="P523" s="1" t="s">
        <v>65</v>
      </c>
      <c r="Q523" s="1" t="s">
        <v>65</v>
      </c>
      <c r="R523" s="1" t="s">
        <v>65</v>
      </c>
      <c r="S523">
        <v>1</v>
      </c>
      <c r="T523">
        <v>2</v>
      </c>
      <c r="U523">
        <v>0.03</v>
      </c>
      <c r="AV523" s="1" t="s">
        <v>52</v>
      </c>
      <c r="AW523" s="1" t="s">
        <v>1962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19" t="s">
        <v>1196</v>
      </c>
      <c r="B524" s="19" t="s">
        <v>52</v>
      </c>
      <c r="C524" s="19" t="s">
        <v>52</v>
      </c>
      <c r="D524" s="20"/>
      <c r="E524" s="22"/>
      <c r="F524" s="25"/>
      <c r="G524" s="22"/>
      <c r="H524" s="25"/>
      <c r="I524" s="22"/>
      <c r="J524" s="25"/>
      <c r="K524" s="22"/>
      <c r="L524" s="25"/>
      <c r="M524" s="19" t="s">
        <v>52</v>
      </c>
      <c r="N524" s="1" t="s">
        <v>94</v>
      </c>
      <c r="O524" s="1" t="s">
        <v>94</v>
      </c>
      <c r="P524" s="1" t="s">
        <v>52</v>
      </c>
      <c r="Q524" s="1" t="s">
        <v>52</v>
      </c>
      <c r="R524" s="1" t="s">
        <v>52</v>
      </c>
      <c r="AV524" s="1" t="s">
        <v>52</v>
      </c>
      <c r="AW524" s="1" t="s">
        <v>52</v>
      </c>
      <c r="AX524" s="1" t="s">
        <v>52</v>
      </c>
      <c r="AY524" s="1" t="s">
        <v>52</v>
      </c>
      <c r="AZ524" s="1" t="s">
        <v>52</v>
      </c>
    </row>
    <row r="525" spans="1:52" ht="30" customHeight="1" x14ac:dyDescent="0.3">
      <c r="A525" s="20"/>
      <c r="B525" s="20"/>
      <c r="C525" s="20"/>
      <c r="D525" s="20"/>
      <c r="E525" s="22"/>
      <c r="F525" s="25"/>
      <c r="G525" s="22"/>
      <c r="H525" s="25"/>
      <c r="I525" s="22"/>
      <c r="J525" s="25"/>
      <c r="K525" s="22"/>
      <c r="L525" s="25"/>
      <c r="M525" s="20"/>
    </row>
    <row r="526" spans="1:52" ht="30" customHeight="1" x14ac:dyDescent="0.3">
      <c r="A526" s="16" t="s">
        <v>1963</v>
      </c>
      <c r="B526" s="17"/>
      <c r="C526" s="17"/>
      <c r="D526" s="17"/>
      <c r="E526" s="21"/>
      <c r="F526" s="24"/>
      <c r="G526" s="21"/>
      <c r="H526" s="24"/>
      <c r="I526" s="21"/>
      <c r="J526" s="24"/>
      <c r="K526" s="21"/>
      <c r="L526" s="24"/>
      <c r="M526" s="18"/>
      <c r="N526" s="1" t="s">
        <v>591</v>
      </c>
    </row>
    <row r="527" spans="1:52" ht="30" customHeight="1" x14ac:dyDescent="0.3">
      <c r="A527" s="19" t="s">
        <v>1964</v>
      </c>
      <c r="B527" s="19" t="s">
        <v>52</v>
      </c>
      <c r="C527" s="19" t="s">
        <v>1908</v>
      </c>
      <c r="D527" s="20">
        <v>0.214</v>
      </c>
      <c r="E527" s="22"/>
      <c r="F527" s="25"/>
      <c r="G527" s="22"/>
      <c r="H527" s="25"/>
      <c r="I527" s="22"/>
      <c r="J527" s="25"/>
      <c r="K527" s="22"/>
      <c r="L527" s="25"/>
      <c r="M527" s="19" t="s">
        <v>1965</v>
      </c>
      <c r="N527" s="1" t="s">
        <v>591</v>
      </c>
      <c r="O527" s="1" t="s">
        <v>1966</v>
      </c>
      <c r="P527" s="1" t="s">
        <v>65</v>
      </c>
      <c r="Q527" s="1" t="s">
        <v>65</v>
      </c>
      <c r="R527" s="1" t="s">
        <v>64</v>
      </c>
      <c r="AV527" s="1" t="s">
        <v>52</v>
      </c>
      <c r="AW527" s="1" t="s">
        <v>1967</v>
      </c>
      <c r="AX527" s="1" t="s">
        <v>52</v>
      </c>
      <c r="AY527" s="1" t="s">
        <v>52</v>
      </c>
      <c r="AZ527" s="1" t="s">
        <v>52</v>
      </c>
    </row>
    <row r="528" spans="1:52" ht="30" customHeight="1" x14ac:dyDescent="0.3">
      <c r="A528" s="19" t="s">
        <v>688</v>
      </c>
      <c r="B528" s="19" t="s">
        <v>52</v>
      </c>
      <c r="C528" s="19" t="s">
        <v>154</v>
      </c>
      <c r="D528" s="20">
        <v>1</v>
      </c>
      <c r="E528" s="22"/>
      <c r="F528" s="25"/>
      <c r="G528" s="22"/>
      <c r="H528" s="25"/>
      <c r="I528" s="22"/>
      <c r="J528" s="25"/>
      <c r="K528" s="22"/>
      <c r="L528" s="25"/>
      <c r="M528" s="19" t="s">
        <v>689</v>
      </c>
      <c r="N528" s="1" t="s">
        <v>591</v>
      </c>
      <c r="O528" s="1" t="s">
        <v>690</v>
      </c>
      <c r="P528" s="1" t="s">
        <v>64</v>
      </c>
      <c r="Q528" s="1" t="s">
        <v>65</v>
      </c>
      <c r="R528" s="1" t="s">
        <v>65</v>
      </c>
      <c r="AV528" s="1" t="s">
        <v>52</v>
      </c>
      <c r="AW528" s="1" t="s">
        <v>1968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9" t="s">
        <v>1196</v>
      </c>
      <c r="B529" s="19" t="s">
        <v>52</v>
      </c>
      <c r="C529" s="19" t="s">
        <v>52</v>
      </c>
      <c r="D529" s="20"/>
      <c r="E529" s="22"/>
      <c r="F529" s="25"/>
      <c r="G529" s="22"/>
      <c r="H529" s="25"/>
      <c r="I529" s="22"/>
      <c r="J529" s="25"/>
      <c r="K529" s="22"/>
      <c r="L529" s="25"/>
      <c r="M529" s="19" t="s">
        <v>52</v>
      </c>
      <c r="N529" s="1" t="s">
        <v>94</v>
      </c>
      <c r="O529" s="1" t="s">
        <v>94</v>
      </c>
      <c r="P529" s="1" t="s">
        <v>52</v>
      </c>
      <c r="Q529" s="1" t="s">
        <v>52</v>
      </c>
      <c r="R529" s="1" t="s">
        <v>52</v>
      </c>
      <c r="AV529" s="1" t="s">
        <v>52</v>
      </c>
      <c r="AW529" s="1" t="s">
        <v>52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20"/>
      <c r="B530" s="20"/>
      <c r="C530" s="20"/>
      <c r="D530" s="20"/>
      <c r="E530" s="22"/>
      <c r="F530" s="25"/>
      <c r="G530" s="22"/>
      <c r="H530" s="25"/>
      <c r="I530" s="22"/>
      <c r="J530" s="25"/>
      <c r="K530" s="22"/>
      <c r="L530" s="25"/>
      <c r="M530" s="20"/>
    </row>
    <row r="531" spans="1:52" ht="30" customHeight="1" x14ac:dyDescent="0.3">
      <c r="A531" s="16" t="s">
        <v>1969</v>
      </c>
      <c r="B531" s="17"/>
      <c r="C531" s="17"/>
      <c r="D531" s="17"/>
      <c r="E531" s="21"/>
      <c r="F531" s="24"/>
      <c r="G531" s="21"/>
      <c r="H531" s="24"/>
      <c r="I531" s="21"/>
      <c r="J531" s="24"/>
      <c r="K531" s="21"/>
      <c r="L531" s="24"/>
      <c r="M531" s="18"/>
      <c r="N531" s="1" t="s">
        <v>599</v>
      </c>
    </row>
    <row r="532" spans="1:52" ht="30" customHeight="1" x14ac:dyDescent="0.3">
      <c r="A532" s="19" t="s">
        <v>1970</v>
      </c>
      <c r="B532" s="19" t="s">
        <v>1971</v>
      </c>
      <c r="C532" s="19" t="s">
        <v>154</v>
      </c>
      <c r="D532" s="20">
        <v>6.5</v>
      </c>
      <c r="E532" s="22"/>
      <c r="F532" s="25"/>
      <c r="G532" s="22"/>
      <c r="H532" s="25"/>
      <c r="I532" s="22"/>
      <c r="J532" s="25"/>
      <c r="K532" s="22"/>
      <c r="L532" s="25"/>
      <c r="M532" s="19" t="s">
        <v>1972</v>
      </c>
      <c r="N532" s="1" t="s">
        <v>599</v>
      </c>
      <c r="O532" s="1" t="s">
        <v>1973</v>
      </c>
      <c r="P532" s="1" t="s">
        <v>64</v>
      </c>
      <c r="Q532" s="1" t="s">
        <v>65</v>
      </c>
      <c r="R532" s="1" t="s">
        <v>65</v>
      </c>
      <c r="AV532" s="1" t="s">
        <v>52</v>
      </c>
      <c r="AW532" s="1" t="s">
        <v>1974</v>
      </c>
      <c r="AX532" s="1" t="s">
        <v>52</v>
      </c>
      <c r="AY532" s="1" t="s">
        <v>52</v>
      </c>
      <c r="AZ532" s="1" t="s">
        <v>52</v>
      </c>
    </row>
    <row r="533" spans="1:52" ht="30" customHeight="1" x14ac:dyDescent="0.3">
      <c r="A533" s="19" t="s">
        <v>1975</v>
      </c>
      <c r="B533" s="19" t="s">
        <v>1976</v>
      </c>
      <c r="C533" s="19" t="s">
        <v>1200</v>
      </c>
      <c r="D533" s="20">
        <v>1</v>
      </c>
      <c r="E533" s="22"/>
      <c r="F533" s="25"/>
      <c r="G533" s="22"/>
      <c r="H533" s="25"/>
      <c r="I533" s="22"/>
      <c r="J533" s="25"/>
      <c r="K533" s="22"/>
      <c r="L533" s="25"/>
      <c r="M533" s="19" t="s">
        <v>1977</v>
      </c>
      <c r="N533" s="1" t="s">
        <v>599</v>
      </c>
      <c r="O533" s="1" t="s">
        <v>1978</v>
      </c>
      <c r="P533" s="1" t="s">
        <v>65</v>
      </c>
      <c r="Q533" s="1" t="s">
        <v>65</v>
      </c>
      <c r="R533" s="1" t="s">
        <v>64</v>
      </c>
      <c r="AV533" s="1" t="s">
        <v>52</v>
      </c>
      <c r="AW533" s="1" t="s">
        <v>1979</v>
      </c>
      <c r="AX533" s="1" t="s">
        <v>52</v>
      </c>
      <c r="AY533" s="1" t="s">
        <v>52</v>
      </c>
      <c r="AZ533" s="1" t="s">
        <v>52</v>
      </c>
    </row>
    <row r="534" spans="1:52" ht="30" customHeight="1" x14ac:dyDescent="0.3">
      <c r="A534" s="19" t="s">
        <v>1980</v>
      </c>
      <c r="B534" s="19" t="s">
        <v>1981</v>
      </c>
      <c r="C534" s="19" t="s">
        <v>61</v>
      </c>
      <c r="D534" s="20">
        <v>0.54</v>
      </c>
      <c r="E534" s="22"/>
      <c r="F534" s="25"/>
      <c r="G534" s="22"/>
      <c r="H534" s="25"/>
      <c r="I534" s="22"/>
      <c r="J534" s="25"/>
      <c r="K534" s="22"/>
      <c r="L534" s="25"/>
      <c r="M534" s="19" t="s">
        <v>52</v>
      </c>
      <c r="N534" s="1" t="s">
        <v>599</v>
      </c>
      <c r="O534" s="1" t="s">
        <v>1982</v>
      </c>
      <c r="P534" s="1" t="s">
        <v>65</v>
      </c>
      <c r="Q534" s="1" t="s">
        <v>65</v>
      </c>
      <c r="R534" s="1" t="s">
        <v>64</v>
      </c>
      <c r="AV534" s="1" t="s">
        <v>52</v>
      </c>
      <c r="AW534" s="1" t="s">
        <v>1983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9" t="s">
        <v>1984</v>
      </c>
      <c r="B535" s="19" t="s">
        <v>1985</v>
      </c>
      <c r="C535" s="19" t="s">
        <v>61</v>
      </c>
      <c r="D535" s="20">
        <v>0.54</v>
      </c>
      <c r="E535" s="22"/>
      <c r="F535" s="25"/>
      <c r="G535" s="22"/>
      <c r="H535" s="25"/>
      <c r="I535" s="22"/>
      <c r="J535" s="25"/>
      <c r="K535" s="22"/>
      <c r="L535" s="25"/>
      <c r="M535" s="19" t="s">
        <v>1986</v>
      </c>
      <c r="N535" s="1" t="s">
        <v>599</v>
      </c>
      <c r="O535" s="1" t="s">
        <v>1987</v>
      </c>
      <c r="P535" s="1" t="s">
        <v>64</v>
      </c>
      <c r="Q535" s="1" t="s">
        <v>65</v>
      </c>
      <c r="R535" s="1" t="s">
        <v>65</v>
      </c>
      <c r="AV535" s="1" t="s">
        <v>52</v>
      </c>
      <c r="AW535" s="1" t="s">
        <v>1988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19" t="s">
        <v>1989</v>
      </c>
      <c r="B536" s="19" t="s">
        <v>1990</v>
      </c>
      <c r="C536" s="19" t="s">
        <v>154</v>
      </c>
      <c r="D536" s="20">
        <v>2.85</v>
      </c>
      <c r="E536" s="22"/>
      <c r="F536" s="25"/>
      <c r="G536" s="22"/>
      <c r="H536" s="25"/>
      <c r="I536" s="22"/>
      <c r="J536" s="25"/>
      <c r="K536" s="22"/>
      <c r="L536" s="25"/>
      <c r="M536" s="19" t="s">
        <v>1991</v>
      </c>
      <c r="N536" s="1" t="s">
        <v>599</v>
      </c>
      <c r="O536" s="1" t="s">
        <v>1992</v>
      </c>
      <c r="P536" s="1" t="s">
        <v>64</v>
      </c>
      <c r="Q536" s="1" t="s">
        <v>65</v>
      </c>
      <c r="R536" s="1" t="s">
        <v>65</v>
      </c>
      <c r="AV536" s="1" t="s">
        <v>52</v>
      </c>
      <c r="AW536" s="1" t="s">
        <v>1993</v>
      </c>
      <c r="AX536" s="1" t="s">
        <v>52</v>
      </c>
      <c r="AY536" s="1" t="s">
        <v>52</v>
      </c>
      <c r="AZ536" s="1" t="s">
        <v>52</v>
      </c>
    </row>
    <row r="537" spans="1:52" ht="30" customHeight="1" x14ac:dyDescent="0.3">
      <c r="A537" s="19" t="s">
        <v>1994</v>
      </c>
      <c r="B537" s="19" t="s">
        <v>1995</v>
      </c>
      <c r="C537" s="19" t="s">
        <v>1200</v>
      </c>
      <c r="D537" s="20">
        <v>1</v>
      </c>
      <c r="E537" s="22"/>
      <c r="F537" s="25"/>
      <c r="G537" s="22"/>
      <c r="H537" s="25"/>
      <c r="I537" s="22"/>
      <c r="J537" s="25"/>
      <c r="K537" s="22"/>
      <c r="L537" s="25"/>
      <c r="M537" s="19" t="s">
        <v>52</v>
      </c>
      <c r="N537" s="1" t="s">
        <v>599</v>
      </c>
      <c r="O537" s="1" t="s">
        <v>1996</v>
      </c>
      <c r="P537" s="1" t="s">
        <v>65</v>
      </c>
      <c r="Q537" s="1" t="s">
        <v>65</v>
      </c>
      <c r="R537" s="1" t="s">
        <v>64</v>
      </c>
      <c r="AV537" s="1" t="s">
        <v>52</v>
      </c>
      <c r="AW537" s="1" t="s">
        <v>1997</v>
      </c>
      <c r="AX537" s="1" t="s">
        <v>52</v>
      </c>
      <c r="AY537" s="1" t="s">
        <v>52</v>
      </c>
      <c r="AZ537" s="1" t="s">
        <v>52</v>
      </c>
    </row>
    <row r="538" spans="1:52" ht="30" customHeight="1" x14ac:dyDescent="0.3">
      <c r="A538" s="19" t="s">
        <v>1998</v>
      </c>
      <c r="B538" s="19" t="s">
        <v>1999</v>
      </c>
      <c r="C538" s="19" t="s">
        <v>1515</v>
      </c>
      <c r="D538" s="20">
        <v>1</v>
      </c>
      <c r="E538" s="22"/>
      <c r="F538" s="25"/>
      <c r="G538" s="22"/>
      <c r="H538" s="25"/>
      <c r="I538" s="22"/>
      <c r="J538" s="25"/>
      <c r="K538" s="22"/>
      <c r="L538" s="25"/>
      <c r="M538" s="19" t="s">
        <v>52</v>
      </c>
      <c r="N538" s="1" t="s">
        <v>599</v>
      </c>
      <c r="O538" s="1" t="s">
        <v>2000</v>
      </c>
      <c r="P538" s="1" t="s">
        <v>65</v>
      </c>
      <c r="Q538" s="1" t="s">
        <v>65</v>
      </c>
      <c r="R538" s="1" t="s">
        <v>64</v>
      </c>
      <c r="AV538" s="1" t="s">
        <v>52</v>
      </c>
      <c r="AW538" s="1" t="s">
        <v>2001</v>
      </c>
      <c r="AX538" s="1" t="s">
        <v>52</v>
      </c>
      <c r="AY538" s="1" t="s">
        <v>52</v>
      </c>
      <c r="AZ538" s="1" t="s">
        <v>52</v>
      </c>
    </row>
    <row r="539" spans="1:52" ht="30" customHeight="1" x14ac:dyDescent="0.3">
      <c r="A539" s="19" t="s">
        <v>2002</v>
      </c>
      <c r="B539" s="19" t="s">
        <v>1912</v>
      </c>
      <c r="C539" s="19" t="s">
        <v>69</v>
      </c>
      <c r="D539" s="20">
        <v>1</v>
      </c>
      <c r="E539" s="22"/>
      <c r="F539" s="25"/>
      <c r="G539" s="22"/>
      <c r="H539" s="25"/>
      <c r="I539" s="22"/>
      <c r="J539" s="25"/>
      <c r="K539" s="22"/>
      <c r="L539" s="25"/>
      <c r="M539" s="19" t="s">
        <v>2003</v>
      </c>
      <c r="N539" s="1" t="s">
        <v>599</v>
      </c>
      <c r="O539" s="1" t="s">
        <v>2004</v>
      </c>
      <c r="P539" s="1" t="s">
        <v>64</v>
      </c>
      <c r="Q539" s="1" t="s">
        <v>65</v>
      </c>
      <c r="R539" s="1" t="s">
        <v>65</v>
      </c>
      <c r="AV539" s="1" t="s">
        <v>52</v>
      </c>
      <c r="AW539" s="1" t="s">
        <v>2005</v>
      </c>
      <c r="AX539" s="1" t="s">
        <v>52</v>
      </c>
      <c r="AY539" s="1" t="s">
        <v>52</v>
      </c>
      <c r="AZ539" s="1" t="s">
        <v>52</v>
      </c>
    </row>
    <row r="540" spans="1:52" ht="30" customHeight="1" x14ac:dyDescent="0.3">
      <c r="A540" s="19" t="s">
        <v>2006</v>
      </c>
      <c r="B540" s="19" t="s">
        <v>2007</v>
      </c>
      <c r="C540" s="19" t="s">
        <v>316</v>
      </c>
      <c r="D540" s="20">
        <v>1</v>
      </c>
      <c r="E540" s="22"/>
      <c r="F540" s="25"/>
      <c r="G540" s="22"/>
      <c r="H540" s="25"/>
      <c r="I540" s="22"/>
      <c r="J540" s="25"/>
      <c r="K540" s="22"/>
      <c r="L540" s="25"/>
      <c r="M540" s="19" t="s">
        <v>2008</v>
      </c>
      <c r="N540" s="1" t="s">
        <v>599</v>
      </c>
      <c r="O540" s="1" t="s">
        <v>2009</v>
      </c>
      <c r="P540" s="1" t="s">
        <v>65</v>
      </c>
      <c r="Q540" s="1" t="s">
        <v>65</v>
      </c>
      <c r="R540" s="1" t="s">
        <v>64</v>
      </c>
      <c r="AV540" s="1" t="s">
        <v>52</v>
      </c>
      <c r="AW540" s="1" t="s">
        <v>2010</v>
      </c>
      <c r="AX540" s="1" t="s">
        <v>52</v>
      </c>
      <c r="AY540" s="1" t="s">
        <v>52</v>
      </c>
      <c r="AZ540" s="1" t="s">
        <v>52</v>
      </c>
    </row>
    <row r="541" spans="1:52" ht="30" customHeight="1" x14ac:dyDescent="0.3">
      <c r="A541" s="19" t="s">
        <v>2006</v>
      </c>
      <c r="B541" s="19" t="s">
        <v>2011</v>
      </c>
      <c r="C541" s="19" t="s">
        <v>316</v>
      </c>
      <c r="D541" s="20">
        <v>1</v>
      </c>
      <c r="E541" s="22"/>
      <c r="F541" s="25"/>
      <c r="G541" s="22"/>
      <c r="H541" s="25"/>
      <c r="I541" s="22"/>
      <c r="J541" s="25"/>
      <c r="K541" s="22"/>
      <c r="L541" s="25"/>
      <c r="M541" s="19" t="s">
        <v>2008</v>
      </c>
      <c r="N541" s="1" t="s">
        <v>599</v>
      </c>
      <c r="O541" s="1" t="s">
        <v>2012</v>
      </c>
      <c r="P541" s="1" t="s">
        <v>65</v>
      </c>
      <c r="Q541" s="1" t="s">
        <v>65</v>
      </c>
      <c r="R541" s="1" t="s">
        <v>64</v>
      </c>
      <c r="AV541" s="1" t="s">
        <v>52</v>
      </c>
      <c r="AW541" s="1" t="s">
        <v>2013</v>
      </c>
      <c r="AX541" s="1" t="s">
        <v>52</v>
      </c>
      <c r="AY541" s="1" t="s">
        <v>52</v>
      </c>
      <c r="AZ541" s="1" t="s">
        <v>52</v>
      </c>
    </row>
    <row r="542" spans="1:52" ht="30" customHeight="1" x14ac:dyDescent="0.3">
      <c r="A542" s="19" t="s">
        <v>2014</v>
      </c>
      <c r="B542" s="19" t="s">
        <v>1912</v>
      </c>
      <c r="C542" s="19" t="s">
        <v>2015</v>
      </c>
      <c r="D542" s="20">
        <v>1</v>
      </c>
      <c r="E542" s="22"/>
      <c r="F542" s="25"/>
      <c r="G542" s="22"/>
      <c r="H542" s="25"/>
      <c r="I542" s="22"/>
      <c r="J542" s="25"/>
      <c r="K542" s="22"/>
      <c r="L542" s="25"/>
      <c r="M542" s="19" t="s">
        <v>2016</v>
      </c>
      <c r="N542" s="1" t="s">
        <v>599</v>
      </c>
      <c r="O542" s="1" t="s">
        <v>2017</v>
      </c>
      <c r="P542" s="1" t="s">
        <v>64</v>
      </c>
      <c r="Q542" s="1" t="s">
        <v>65</v>
      </c>
      <c r="R542" s="1" t="s">
        <v>65</v>
      </c>
      <c r="AV542" s="1" t="s">
        <v>52</v>
      </c>
      <c r="AW542" s="1" t="s">
        <v>2018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19" t="s">
        <v>1196</v>
      </c>
      <c r="B543" s="19" t="s">
        <v>52</v>
      </c>
      <c r="C543" s="19" t="s">
        <v>52</v>
      </c>
      <c r="D543" s="20"/>
      <c r="E543" s="22"/>
      <c r="F543" s="25"/>
      <c r="G543" s="22"/>
      <c r="H543" s="25"/>
      <c r="I543" s="22"/>
      <c r="J543" s="25"/>
      <c r="K543" s="22"/>
      <c r="L543" s="25"/>
      <c r="M543" s="19" t="s">
        <v>52</v>
      </c>
      <c r="N543" s="1" t="s">
        <v>94</v>
      </c>
      <c r="O543" s="1" t="s">
        <v>94</v>
      </c>
      <c r="P543" s="1" t="s">
        <v>52</v>
      </c>
      <c r="Q543" s="1" t="s">
        <v>52</v>
      </c>
      <c r="R543" s="1" t="s">
        <v>52</v>
      </c>
      <c r="AV543" s="1" t="s">
        <v>52</v>
      </c>
      <c r="AW543" s="1" t="s">
        <v>52</v>
      </c>
      <c r="AX543" s="1" t="s">
        <v>52</v>
      </c>
      <c r="AY543" s="1" t="s">
        <v>52</v>
      </c>
      <c r="AZ543" s="1" t="s">
        <v>52</v>
      </c>
    </row>
    <row r="544" spans="1:52" ht="30" customHeight="1" x14ac:dyDescent="0.3">
      <c r="A544" s="20"/>
      <c r="B544" s="20"/>
      <c r="C544" s="20"/>
      <c r="D544" s="20"/>
      <c r="E544" s="22"/>
      <c r="F544" s="25"/>
      <c r="G544" s="22"/>
      <c r="H544" s="25"/>
      <c r="I544" s="22"/>
      <c r="J544" s="25"/>
      <c r="K544" s="22"/>
      <c r="L544" s="25"/>
      <c r="M544" s="20"/>
    </row>
    <row r="545" spans="1:52" ht="30" customHeight="1" x14ac:dyDescent="0.3">
      <c r="A545" s="16" t="s">
        <v>2019</v>
      </c>
      <c r="B545" s="17"/>
      <c r="C545" s="17"/>
      <c r="D545" s="17"/>
      <c r="E545" s="21"/>
      <c r="F545" s="24"/>
      <c r="G545" s="21"/>
      <c r="H545" s="24"/>
      <c r="I545" s="21"/>
      <c r="J545" s="24"/>
      <c r="K545" s="21"/>
      <c r="L545" s="24"/>
      <c r="M545" s="18"/>
      <c r="N545" s="1" t="s">
        <v>605</v>
      </c>
    </row>
    <row r="546" spans="1:52" ht="30" customHeight="1" x14ac:dyDescent="0.3">
      <c r="A546" s="19" t="s">
        <v>1633</v>
      </c>
      <c r="B546" s="19" t="s">
        <v>1634</v>
      </c>
      <c r="C546" s="19" t="s">
        <v>61</v>
      </c>
      <c r="D546" s="20">
        <v>1</v>
      </c>
      <c r="E546" s="22"/>
      <c r="F546" s="25"/>
      <c r="G546" s="22"/>
      <c r="H546" s="25"/>
      <c r="I546" s="22"/>
      <c r="J546" s="25"/>
      <c r="K546" s="22"/>
      <c r="L546" s="25"/>
      <c r="M546" s="19" t="s">
        <v>1635</v>
      </c>
      <c r="N546" s="1" t="s">
        <v>605</v>
      </c>
      <c r="O546" s="1" t="s">
        <v>1636</v>
      </c>
      <c r="P546" s="1" t="s">
        <v>64</v>
      </c>
      <c r="Q546" s="1" t="s">
        <v>65</v>
      </c>
      <c r="R546" s="1" t="s">
        <v>65</v>
      </c>
      <c r="AV546" s="1" t="s">
        <v>52</v>
      </c>
      <c r="AW546" s="1" t="s">
        <v>2020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9" t="s">
        <v>1638</v>
      </c>
      <c r="B547" s="19" t="s">
        <v>2021</v>
      </c>
      <c r="C547" s="19" t="s">
        <v>61</v>
      </c>
      <c r="D547" s="20">
        <v>1</v>
      </c>
      <c r="E547" s="22"/>
      <c r="F547" s="25"/>
      <c r="G547" s="22"/>
      <c r="H547" s="25"/>
      <c r="I547" s="22"/>
      <c r="J547" s="25"/>
      <c r="K547" s="22"/>
      <c r="L547" s="25"/>
      <c r="M547" s="19" t="s">
        <v>2022</v>
      </c>
      <c r="N547" s="1" t="s">
        <v>605</v>
      </c>
      <c r="O547" s="1" t="s">
        <v>2023</v>
      </c>
      <c r="P547" s="1" t="s">
        <v>64</v>
      </c>
      <c r="Q547" s="1" t="s">
        <v>65</v>
      </c>
      <c r="R547" s="1" t="s">
        <v>65</v>
      </c>
      <c r="AV547" s="1" t="s">
        <v>52</v>
      </c>
      <c r="AW547" s="1" t="s">
        <v>2024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19" t="s">
        <v>1643</v>
      </c>
      <c r="B548" s="19" t="s">
        <v>1644</v>
      </c>
      <c r="C548" s="19" t="s">
        <v>61</v>
      </c>
      <c r="D548" s="20">
        <v>1</v>
      </c>
      <c r="E548" s="22"/>
      <c r="F548" s="25"/>
      <c r="G548" s="22"/>
      <c r="H548" s="25"/>
      <c r="I548" s="22"/>
      <c r="J548" s="25"/>
      <c r="K548" s="22"/>
      <c r="L548" s="25"/>
      <c r="M548" s="19" t="s">
        <v>1645</v>
      </c>
      <c r="N548" s="1" t="s">
        <v>605</v>
      </c>
      <c r="O548" s="1" t="s">
        <v>1646</v>
      </c>
      <c r="P548" s="1" t="s">
        <v>64</v>
      </c>
      <c r="Q548" s="1" t="s">
        <v>65</v>
      </c>
      <c r="R548" s="1" t="s">
        <v>65</v>
      </c>
      <c r="AV548" s="1" t="s">
        <v>52</v>
      </c>
      <c r="AW548" s="1" t="s">
        <v>2025</v>
      </c>
      <c r="AX548" s="1" t="s">
        <v>52</v>
      </c>
      <c r="AY548" s="1" t="s">
        <v>52</v>
      </c>
      <c r="AZ548" s="1" t="s">
        <v>52</v>
      </c>
    </row>
    <row r="549" spans="1:52" ht="30" customHeight="1" x14ac:dyDescent="0.3">
      <c r="A549" s="19" t="s">
        <v>1648</v>
      </c>
      <c r="B549" s="19" t="s">
        <v>1649</v>
      </c>
      <c r="C549" s="19" t="s">
        <v>61</v>
      </c>
      <c r="D549" s="20">
        <v>1</v>
      </c>
      <c r="E549" s="22"/>
      <c r="F549" s="25"/>
      <c r="G549" s="22"/>
      <c r="H549" s="25"/>
      <c r="I549" s="22"/>
      <c r="J549" s="25"/>
      <c r="K549" s="22"/>
      <c r="L549" s="25"/>
      <c r="M549" s="19" t="s">
        <v>1650</v>
      </c>
      <c r="N549" s="1" t="s">
        <v>605</v>
      </c>
      <c r="O549" s="1" t="s">
        <v>1651</v>
      </c>
      <c r="P549" s="1" t="s">
        <v>64</v>
      </c>
      <c r="Q549" s="1" t="s">
        <v>65</v>
      </c>
      <c r="R549" s="1" t="s">
        <v>65</v>
      </c>
      <c r="AV549" s="1" t="s">
        <v>52</v>
      </c>
      <c r="AW549" s="1" t="s">
        <v>2026</v>
      </c>
      <c r="AX549" s="1" t="s">
        <v>52</v>
      </c>
      <c r="AY549" s="1" t="s">
        <v>52</v>
      </c>
      <c r="AZ549" s="1" t="s">
        <v>52</v>
      </c>
    </row>
    <row r="550" spans="1:52" ht="30" customHeight="1" x14ac:dyDescent="0.3">
      <c r="A550" s="19" t="s">
        <v>1653</v>
      </c>
      <c r="B550" s="19" t="s">
        <v>2027</v>
      </c>
      <c r="C550" s="19" t="s">
        <v>61</v>
      </c>
      <c r="D550" s="20">
        <v>1</v>
      </c>
      <c r="E550" s="22"/>
      <c r="F550" s="25"/>
      <c r="G550" s="22"/>
      <c r="H550" s="25"/>
      <c r="I550" s="22"/>
      <c r="J550" s="25"/>
      <c r="K550" s="22"/>
      <c r="L550" s="25"/>
      <c r="M550" s="19" t="s">
        <v>2028</v>
      </c>
      <c r="N550" s="1" t="s">
        <v>605</v>
      </c>
      <c r="O550" s="1" t="s">
        <v>2029</v>
      </c>
      <c r="P550" s="1" t="s">
        <v>64</v>
      </c>
      <c r="Q550" s="1" t="s">
        <v>65</v>
      </c>
      <c r="R550" s="1" t="s">
        <v>65</v>
      </c>
      <c r="AV550" s="1" t="s">
        <v>52</v>
      </c>
      <c r="AW550" s="1" t="s">
        <v>2030</v>
      </c>
      <c r="AX550" s="1" t="s">
        <v>52</v>
      </c>
      <c r="AY550" s="1" t="s">
        <v>52</v>
      </c>
      <c r="AZ550" s="1" t="s">
        <v>52</v>
      </c>
    </row>
    <row r="551" spans="1:52" ht="30" customHeight="1" x14ac:dyDescent="0.3">
      <c r="A551" s="19" t="s">
        <v>1196</v>
      </c>
      <c r="B551" s="19" t="s">
        <v>52</v>
      </c>
      <c r="C551" s="19" t="s">
        <v>52</v>
      </c>
      <c r="D551" s="20"/>
      <c r="E551" s="22"/>
      <c r="F551" s="25"/>
      <c r="G551" s="22"/>
      <c r="H551" s="25"/>
      <c r="I551" s="22"/>
      <c r="J551" s="25"/>
      <c r="K551" s="22"/>
      <c r="L551" s="25"/>
      <c r="M551" s="19" t="s">
        <v>52</v>
      </c>
      <c r="N551" s="1" t="s">
        <v>94</v>
      </c>
      <c r="O551" s="1" t="s">
        <v>94</v>
      </c>
      <c r="P551" s="1" t="s">
        <v>52</v>
      </c>
      <c r="Q551" s="1" t="s">
        <v>52</v>
      </c>
      <c r="R551" s="1" t="s">
        <v>52</v>
      </c>
      <c r="AV551" s="1" t="s">
        <v>52</v>
      </c>
      <c r="AW551" s="1" t="s">
        <v>52</v>
      </c>
      <c r="AX551" s="1" t="s">
        <v>52</v>
      </c>
      <c r="AY551" s="1" t="s">
        <v>52</v>
      </c>
      <c r="AZ551" s="1" t="s">
        <v>52</v>
      </c>
    </row>
    <row r="552" spans="1:52" ht="30" customHeight="1" x14ac:dyDescent="0.3">
      <c r="A552" s="20"/>
      <c r="B552" s="20"/>
      <c r="C552" s="20"/>
      <c r="D552" s="20"/>
      <c r="E552" s="22"/>
      <c r="F552" s="25"/>
      <c r="G552" s="22"/>
      <c r="H552" s="25"/>
      <c r="I552" s="22"/>
      <c r="J552" s="25"/>
      <c r="K552" s="22"/>
      <c r="L552" s="25"/>
      <c r="M552" s="20"/>
    </row>
    <row r="553" spans="1:52" ht="30" customHeight="1" x14ac:dyDescent="0.3">
      <c r="A553" s="16" t="s">
        <v>2031</v>
      </c>
      <c r="B553" s="17"/>
      <c r="C553" s="17"/>
      <c r="D553" s="17"/>
      <c r="E553" s="21"/>
      <c r="F553" s="24"/>
      <c r="G553" s="21"/>
      <c r="H553" s="24"/>
      <c r="I553" s="21"/>
      <c r="J553" s="24"/>
      <c r="K553" s="21"/>
      <c r="L553" s="24"/>
      <c r="M553" s="18"/>
      <c r="N553" s="1" t="s">
        <v>617</v>
      </c>
    </row>
    <row r="554" spans="1:52" ht="30" customHeight="1" x14ac:dyDescent="0.3">
      <c r="A554" s="19" t="s">
        <v>1546</v>
      </c>
      <c r="B554" s="19" t="s">
        <v>1193</v>
      </c>
      <c r="C554" s="19" t="s">
        <v>652</v>
      </c>
      <c r="D554" s="20">
        <v>1.6E-2</v>
      </c>
      <c r="E554" s="22"/>
      <c r="F554" s="25"/>
      <c r="G554" s="22"/>
      <c r="H554" s="25"/>
      <c r="I554" s="22"/>
      <c r="J554" s="25"/>
      <c r="K554" s="22"/>
      <c r="L554" s="25"/>
      <c r="M554" s="19" t="s">
        <v>52</v>
      </c>
      <c r="N554" s="1" t="s">
        <v>617</v>
      </c>
      <c r="O554" s="1" t="s">
        <v>1547</v>
      </c>
      <c r="P554" s="1" t="s">
        <v>65</v>
      </c>
      <c r="Q554" s="1" t="s">
        <v>65</v>
      </c>
      <c r="R554" s="1" t="s">
        <v>64</v>
      </c>
      <c r="AV554" s="1" t="s">
        <v>52</v>
      </c>
      <c r="AW554" s="1" t="s">
        <v>2032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19" t="s">
        <v>1192</v>
      </c>
      <c r="B555" s="19" t="s">
        <v>1193</v>
      </c>
      <c r="C555" s="19" t="s">
        <v>652</v>
      </c>
      <c r="D555" s="20">
        <v>1.0999999999999999E-2</v>
      </c>
      <c r="E555" s="22"/>
      <c r="F555" s="25"/>
      <c r="G555" s="22"/>
      <c r="H555" s="25"/>
      <c r="I555" s="22"/>
      <c r="J555" s="25"/>
      <c r="K555" s="22"/>
      <c r="L555" s="25"/>
      <c r="M555" s="19" t="s">
        <v>52</v>
      </c>
      <c r="N555" s="1" t="s">
        <v>617</v>
      </c>
      <c r="O555" s="1" t="s">
        <v>1194</v>
      </c>
      <c r="P555" s="1" t="s">
        <v>65</v>
      </c>
      <c r="Q555" s="1" t="s">
        <v>65</v>
      </c>
      <c r="R555" s="1" t="s">
        <v>64</v>
      </c>
      <c r="AV555" s="1" t="s">
        <v>52</v>
      </c>
      <c r="AW555" s="1" t="s">
        <v>2033</v>
      </c>
      <c r="AX555" s="1" t="s">
        <v>52</v>
      </c>
      <c r="AY555" s="1" t="s">
        <v>52</v>
      </c>
      <c r="AZ555" s="1" t="s">
        <v>52</v>
      </c>
    </row>
    <row r="556" spans="1:52" ht="30" customHeight="1" x14ac:dyDescent="0.3">
      <c r="A556" s="19" t="s">
        <v>1196</v>
      </c>
      <c r="B556" s="19" t="s">
        <v>52</v>
      </c>
      <c r="C556" s="19" t="s">
        <v>52</v>
      </c>
      <c r="D556" s="20"/>
      <c r="E556" s="22"/>
      <c r="F556" s="25"/>
      <c r="G556" s="22"/>
      <c r="H556" s="25"/>
      <c r="I556" s="22"/>
      <c r="J556" s="25"/>
      <c r="K556" s="22"/>
      <c r="L556" s="25"/>
      <c r="M556" s="19" t="s">
        <v>52</v>
      </c>
      <c r="N556" s="1" t="s">
        <v>94</v>
      </c>
      <c r="O556" s="1" t="s">
        <v>94</v>
      </c>
      <c r="P556" s="1" t="s">
        <v>52</v>
      </c>
      <c r="Q556" s="1" t="s">
        <v>52</v>
      </c>
      <c r="R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20"/>
      <c r="B557" s="20"/>
      <c r="C557" s="20"/>
      <c r="D557" s="20"/>
      <c r="E557" s="22"/>
      <c r="F557" s="25"/>
      <c r="G557" s="22"/>
      <c r="H557" s="25"/>
      <c r="I557" s="22"/>
      <c r="J557" s="25"/>
      <c r="K557" s="22"/>
      <c r="L557" s="25"/>
      <c r="M557" s="20"/>
    </row>
    <row r="558" spans="1:52" ht="30" customHeight="1" x14ac:dyDescent="0.3">
      <c r="A558" s="16" t="s">
        <v>2034</v>
      </c>
      <c r="B558" s="17"/>
      <c r="C558" s="17"/>
      <c r="D558" s="17"/>
      <c r="E558" s="21"/>
      <c r="F558" s="24"/>
      <c r="G558" s="21"/>
      <c r="H558" s="24"/>
      <c r="I558" s="21"/>
      <c r="J558" s="24"/>
      <c r="K558" s="21"/>
      <c r="L558" s="24"/>
      <c r="M558" s="18"/>
      <c r="N558" s="1" t="s">
        <v>622</v>
      </c>
    </row>
    <row r="559" spans="1:52" ht="30" customHeight="1" x14ac:dyDescent="0.3">
      <c r="A559" s="19" t="s">
        <v>2035</v>
      </c>
      <c r="B559" s="19" t="s">
        <v>2036</v>
      </c>
      <c r="C559" s="19" t="s">
        <v>1200</v>
      </c>
      <c r="D559" s="20">
        <v>6.1999999999999998E-3</v>
      </c>
      <c r="E559" s="22"/>
      <c r="F559" s="25"/>
      <c r="G559" s="22"/>
      <c r="H559" s="25"/>
      <c r="I559" s="22"/>
      <c r="J559" s="25"/>
      <c r="K559" s="22"/>
      <c r="L559" s="25"/>
      <c r="M559" s="19" t="s">
        <v>52</v>
      </c>
      <c r="N559" s="1" t="s">
        <v>622</v>
      </c>
      <c r="O559" s="1" t="s">
        <v>2037</v>
      </c>
      <c r="P559" s="1" t="s">
        <v>65</v>
      </c>
      <c r="Q559" s="1" t="s">
        <v>65</v>
      </c>
      <c r="R559" s="1" t="s">
        <v>64</v>
      </c>
      <c r="AV559" s="1" t="s">
        <v>52</v>
      </c>
      <c r="AW559" s="1" t="s">
        <v>2038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19" t="s">
        <v>2039</v>
      </c>
      <c r="B560" s="19" t="s">
        <v>2040</v>
      </c>
      <c r="C560" s="19" t="s">
        <v>89</v>
      </c>
      <c r="D560" s="20">
        <v>4.9200000000000001E-2</v>
      </c>
      <c r="E560" s="22"/>
      <c r="F560" s="25"/>
      <c r="G560" s="22"/>
      <c r="H560" s="25"/>
      <c r="I560" s="22"/>
      <c r="J560" s="25"/>
      <c r="K560" s="22"/>
      <c r="L560" s="25"/>
      <c r="M560" s="19" t="s">
        <v>2041</v>
      </c>
      <c r="N560" s="1" t="s">
        <v>622</v>
      </c>
      <c r="O560" s="1" t="s">
        <v>2042</v>
      </c>
      <c r="P560" s="1" t="s">
        <v>65</v>
      </c>
      <c r="Q560" s="1" t="s">
        <v>65</v>
      </c>
      <c r="R560" s="1" t="s">
        <v>64</v>
      </c>
      <c r="AV560" s="1" t="s">
        <v>52</v>
      </c>
      <c r="AW560" s="1" t="s">
        <v>2043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9" t="s">
        <v>1724</v>
      </c>
      <c r="B561" s="19" t="s">
        <v>1193</v>
      </c>
      <c r="C561" s="19" t="s">
        <v>652</v>
      </c>
      <c r="D561" s="20">
        <v>1.4E-2</v>
      </c>
      <c r="E561" s="22"/>
      <c r="F561" s="25"/>
      <c r="G561" s="22"/>
      <c r="H561" s="25"/>
      <c r="I561" s="22"/>
      <c r="J561" s="25"/>
      <c r="K561" s="22"/>
      <c r="L561" s="25"/>
      <c r="M561" s="19" t="s">
        <v>52</v>
      </c>
      <c r="N561" s="1" t="s">
        <v>622</v>
      </c>
      <c r="O561" s="1" t="s">
        <v>1725</v>
      </c>
      <c r="P561" s="1" t="s">
        <v>65</v>
      </c>
      <c r="Q561" s="1" t="s">
        <v>65</v>
      </c>
      <c r="R561" s="1" t="s">
        <v>64</v>
      </c>
      <c r="V561">
        <v>1</v>
      </c>
      <c r="AV561" s="1" t="s">
        <v>52</v>
      </c>
      <c r="AW561" s="1" t="s">
        <v>2044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19" t="s">
        <v>1192</v>
      </c>
      <c r="B562" s="19" t="s">
        <v>1193</v>
      </c>
      <c r="C562" s="19" t="s">
        <v>652</v>
      </c>
      <c r="D562" s="20">
        <v>2.8000000000000001E-2</v>
      </c>
      <c r="E562" s="22"/>
      <c r="F562" s="25"/>
      <c r="G562" s="22"/>
      <c r="H562" s="25"/>
      <c r="I562" s="22"/>
      <c r="J562" s="25"/>
      <c r="K562" s="22"/>
      <c r="L562" s="25"/>
      <c r="M562" s="19" t="s">
        <v>52</v>
      </c>
      <c r="N562" s="1" t="s">
        <v>622</v>
      </c>
      <c r="O562" s="1" t="s">
        <v>1194</v>
      </c>
      <c r="P562" s="1" t="s">
        <v>65</v>
      </c>
      <c r="Q562" s="1" t="s">
        <v>65</v>
      </c>
      <c r="R562" s="1" t="s">
        <v>64</v>
      </c>
      <c r="V562">
        <v>1</v>
      </c>
      <c r="AV562" s="1" t="s">
        <v>52</v>
      </c>
      <c r="AW562" s="1" t="s">
        <v>2045</v>
      </c>
      <c r="AX562" s="1" t="s">
        <v>52</v>
      </c>
      <c r="AY562" s="1" t="s">
        <v>52</v>
      </c>
      <c r="AZ562" s="1" t="s">
        <v>52</v>
      </c>
    </row>
    <row r="563" spans="1:52" ht="30" customHeight="1" x14ac:dyDescent="0.3">
      <c r="A563" s="19" t="s">
        <v>2046</v>
      </c>
      <c r="B563" s="19" t="s">
        <v>1758</v>
      </c>
      <c r="C563" s="19" t="s">
        <v>353</v>
      </c>
      <c r="D563" s="20">
        <v>1</v>
      </c>
      <c r="E563" s="22"/>
      <c r="F563" s="25"/>
      <c r="G563" s="22"/>
      <c r="H563" s="25"/>
      <c r="I563" s="22"/>
      <c r="J563" s="25"/>
      <c r="K563" s="22"/>
      <c r="L563" s="25"/>
      <c r="M563" s="19" t="s">
        <v>52</v>
      </c>
      <c r="N563" s="1" t="s">
        <v>622</v>
      </c>
      <c r="O563" s="1" t="s">
        <v>1141</v>
      </c>
      <c r="P563" s="1" t="s">
        <v>65</v>
      </c>
      <c r="Q563" s="1" t="s">
        <v>65</v>
      </c>
      <c r="R563" s="1" t="s">
        <v>65</v>
      </c>
      <c r="S563">
        <v>1</v>
      </c>
      <c r="T563">
        <v>0</v>
      </c>
      <c r="U563">
        <v>0.05</v>
      </c>
      <c r="AV563" s="1" t="s">
        <v>52</v>
      </c>
      <c r="AW563" s="1" t="s">
        <v>2047</v>
      </c>
      <c r="AX563" s="1" t="s">
        <v>52</v>
      </c>
      <c r="AY563" s="1" t="s">
        <v>52</v>
      </c>
      <c r="AZ563" s="1" t="s">
        <v>52</v>
      </c>
    </row>
    <row r="564" spans="1:52" ht="30" customHeight="1" x14ac:dyDescent="0.3">
      <c r="A564" s="19" t="s">
        <v>1196</v>
      </c>
      <c r="B564" s="19" t="s">
        <v>52</v>
      </c>
      <c r="C564" s="19" t="s">
        <v>52</v>
      </c>
      <c r="D564" s="20"/>
      <c r="E564" s="22"/>
      <c r="F564" s="25"/>
      <c r="G564" s="22"/>
      <c r="H564" s="25"/>
      <c r="I564" s="22"/>
      <c r="J564" s="25"/>
      <c r="K564" s="22"/>
      <c r="L564" s="25"/>
      <c r="M564" s="19" t="s">
        <v>52</v>
      </c>
      <c r="N564" s="1" t="s">
        <v>94</v>
      </c>
      <c r="O564" s="1" t="s">
        <v>94</v>
      </c>
      <c r="P564" s="1" t="s">
        <v>52</v>
      </c>
      <c r="Q564" s="1" t="s">
        <v>52</v>
      </c>
      <c r="R564" s="1" t="s">
        <v>52</v>
      </c>
      <c r="AV564" s="1" t="s">
        <v>52</v>
      </c>
      <c r="AW564" s="1" t="s">
        <v>52</v>
      </c>
      <c r="AX564" s="1" t="s">
        <v>52</v>
      </c>
      <c r="AY564" s="1" t="s">
        <v>52</v>
      </c>
      <c r="AZ564" s="1" t="s">
        <v>52</v>
      </c>
    </row>
    <row r="565" spans="1:52" ht="30" customHeight="1" x14ac:dyDescent="0.3">
      <c r="A565" s="20"/>
      <c r="B565" s="20"/>
      <c r="C565" s="20"/>
      <c r="D565" s="20"/>
      <c r="E565" s="22"/>
      <c r="F565" s="25"/>
      <c r="G565" s="22"/>
      <c r="H565" s="25"/>
      <c r="I565" s="22"/>
      <c r="J565" s="25"/>
      <c r="K565" s="22"/>
      <c r="L565" s="25"/>
      <c r="M565" s="20"/>
    </row>
    <row r="566" spans="1:52" ht="30" customHeight="1" x14ac:dyDescent="0.3">
      <c r="A566" s="16" t="s">
        <v>2048</v>
      </c>
      <c r="B566" s="17"/>
      <c r="C566" s="17"/>
      <c r="D566" s="17"/>
      <c r="E566" s="21"/>
      <c r="F566" s="24"/>
      <c r="G566" s="21"/>
      <c r="H566" s="24"/>
      <c r="I566" s="21"/>
      <c r="J566" s="24"/>
      <c r="K566" s="21"/>
      <c r="L566" s="24"/>
      <c r="M566" s="18"/>
      <c r="N566" s="1" t="s">
        <v>627</v>
      </c>
    </row>
    <row r="567" spans="1:52" ht="30" customHeight="1" x14ac:dyDescent="0.3">
      <c r="A567" s="19" t="s">
        <v>1192</v>
      </c>
      <c r="B567" s="19" t="s">
        <v>1193</v>
      </c>
      <c r="C567" s="19" t="s">
        <v>652</v>
      </c>
      <c r="D567" s="20">
        <v>0.1125</v>
      </c>
      <c r="E567" s="22"/>
      <c r="F567" s="25"/>
      <c r="G567" s="22"/>
      <c r="H567" s="25"/>
      <c r="I567" s="22"/>
      <c r="J567" s="25"/>
      <c r="K567" s="22"/>
      <c r="L567" s="25"/>
      <c r="M567" s="19" t="s">
        <v>52</v>
      </c>
      <c r="N567" s="1" t="s">
        <v>627</v>
      </c>
      <c r="O567" s="1" t="s">
        <v>1194</v>
      </c>
      <c r="P567" s="1" t="s">
        <v>65</v>
      </c>
      <c r="Q567" s="1" t="s">
        <v>65</v>
      </c>
      <c r="R567" s="1" t="s">
        <v>64</v>
      </c>
      <c r="AV567" s="1" t="s">
        <v>52</v>
      </c>
      <c r="AW567" s="1" t="s">
        <v>2049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19" t="s">
        <v>1196</v>
      </c>
      <c r="B568" s="19" t="s">
        <v>52</v>
      </c>
      <c r="C568" s="19" t="s">
        <v>52</v>
      </c>
      <c r="D568" s="20"/>
      <c r="E568" s="22"/>
      <c r="F568" s="25"/>
      <c r="G568" s="22"/>
      <c r="H568" s="25"/>
      <c r="I568" s="22"/>
      <c r="J568" s="25"/>
      <c r="K568" s="22"/>
      <c r="L568" s="25"/>
      <c r="M568" s="19" t="s">
        <v>52</v>
      </c>
      <c r="N568" s="1" t="s">
        <v>94</v>
      </c>
      <c r="O568" s="1" t="s">
        <v>94</v>
      </c>
      <c r="P568" s="1" t="s">
        <v>52</v>
      </c>
      <c r="Q568" s="1" t="s">
        <v>52</v>
      </c>
      <c r="R568" s="1" t="s">
        <v>52</v>
      </c>
      <c r="AV568" s="1" t="s">
        <v>52</v>
      </c>
      <c r="AW568" s="1" t="s">
        <v>52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20"/>
      <c r="B569" s="20"/>
      <c r="C569" s="20"/>
      <c r="D569" s="20"/>
      <c r="E569" s="22"/>
      <c r="F569" s="25"/>
      <c r="G569" s="22"/>
      <c r="H569" s="25"/>
      <c r="I569" s="22"/>
      <c r="J569" s="25"/>
      <c r="K569" s="22"/>
      <c r="L569" s="25"/>
      <c r="M569" s="20"/>
    </row>
    <row r="570" spans="1:52" ht="30" customHeight="1" x14ac:dyDescent="0.3">
      <c r="A570" s="16" t="s">
        <v>2050</v>
      </c>
      <c r="B570" s="17"/>
      <c r="C570" s="17"/>
      <c r="D570" s="17"/>
      <c r="E570" s="21"/>
      <c r="F570" s="24"/>
      <c r="G570" s="21"/>
      <c r="H570" s="24"/>
      <c r="I570" s="21"/>
      <c r="J570" s="24"/>
      <c r="K570" s="21"/>
      <c r="L570" s="24"/>
      <c r="M570" s="18"/>
      <c r="N570" s="1" t="s">
        <v>635</v>
      </c>
    </row>
    <row r="571" spans="1:52" ht="30" customHeight="1" x14ac:dyDescent="0.3">
      <c r="A571" s="19" t="s">
        <v>1701</v>
      </c>
      <c r="B571" s="19" t="s">
        <v>1706</v>
      </c>
      <c r="C571" s="19" t="s">
        <v>61</v>
      </c>
      <c r="D571" s="20">
        <v>1.4379999999999999</v>
      </c>
      <c r="E571" s="22"/>
      <c r="F571" s="25"/>
      <c r="G571" s="22"/>
      <c r="H571" s="25"/>
      <c r="I571" s="22"/>
      <c r="J571" s="25"/>
      <c r="K571" s="22"/>
      <c r="L571" s="25"/>
      <c r="M571" s="19" t="s">
        <v>1707</v>
      </c>
      <c r="N571" s="1" t="s">
        <v>635</v>
      </c>
      <c r="O571" s="1" t="s">
        <v>1708</v>
      </c>
      <c r="P571" s="1" t="s">
        <v>64</v>
      </c>
      <c r="Q571" s="1" t="s">
        <v>65</v>
      </c>
      <c r="R571" s="1" t="s">
        <v>65</v>
      </c>
      <c r="AV571" s="1" t="s">
        <v>52</v>
      </c>
      <c r="AW571" s="1" t="s">
        <v>2051</v>
      </c>
      <c r="AX571" s="1" t="s">
        <v>52</v>
      </c>
      <c r="AY571" s="1" t="s">
        <v>52</v>
      </c>
      <c r="AZ571" s="1" t="s">
        <v>52</v>
      </c>
    </row>
    <row r="572" spans="1:52" ht="30" customHeight="1" x14ac:dyDescent="0.3">
      <c r="A572" s="19" t="s">
        <v>1196</v>
      </c>
      <c r="B572" s="19" t="s">
        <v>52</v>
      </c>
      <c r="C572" s="19" t="s">
        <v>52</v>
      </c>
      <c r="D572" s="20"/>
      <c r="E572" s="22"/>
      <c r="F572" s="25"/>
      <c r="G572" s="22"/>
      <c r="H572" s="25"/>
      <c r="I572" s="22"/>
      <c r="J572" s="25"/>
      <c r="K572" s="22"/>
      <c r="L572" s="25"/>
      <c r="M572" s="19" t="s">
        <v>52</v>
      </c>
      <c r="N572" s="1" t="s">
        <v>94</v>
      </c>
      <c r="O572" s="1" t="s">
        <v>94</v>
      </c>
      <c r="P572" s="1" t="s">
        <v>52</v>
      </c>
      <c r="Q572" s="1" t="s">
        <v>52</v>
      </c>
      <c r="R572" s="1" t="s">
        <v>52</v>
      </c>
      <c r="AV572" s="1" t="s">
        <v>52</v>
      </c>
      <c r="AW572" s="1" t="s">
        <v>52</v>
      </c>
      <c r="AX572" s="1" t="s">
        <v>52</v>
      </c>
      <c r="AY572" s="1" t="s">
        <v>52</v>
      </c>
      <c r="AZ572" s="1" t="s">
        <v>52</v>
      </c>
    </row>
    <row r="573" spans="1:52" ht="30" customHeight="1" x14ac:dyDescent="0.3">
      <c r="A573" s="20"/>
      <c r="B573" s="20"/>
      <c r="C573" s="20"/>
      <c r="D573" s="20"/>
      <c r="E573" s="22"/>
      <c r="F573" s="25"/>
      <c r="G573" s="22"/>
      <c r="H573" s="25"/>
      <c r="I573" s="22"/>
      <c r="J573" s="25"/>
      <c r="K573" s="22"/>
      <c r="L573" s="25"/>
      <c r="M573" s="20"/>
    </row>
    <row r="574" spans="1:52" ht="30" customHeight="1" x14ac:dyDescent="0.3">
      <c r="A574" s="16" t="s">
        <v>2052</v>
      </c>
      <c r="B574" s="17"/>
      <c r="C574" s="17"/>
      <c r="D574" s="17"/>
      <c r="E574" s="21"/>
      <c r="F574" s="24"/>
      <c r="G574" s="21"/>
      <c r="H574" s="24"/>
      <c r="I574" s="21"/>
      <c r="J574" s="24"/>
      <c r="K574" s="21"/>
      <c r="L574" s="24"/>
      <c r="M574" s="18"/>
      <c r="N574" s="1" t="s">
        <v>640</v>
      </c>
    </row>
    <row r="575" spans="1:52" ht="30" customHeight="1" x14ac:dyDescent="0.3">
      <c r="A575" s="19" t="s">
        <v>1314</v>
      </c>
      <c r="B575" s="19" t="s">
        <v>1193</v>
      </c>
      <c r="C575" s="19" t="s">
        <v>652</v>
      </c>
      <c r="D575" s="20">
        <v>3.5999999999999997E-2</v>
      </c>
      <c r="E575" s="22"/>
      <c r="F575" s="25"/>
      <c r="G575" s="22"/>
      <c r="H575" s="25"/>
      <c r="I575" s="22"/>
      <c r="J575" s="25"/>
      <c r="K575" s="22"/>
      <c r="L575" s="25"/>
      <c r="M575" s="19" t="s">
        <v>52</v>
      </c>
      <c r="N575" s="1" t="s">
        <v>640</v>
      </c>
      <c r="O575" s="1" t="s">
        <v>1315</v>
      </c>
      <c r="P575" s="1" t="s">
        <v>65</v>
      </c>
      <c r="Q575" s="1" t="s">
        <v>65</v>
      </c>
      <c r="R575" s="1" t="s">
        <v>64</v>
      </c>
      <c r="AV575" s="1" t="s">
        <v>52</v>
      </c>
      <c r="AW575" s="1" t="s">
        <v>2053</v>
      </c>
      <c r="AX575" s="1" t="s">
        <v>52</v>
      </c>
      <c r="AY575" s="1" t="s">
        <v>52</v>
      </c>
      <c r="AZ575" s="1" t="s">
        <v>52</v>
      </c>
    </row>
    <row r="576" spans="1:52" ht="30" customHeight="1" x14ac:dyDescent="0.3">
      <c r="A576" s="19" t="s">
        <v>1192</v>
      </c>
      <c r="B576" s="19" t="s">
        <v>1193</v>
      </c>
      <c r="C576" s="19" t="s">
        <v>652</v>
      </c>
      <c r="D576" s="20">
        <v>0.03</v>
      </c>
      <c r="E576" s="22"/>
      <c r="F576" s="25"/>
      <c r="G576" s="22"/>
      <c r="H576" s="25"/>
      <c r="I576" s="22"/>
      <c r="J576" s="25"/>
      <c r="K576" s="22"/>
      <c r="L576" s="25"/>
      <c r="M576" s="19" t="s">
        <v>52</v>
      </c>
      <c r="N576" s="1" t="s">
        <v>640</v>
      </c>
      <c r="O576" s="1" t="s">
        <v>1194</v>
      </c>
      <c r="P576" s="1" t="s">
        <v>65</v>
      </c>
      <c r="Q576" s="1" t="s">
        <v>65</v>
      </c>
      <c r="R576" s="1" t="s">
        <v>64</v>
      </c>
      <c r="AV576" s="1" t="s">
        <v>52</v>
      </c>
      <c r="AW576" s="1" t="s">
        <v>2054</v>
      </c>
      <c r="AX576" s="1" t="s">
        <v>52</v>
      </c>
      <c r="AY576" s="1" t="s">
        <v>52</v>
      </c>
      <c r="AZ576" s="1" t="s">
        <v>52</v>
      </c>
    </row>
    <row r="577" spans="1:52" ht="30" customHeight="1" x14ac:dyDescent="0.3">
      <c r="A577" s="19" t="s">
        <v>1196</v>
      </c>
      <c r="B577" s="19" t="s">
        <v>52</v>
      </c>
      <c r="C577" s="19" t="s">
        <v>52</v>
      </c>
      <c r="D577" s="20"/>
      <c r="E577" s="22"/>
      <c r="F577" s="25"/>
      <c r="G577" s="22"/>
      <c r="H577" s="25"/>
      <c r="I577" s="22"/>
      <c r="J577" s="25"/>
      <c r="K577" s="22"/>
      <c r="L577" s="25"/>
      <c r="M577" s="19" t="s">
        <v>52</v>
      </c>
      <c r="N577" s="1" t="s">
        <v>94</v>
      </c>
      <c r="O577" s="1" t="s">
        <v>94</v>
      </c>
      <c r="P577" s="1" t="s">
        <v>52</v>
      </c>
      <c r="Q577" s="1" t="s">
        <v>52</v>
      </c>
      <c r="R577" s="1" t="s">
        <v>52</v>
      </c>
      <c r="AV577" s="1" t="s">
        <v>52</v>
      </c>
      <c r="AW577" s="1" t="s">
        <v>52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20"/>
      <c r="B578" s="20"/>
      <c r="C578" s="20"/>
      <c r="D578" s="20"/>
      <c r="E578" s="22"/>
      <c r="F578" s="25"/>
      <c r="G578" s="22"/>
      <c r="H578" s="25"/>
      <c r="I578" s="22"/>
      <c r="J578" s="25"/>
      <c r="K578" s="22"/>
      <c r="L578" s="25"/>
      <c r="M578" s="20"/>
    </row>
    <row r="579" spans="1:52" ht="30" customHeight="1" x14ac:dyDescent="0.3">
      <c r="A579" s="16" t="s">
        <v>2055</v>
      </c>
      <c r="B579" s="17"/>
      <c r="C579" s="17"/>
      <c r="D579" s="17"/>
      <c r="E579" s="21"/>
      <c r="F579" s="24"/>
      <c r="G579" s="21"/>
      <c r="H579" s="24"/>
      <c r="I579" s="21"/>
      <c r="J579" s="24"/>
      <c r="K579" s="21"/>
      <c r="L579" s="24"/>
      <c r="M579" s="18"/>
      <c r="N579" s="1" t="s">
        <v>654</v>
      </c>
    </row>
    <row r="580" spans="1:52" ht="30" customHeight="1" x14ac:dyDescent="0.3">
      <c r="A580" s="19" t="s">
        <v>1192</v>
      </c>
      <c r="B580" s="19" t="s">
        <v>1193</v>
      </c>
      <c r="C580" s="19" t="s">
        <v>652</v>
      </c>
      <c r="D580" s="20">
        <v>1</v>
      </c>
      <c r="E580" s="22"/>
      <c r="F580" s="25"/>
      <c r="G580" s="22"/>
      <c r="H580" s="25"/>
      <c r="I580" s="22"/>
      <c r="J580" s="25"/>
      <c r="K580" s="22"/>
      <c r="L580" s="25"/>
      <c r="M580" s="19" t="s">
        <v>52</v>
      </c>
      <c r="N580" s="1" t="s">
        <v>654</v>
      </c>
      <c r="O580" s="1" t="s">
        <v>1194</v>
      </c>
      <c r="P580" s="1" t="s">
        <v>65</v>
      </c>
      <c r="Q580" s="1" t="s">
        <v>65</v>
      </c>
      <c r="R580" s="1" t="s">
        <v>64</v>
      </c>
      <c r="AV580" s="1" t="s">
        <v>52</v>
      </c>
      <c r="AW580" s="1" t="s">
        <v>2056</v>
      </c>
      <c r="AX580" s="1" t="s">
        <v>52</v>
      </c>
      <c r="AY580" s="1" t="s">
        <v>52</v>
      </c>
      <c r="AZ580" s="1" t="s">
        <v>52</v>
      </c>
    </row>
    <row r="581" spans="1:52" ht="30" customHeight="1" x14ac:dyDescent="0.3">
      <c r="A581" s="19" t="s">
        <v>1196</v>
      </c>
      <c r="B581" s="19" t="s">
        <v>52</v>
      </c>
      <c r="C581" s="19" t="s">
        <v>52</v>
      </c>
      <c r="D581" s="20"/>
      <c r="E581" s="22"/>
      <c r="F581" s="25"/>
      <c r="G581" s="22"/>
      <c r="H581" s="25"/>
      <c r="I581" s="22"/>
      <c r="J581" s="25"/>
      <c r="K581" s="22"/>
      <c r="L581" s="25"/>
      <c r="M581" s="19" t="s">
        <v>52</v>
      </c>
      <c r="N581" s="1" t="s">
        <v>94</v>
      </c>
      <c r="O581" s="1" t="s">
        <v>94</v>
      </c>
      <c r="P581" s="1" t="s">
        <v>52</v>
      </c>
      <c r="Q581" s="1" t="s">
        <v>52</v>
      </c>
      <c r="R581" s="1" t="s">
        <v>52</v>
      </c>
      <c r="AV581" s="1" t="s">
        <v>52</v>
      </c>
      <c r="AW581" s="1" t="s">
        <v>52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20"/>
      <c r="B582" s="20"/>
      <c r="C582" s="20"/>
      <c r="D582" s="20"/>
      <c r="E582" s="22"/>
      <c r="F582" s="25"/>
      <c r="G582" s="22"/>
      <c r="H582" s="25"/>
      <c r="I582" s="22"/>
      <c r="J582" s="25"/>
      <c r="K582" s="22"/>
      <c r="L582" s="25"/>
      <c r="M582" s="20"/>
    </row>
    <row r="583" spans="1:52" ht="30" customHeight="1" x14ac:dyDescent="0.3">
      <c r="A583" s="16" t="s">
        <v>2057</v>
      </c>
      <c r="B583" s="17"/>
      <c r="C583" s="17"/>
      <c r="D583" s="17"/>
      <c r="E583" s="21"/>
      <c r="F583" s="24"/>
      <c r="G583" s="21"/>
      <c r="H583" s="24"/>
      <c r="I583" s="21"/>
      <c r="J583" s="24"/>
      <c r="K583" s="21"/>
      <c r="L583" s="24"/>
      <c r="M583" s="18"/>
      <c r="N583" s="1" t="s">
        <v>663</v>
      </c>
    </row>
    <row r="584" spans="1:52" ht="30" customHeight="1" x14ac:dyDescent="0.3">
      <c r="A584" s="19" t="s">
        <v>1346</v>
      </c>
      <c r="B584" s="19" t="s">
        <v>1347</v>
      </c>
      <c r="C584" s="19" t="s">
        <v>1304</v>
      </c>
      <c r="D584" s="20">
        <v>1.8149999999999999</v>
      </c>
      <c r="E584" s="22"/>
      <c r="F584" s="25"/>
      <c r="G584" s="22"/>
      <c r="H584" s="25"/>
      <c r="I584" s="22"/>
      <c r="J584" s="25"/>
      <c r="K584" s="22"/>
      <c r="L584" s="25"/>
      <c r="M584" s="19" t="s">
        <v>52</v>
      </c>
      <c r="N584" s="1" t="s">
        <v>663</v>
      </c>
      <c r="O584" s="1" t="s">
        <v>1348</v>
      </c>
      <c r="P584" s="1" t="s">
        <v>65</v>
      </c>
      <c r="Q584" s="1" t="s">
        <v>65</v>
      </c>
      <c r="R584" s="1" t="s">
        <v>64</v>
      </c>
      <c r="AV584" s="1" t="s">
        <v>52</v>
      </c>
      <c r="AW584" s="1" t="s">
        <v>2058</v>
      </c>
      <c r="AX584" s="1" t="s">
        <v>52</v>
      </c>
      <c r="AY584" s="1" t="s">
        <v>52</v>
      </c>
      <c r="AZ584" s="1" t="s">
        <v>52</v>
      </c>
    </row>
    <row r="585" spans="1:52" ht="30" customHeight="1" x14ac:dyDescent="0.3">
      <c r="A585" s="19" t="s">
        <v>1350</v>
      </c>
      <c r="B585" s="19" t="s">
        <v>1351</v>
      </c>
      <c r="C585" s="19" t="s">
        <v>154</v>
      </c>
      <c r="D585" s="20">
        <v>1</v>
      </c>
      <c r="E585" s="22"/>
      <c r="F585" s="25"/>
      <c r="G585" s="22"/>
      <c r="H585" s="25"/>
      <c r="I585" s="22"/>
      <c r="J585" s="25"/>
      <c r="K585" s="22"/>
      <c r="L585" s="25"/>
      <c r="M585" s="19" t="s">
        <v>1352</v>
      </c>
      <c r="N585" s="1" t="s">
        <v>663</v>
      </c>
      <c r="O585" s="1" t="s">
        <v>1353</v>
      </c>
      <c r="P585" s="1" t="s">
        <v>64</v>
      </c>
      <c r="Q585" s="1" t="s">
        <v>65</v>
      </c>
      <c r="R585" s="1" t="s">
        <v>65</v>
      </c>
      <c r="AV585" s="1" t="s">
        <v>52</v>
      </c>
      <c r="AW585" s="1" t="s">
        <v>2059</v>
      </c>
      <c r="AX585" s="1" t="s">
        <v>52</v>
      </c>
      <c r="AY585" s="1" t="s">
        <v>52</v>
      </c>
      <c r="AZ585" s="1" t="s">
        <v>52</v>
      </c>
    </row>
    <row r="586" spans="1:52" ht="30" customHeight="1" x14ac:dyDescent="0.3">
      <c r="A586" s="19" t="s">
        <v>214</v>
      </c>
      <c r="B586" s="19" t="s">
        <v>1355</v>
      </c>
      <c r="C586" s="19" t="s">
        <v>61</v>
      </c>
      <c r="D586" s="20">
        <v>0.3</v>
      </c>
      <c r="E586" s="22"/>
      <c r="F586" s="25"/>
      <c r="G586" s="22"/>
      <c r="H586" s="25"/>
      <c r="I586" s="22"/>
      <c r="J586" s="25"/>
      <c r="K586" s="22"/>
      <c r="L586" s="25"/>
      <c r="M586" s="19" t="s">
        <v>1356</v>
      </c>
      <c r="N586" s="1" t="s">
        <v>663</v>
      </c>
      <c r="O586" s="1" t="s">
        <v>1357</v>
      </c>
      <c r="P586" s="1" t="s">
        <v>64</v>
      </c>
      <c r="Q586" s="1" t="s">
        <v>65</v>
      </c>
      <c r="R586" s="1" t="s">
        <v>65</v>
      </c>
      <c r="AV586" s="1" t="s">
        <v>52</v>
      </c>
      <c r="AW586" s="1" t="s">
        <v>2060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19" t="s">
        <v>1196</v>
      </c>
      <c r="B587" s="19" t="s">
        <v>52</v>
      </c>
      <c r="C587" s="19" t="s">
        <v>52</v>
      </c>
      <c r="D587" s="20"/>
      <c r="E587" s="22"/>
      <c r="F587" s="25"/>
      <c r="G587" s="22"/>
      <c r="H587" s="25"/>
      <c r="I587" s="22"/>
      <c r="J587" s="25"/>
      <c r="K587" s="22"/>
      <c r="L587" s="25"/>
      <c r="M587" s="19" t="s">
        <v>52</v>
      </c>
      <c r="N587" s="1" t="s">
        <v>94</v>
      </c>
      <c r="O587" s="1" t="s">
        <v>94</v>
      </c>
      <c r="P587" s="1" t="s">
        <v>52</v>
      </c>
      <c r="Q587" s="1" t="s">
        <v>52</v>
      </c>
      <c r="R587" s="1" t="s">
        <v>52</v>
      </c>
      <c r="AV587" s="1" t="s">
        <v>52</v>
      </c>
      <c r="AW587" s="1" t="s">
        <v>52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20"/>
      <c r="B588" s="20"/>
      <c r="C588" s="20"/>
      <c r="D588" s="20"/>
      <c r="E588" s="22"/>
      <c r="F588" s="25"/>
      <c r="G588" s="22"/>
      <c r="H588" s="25"/>
      <c r="I588" s="22"/>
      <c r="J588" s="25"/>
      <c r="K588" s="22"/>
      <c r="L588" s="25"/>
      <c r="M588" s="20"/>
    </row>
    <row r="589" spans="1:52" ht="30" customHeight="1" x14ac:dyDescent="0.3">
      <c r="A589" s="16" t="s">
        <v>2061</v>
      </c>
      <c r="B589" s="17"/>
      <c r="C589" s="17"/>
      <c r="D589" s="17"/>
      <c r="E589" s="21"/>
      <c r="F589" s="24"/>
      <c r="G589" s="21"/>
      <c r="H589" s="24"/>
      <c r="I589" s="21"/>
      <c r="J589" s="24"/>
      <c r="K589" s="21"/>
      <c r="L589" s="24"/>
      <c r="M589" s="18"/>
      <c r="N589" s="1" t="s">
        <v>690</v>
      </c>
    </row>
    <row r="590" spans="1:52" ht="30" customHeight="1" x14ac:dyDescent="0.3">
      <c r="A590" s="19" t="s">
        <v>1959</v>
      </c>
      <c r="B590" s="19" t="s">
        <v>1193</v>
      </c>
      <c r="C590" s="19" t="s">
        <v>652</v>
      </c>
      <c r="D590" s="20">
        <v>8.0000000000000002E-3</v>
      </c>
      <c r="E590" s="22"/>
      <c r="F590" s="25"/>
      <c r="G590" s="22"/>
      <c r="H590" s="25"/>
      <c r="I590" s="22"/>
      <c r="J590" s="25"/>
      <c r="K590" s="22"/>
      <c r="L590" s="25"/>
      <c r="M590" s="19" t="s">
        <v>52</v>
      </c>
      <c r="N590" s="1" t="s">
        <v>690</v>
      </c>
      <c r="O590" s="1" t="s">
        <v>1960</v>
      </c>
      <c r="P590" s="1" t="s">
        <v>65</v>
      </c>
      <c r="Q590" s="1" t="s">
        <v>65</v>
      </c>
      <c r="R590" s="1" t="s">
        <v>64</v>
      </c>
      <c r="AV590" s="1" t="s">
        <v>52</v>
      </c>
      <c r="AW590" s="1" t="s">
        <v>2062</v>
      </c>
      <c r="AX590" s="1" t="s">
        <v>52</v>
      </c>
      <c r="AY590" s="1" t="s">
        <v>52</v>
      </c>
      <c r="AZ590" s="1" t="s">
        <v>52</v>
      </c>
    </row>
    <row r="591" spans="1:52" ht="30" customHeight="1" x14ac:dyDescent="0.3">
      <c r="A591" s="19" t="s">
        <v>1192</v>
      </c>
      <c r="B591" s="19" t="s">
        <v>1193</v>
      </c>
      <c r="C591" s="19" t="s">
        <v>652</v>
      </c>
      <c r="D591" s="20">
        <v>3.0000000000000001E-3</v>
      </c>
      <c r="E591" s="22"/>
      <c r="F591" s="25"/>
      <c r="G591" s="22"/>
      <c r="H591" s="25"/>
      <c r="I591" s="22"/>
      <c r="J591" s="25"/>
      <c r="K591" s="22"/>
      <c r="L591" s="25"/>
      <c r="M591" s="19" t="s">
        <v>52</v>
      </c>
      <c r="N591" s="1" t="s">
        <v>690</v>
      </c>
      <c r="O591" s="1" t="s">
        <v>1194</v>
      </c>
      <c r="P591" s="1" t="s">
        <v>65</v>
      </c>
      <c r="Q591" s="1" t="s">
        <v>65</v>
      </c>
      <c r="R591" s="1" t="s">
        <v>64</v>
      </c>
      <c r="AV591" s="1" t="s">
        <v>52</v>
      </c>
      <c r="AW591" s="1" t="s">
        <v>2063</v>
      </c>
      <c r="AX591" s="1" t="s">
        <v>52</v>
      </c>
      <c r="AY591" s="1" t="s">
        <v>52</v>
      </c>
      <c r="AZ591" s="1" t="s">
        <v>52</v>
      </c>
    </row>
    <row r="592" spans="1:52" ht="30" customHeight="1" x14ac:dyDescent="0.3">
      <c r="A592" s="19" t="s">
        <v>1196</v>
      </c>
      <c r="B592" s="19" t="s">
        <v>52</v>
      </c>
      <c r="C592" s="19" t="s">
        <v>52</v>
      </c>
      <c r="D592" s="20"/>
      <c r="E592" s="22"/>
      <c r="F592" s="25"/>
      <c r="G592" s="22"/>
      <c r="H592" s="25"/>
      <c r="I592" s="22"/>
      <c r="J592" s="25"/>
      <c r="K592" s="22"/>
      <c r="L592" s="25"/>
      <c r="M592" s="19" t="s">
        <v>52</v>
      </c>
      <c r="N592" s="1" t="s">
        <v>94</v>
      </c>
      <c r="O592" s="1" t="s">
        <v>94</v>
      </c>
      <c r="P592" s="1" t="s">
        <v>52</v>
      </c>
      <c r="Q592" s="1" t="s">
        <v>52</v>
      </c>
      <c r="R592" s="1" t="s">
        <v>52</v>
      </c>
      <c r="AV592" s="1" t="s">
        <v>52</v>
      </c>
      <c r="AW592" s="1" t="s">
        <v>52</v>
      </c>
      <c r="AX592" s="1" t="s">
        <v>52</v>
      </c>
      <c r="AY592" s="1" t="s">
        <v>52</v>
      </c>
      <c r="AZ592" s="1" t="s">
        <v>52</v>
      </c>
    </row>
    <row r="593" spans="1:52" ht="30" customHeight="1" x14ac:dyDescent="0.3">
      <c r="A593" s="20"/>
      <c r="B593" s="20"/>
      <c r="C593" s="20"/>
      <c r="D593" s="20"/>
      <c r="E593" s="22"/>
      <c r="F593" s="25"/>
      <c r="G593" s="22"/>
      <c r="H593" s="25"/>
      <c r="I593" s="22"/>
      <c r="J593" s="25"/>
      <c r="K593" s="22"/>
      <c r="L593" s="25"/>
      <c r="M593" s="20"/>
    </row>
    <row r="594" spans="1:52" ht="30" customHeight="1" x14ac:dyDescent="0.3">
      <c r="A594" s="16" t="s">
        <v>2064</v>
      </c>
      <c r="B594" s="17"/>
      <c r="C594" s="17"/>
      <c r="D594" s="17"/>
      <c r="E594" s="21"/>
      <c r="F594" s="24"/>
      <c r="G594" s="21"/>
      <c r="H594" s="24"/>
      <c r="I594" s="21"/>
      <c r="J594" s="24"/>
      <c r="K594" s="21"/>
      <c r="L594" s="24"/>
      <c r="M594" s="18"/>
      <c r="N594" s="1" t="s">
        <v>698</v>
      </c>
    </row>
    <row r="595" spans="1:52" ht="30" customHeight="1" x14ac:dyDescent="0.3">
      <c r="A595" s="19" t="s">
        <v>2065</v>
      </c>
      <c r="B595" s="19" t="s">
        <v>2066</v>
      </c>
      <c r="C595" s="19" t="s">
        <v>61</v>
      </c>
      <c r="D595" s="20">
        <v>2.65</v>
      </c>
      <c r="E595" s="22"/>
      <c r="F595" s="25"/>
      <c r="G595" s="22"/>
      <c r="H595" s="25"/>
      <c r="I595" s="22"/>
      <c r="J595" s="25"/>
      <c r="K595" s="22"/>
      <c r="L595" s="25"/>
      <c r="M595" s="19" t="s">
        <v>52</v>
      </c>
      <c r="N595" s="1" t="s">
        <v>698</v>
      </c>
      <c r="O595" s="1" t="s">
        <v>2067</v>
      </c>
      <c r="P595" s="1" t="s">
        <v>65</v>
      </c>
      <c r="Q595" s="1" t="s">
        <v>65</v>
      </c>
      <c r="R595" s="1" t="s">
        <v>64</v>
      </c>
      <c r="AV595" s="1" t="s">
        <v>52</v>
      </c>
      <c r="AW595" s="1" t="s">
        <v>2068</v>
      </c>
      <c r="AX595" s="1" t="s">
        <v>52</v>
      </c>
      <c r="AY595" s="1" t="s">
        <v>52</v>
      </c>
      <c r="AZ595" s="1" t="s">
        <v>52</v>
      </c>
    </row>
    <row r="596" spans="1:52" ht="30" customHeight="1" x14ac:dyDescent="0.3">
      <c r="A596" s="19" t="s">
        <v>2069</v>
      </c>
      <c r="B596" s="19" t="s">
        <v>2070</v>
      </c>
      <c r="C596" s="19" t="s">
        <v>61</v>
      </c>
      <c r="D596" s="20">
        <v>2.65</v>
      </c>
      <c r="E596" s="22"/>
      <c r="F596" s="25"/>
      <c r="G596" s="22"/>
      <c r="H596" s="25"/>
      <c r="I596" s="22"/>
      <c r="J596" s="25"/>
      <c r="K596" s="22"/>
      <c r="L596" s="25"/>
      <c r="M596" s="19" t="s">
        <v>52</v>
      </c>
      <c r="N596" s="1" t="s">
        <v>698</v>
      </c>
      <c r="O596" s="1" t="s">
        <v>2071</v>
      </c>
      <c r="P596" s="1" t="s">
        <v>65</v>
      </c>
      <c r="Q596" s="1" t="s">
        <v>65</v>
      </c>
      <c r="R596" s="1" t="s">
        <v>64</v>
      </c>
      <c r="AV596" s="1" t="s">
        <v>52</v>
      </c>
      <c r="AW596" s="1" t="s">
        <v>2072</v>
      </c>
      <c r="AX596" s="1" t="s">
        <v>52</v>
      </c>
      <c r="AY596" s="1" t="s">
        <v>52</v>
      </c>
      <c r="AZ596" s="1" t="s">
        <v>52</v>
      </c>
    </row>
    <row r="597" spans="1:52" ht="30" customHeight="1" x14ac:dyDescent="0.3">
      <c r="A597" s="19" t="s">
        <v>2073</v>
      </c>
      <c r="B597" s="19" t="s">
        <v>2074</v>
      </c>
      <c r="C597" s="19" t="s">
        <v>1515</v>
      </c>
      <c r="D597" s="20">
        <v>1</v>
      </c>
      <c r="E597" s="22"/>
      <c r="F597" s="25"/>
      <c r="G597" s="22"/>
      <c r="H597" s="25"/>
      <c r="I597" s="22"/>
      <c r="J597" s="25"/>
      <c r="K597" s="22"/>
      <c r="L597" s="25"/>
      <c r="M597" s="19" t="s">
        <v>52</v>
      </c>
      <c r="N597" s="1" t="s">
        <v>698</v>
      </c>
      <c r="O597" s="1" t="s">
        <v>2075</v>
      </c>
      <c r="P597" s="1" t="s">
        <v>65</v>
      </c>
      <c r="Q597" s="1" t="s">
        <v>65</v>
      </c>
      <c r="R597" s="1" t="s">
        <v>64</v>
      </c>
      <c r="AV597" s="1" t="s">
        <v>52</v>
      </c>
      <c r="AW597" s="1" t="s">
        <v>2076</v>
      </c>
      <c r="AX597" s="1" t="s">
        <v>52</v>
      </c>
      <c r="AY597" s="1" t="s">
        <v>52</v>
      </c>
      <c r="AZ597" s="1" t="s">
        <v>52</v>
      </c>
    </row>
    <row r="598" spans="1:52" ht="30" customHeight="1" x14ac:dyDescent="0.3">
      <c r="A598" s="19" t="s">
        <v>2077</v>
      </c>
      <c r="B598" s="19" t="s">
        <v>1912</v>
      </c>
      <c r="C598" s="19" t="s">
        <v>69</v>
      </c>
      <c r="D598" s="20">
        <v>1</v>
      </c>
      <c r="E598" s="22"/>
      <c r="F598" s="25"/>
      <c r="G598" s="22"/>
      <c r="H598" s="25"/>
      <c r="I598" s="22"/>
      <c r="J598" s="25"/>
      <c r="K598" s="22"/>
      <c r="L598" s="25"/>
      <c r="M598" s="19" t="s">
        <v>2078</v>
      </c>
      <c r="N598" s="1" t="s">
        <v>698</v>
      </c>
      <c r="O598" s="1" t="s">
        <v>2079</v>
      </c>
      <c r="P598" s="1" t="s">
        <v>64</v>
      </c>
      <c r="Q598" s="1" t="s">
        <v>65</v>
      </c>
      <c r="R598" s="1" t="s">
        <v>65</v>
      </c>
      <c r="AV598" s="1" t="s">
        <v>52</v>
      </c>
      <c r="AW598" s="1" t="s">
        <v>2080</v>
      </c>
      <c r="AX598" s="1" t="s">
        <v>52</v>
      </c>
      <c r="AY598" s="1" t="s">
        <v>52</v>
      </c>
      <c r="AZ598" s="1" t="s">
        <v>52</v>
      </c>
    </row>
    <row r="599" spans="1:52" ht="30" customHeight="1" x14ac:dyDescent="0.3">
      <c r="A599" s="19" t="s">
        <v>2081</v>
      </c>
      <c r="B599" s="19" t="s">
        <v>2082</v>
      </c>
      <c r="C599" s="19" t="s">
        <v>69</v>
      </c>
      <c r="D599" s="20">
        <v>1</v>
      </c>
      <c r="E599" s="22"/>
      <c r="F599" s="25"/>
      <c r="G599" s="22"/>
      <c r="H599" s="25"/>
      <c r="I599" s="22"/>
      <c r="J599" s="25"/>
      <c r="K599" s="22"/>
      <c r="L599" s="25"/>
      <c r="M599" s="19" t="s">
        <v>2083</v>
      </c>
      <c r="N599" s="1" t="s">
        <v>698</v>
      </c>
      <c r="O599" s="1" t="s">
        <v>2084</v>
      </c>
      <c r="P599" s="1" t="s">
        <v>64</v>
      </c>
      <c r="Q599" s="1" t="s">
        <v>65</v>
      </c>
      <c r="R599" s="1" t="s">
        <v>65</v>
      </c>
      <c r="AV599" s="1" t="s">
        <v>52</v>
      </c>
      <c r="AW599" s="1" t="s">
        <v>2085</v>
      </c>
      <c r="AX599" s="1" t="s">
        <v>52</v>
      </c>
      <c r="AY599" s="1" t="s">
        <v>52</v>
      </c>
      <c r="AZ599" s="1" t="s">
        <v>52</v>
      </c>
    </row>
    <row r="600" spans="1:52" ht="30" customHeight="1" x14ac:dyDescent="0.3">
      <c r="A600" s="19" t="s">
        <v>2086</v>
      </c>
      <c r="B600" s="19" t="s">
        <v>2087</v>
      </c>
      <c r="C600" s="19" t="s">
        <v>1515</v>
      </c>
      <c r="D600" s="20">
        <v>1</v>
      </c>
      <c r="E600" s="22"/>
      <c r="F600" s="25"/>
      <c r="G600" s="22"/>
      <c r="H600" s="25"/>
      <c r="I600" s="22"/>
      <c r="J600" s="25"/>
      <c r="K600" s="22"/>
      <c r="L600" s="25"/>
      <c r="M600" s="19" t="s">
        <v>52</v>
      </c>
      <c r="N600" s="1" t="s">
        <v>698</v>
      </c>
      <c r="O600" s="1" t="s">
        <v>2088</v>
      </c>
      <c r="P600" s="1" t="s">
        <v>65</v>
      </c>
      <c r="Q600" s="1" t="s">
        <v>65</v>
      </c>
      <c r="R600" s="1" t="s">
        <v>64</v>
      </c>
      <c r="AV600" s="1" t="s">
        <v>52</v>
      </c>
      <c r="AW600" s="1" t="s">
        <v>2089</v>
      </c>
      <c r="AX600" s="1" t="s">
        <v>52</v>
      </c>
      <c r="AY600" s="1" t="s">
        <v>52</v>
      </c>
      <c r="AZ600" s="1" t="s">
        <v>52</v>
      </c>
    </row>
    <row r="601" spans="1:52" ht="30" customHeight="1" x14ac:dyDescent="0.3">
      <c r="A601" s="19" t="s">
        <v>1980</v>
      </c>
      <c r="B601" s="19" t="s">
        <v>2090</v>
      </c>
      <c r="C601" s="19" t="s">
        <v>61</v>
      </c>
      <c r="D601" s="20">
        <v>0.55000000000000004</v>
      </c>
      <c r="E601" s="22"/>
      <c r="F601" s="25"/>
      <c r="G601" s="22"/>
      <c r="H601" s="25"/>
      <c r="I601" s="22"/>
      <c r="J601" s="25"/>
      <c r="K601" s="22"/>
      <c r="L601" s="25"/>
      <c r="M601" s="19" t="s">
        <v>52</v>
      </c>
      <c r="N601" s="1" t="s">
        <v>698</v>
      </c>
      <c r="O601" s="1" t="s">
        <v>2091</v>
      </c>
      <c r="P601" s="1" t="s">
        <v>65</v>
      </c>
      <c r="Q601" s="1" t="s">
        <v>65</v>
      </c>
      <c r="R601" s="1" t="s">
        <v>64</v>
      </c>
      <c r="AV601" s="1" t="s">
        <v>52</v>
      </c>
      <c r="AW601" s="1" t="s">
        <v>2092</v>
      </c>
      <c r="AX601" s="1" t="s">
        <v>52</v>
      </c>
      <c r="AY601" s="1" t="s">
        <v>52</v>
      </c>
      <c r="AZ601" s="1" t="s">
        <v>52</v>
      </c>
    </row>
    <row r="602" spans="1:52" ht="30" customHeight="1" x14ac:dyDescent="0.3">
      <c r="A602" s="19" t="s">
        <v>1984</v>
      </c>
      <c r="B602" s="19" t="s">
        <v>2093</v>
      </c>
      <c r="C602" s="19" t="s">
        <v>61</v>
      </c>
      <c r="D602" s="20">
        <v>0.55000000000000004</v>
      </c>
      <c r="E602" s="22"/>
      <c r="F602" s="25"/>
      <c r="G602" s="22"/>
      <c r="H602" s="25"/>
      <c r="I602" s="22"/>
      <c r="J602" s="25"/>
      <c r="K602" s="22"/>
      <c r="L602" s="25"/>
      <c r="M602" s="19" t="s">
        <v>2094</v>
      </c>
      <c r="N602" s="1" t="s">
        <v>698</v>
      </c>
      <c r="O602" s="1" t="s">
        <v>2095</v>
      </c>
      <c r="P602" s="1" t="s">
        <v>64</v>
      </c>
      <c r="Q602" s="1" t="s">
        <v>65</v>
      </c>
      <c r="R602" s="1" t="s">
        <v>65</v>
      </c>
      <c r="AV602" s="1" t="s">
        <v>52</v>
      </c>
      <c r="AW602" s="1" t="s">
        <v>2096</v>
      </c>
      <c r="AX602" s="1" t="s">
        <v>52</v>
      </c>
      <c r="AY602" s="1" t="s">
        <v>52</v>
      </c>
      <c r="AZ602" s="1" t="s">
        <v>52</v>
      </c>
    </row>
    <row r="603" spans="1:52" ht="30" customHeight="1" x14ac:dyDescent="0.3">
      <c r="A603" s="19" t="s">
        <v>1196</v>
      </c>
      <c r="B603" s="19" t="s">
        <v>52</v>
      </c>
      <c r="C603" s="19" t="s">
        <v>52</v>
      </c>
      <c r="D603" s="20"/>
      <c r="E603" s="22"/>
      <c r="F603" s="25"/>
      <c r="G603" s="22"/>
      <c r="H603" s="25"/>
      <c r="I603" s="22"/>
      <c r="J603" s="25"/>
      <c r="K603" s="22"/>
      <c r="L603" s="25"/>
      <c r="M603" s="19" t="s">
        <v>52</v>
      </c>
      <c r="N603" s="1" t="s">
        <v>94</v>
      </c>
      <c r="O603" s="1" t="s">
        <v>94</v>
      </c>
      <c r="P603" s="1" t="s">
        <v>52</v>
      </c>
      <c r="Q603" s="1" t="s">
        <v>52</v>
      </c>
      <c r="R603" s="1" t="s">
        <v>52</v>
      </c>
      <c r="AV603" s="1" t="s">
        <v>52</v>
      </c>
      <c r="AW603" s="1" t="s">
        <v>52</v>
      </c>
      <c r="AX603" s="1" t="s">
        <v>52</v>
      </c>
      <c r="AY603" s="1" t="s">
        <v>52</v>
      </c>
      <c r="AZ603" s="1" t="s">
        <v>52</v>
      </c>
    </row>
    <row r="604" spans="1:52" ht="30" customHeight="1" x14ac:dyDescent="0.3">
      <c r="A604" s="20"/>
      <c r="B604" s="20"/>
      <c r="C604" s="20"/>
      <c r="D604" s="20"/>
      <c r="E604" s="22"/>
      <c r="F604" s="25"/>
      <c r="G604" s="22"/>
      <c r="H604" s="25"/>
      <c r="I604" s="22"/>
      <c r="J604" s="25"/>
      <c r="K604" s="22"/>
      <c r="L604" s="25"/>
      <c r="M604" s="20"/>
    </row>
    <row r="605" spans="1:52" ht="30" customHeight="1" x14ac:dyDescent="0.3">
      <c r="A605" s="16" t="s">
        <v>2097</v>
      </c>
      <c r="B605" s="17"/>
      <c r="C605" s="17"/>
      <c r="D605" s="17"/>
      <c r="E605" s="21"/>
      <c r="F605" s="24"/>
      <c r="G605" s="21"/>
      <c r="H605" s="24"/>
      <c r="I605" s="21"/>
      <c r="J605" s="24"/>
      <c r="K605" s="21"/>
      <c r="L605" s="24"/>
      <c r="M605" s="18"/>
      <c r="N605" s="1" t="s">
        <v>714</v>
      </c>
    </row>
    <row r="606" spans="1:52" ht="30" customHeight="1" x14ac:dyDescent="0.3">
      <c r="A606" s="19" t="s">
        <v>1192</v>
      </c>
      <c r="B606" s="19" t="s">
        <v>1193</v>
      </c>
      <c r="C606" s="19" t="s">
        <v>652</v>
      </c>
      <c r="D606" s="20">
        <v>0.02</v>
      </c>
      <c r="E606" s="22"/>
      <c r="F606" s="25"/>
      <c r="G606" s="22"/>
      <c r="H606" s="25"/>
      <c r="I606" s="22"/>
      <c r="J606" s="25"/>
      <c r="K606" s="22"/>
      <c r="L606" s="25"/>
      <c r="M606" s="19" t="s">
        <v>52</v>
      </c>
      <c r="N606" s="1" t="s">
        <v>714</v>
      </c>
      <c r="O606" s="1" t="s">
        <v>1194</v>
      </c>
      <c r="P606" s="1" t="s">
        <v>65</v>
      </c>
      <c r="Q606" s="1" t="s">
        <v>65</v>
      </c>
      <c r="R606" s="1" t="s">
        <v>64</v>
      </c>
      <c r="AV606" s="1" t="s">
        <v>52</v>
      </c>
      <c r="AW606" s="1" t="s">
        <v>2098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19" t="s">
        <v>1196</v>
      </c>
      <c r="B607" s="19" t="s">
        <v>52</v>
      </c>
      <c r="C607" s="19" t="s">
        <v>52</v>
      </c>
      <c r="D607" s="20"/>
      <c r="E607" s="22"/>
      <c r="F607" s="25"/>
      <c r="G607" s="22"/>
      <c r="H607" s="25"/>
      <c r="I607" s="22"/>
      <c r="J607" s="25"/>
      <c r="K607" s="22"/>
      <c r="L607" s="25"/>
      <c r="M607" s="19" t="s">
        <v>52</v>
      </c>
      <c r="N607" s="1" t="s">
        <v>94</v>
      </c>
      <c r="O607" s="1" t="s">
        <v>94</v>
      </c>
      <c r="P607" s="1" t="s">
        <v>52</v>
      </c>
      <c r="Q607" s="1" t="s">
        <v>52</v>
      </c>
      <c r="R607" s="1" t="s">
        <v>52</v>
      </c>
      <c r="AV607" s="1" t="s">
        <v>52</v>
      </c>
      <c r="AW607" s="1" t="s">
        <v>52</v>
      </c>
      <c r="AX607" s="1" t="s">
        <v>52</v>
      </c>
      <c r="AY607" s="1" t="s">
        <v>52</v>
      </c>
      <c r="AZ607" s="1" t="s">
        <v>52</v>
      </c>
    </row>
    <row r="608" spans="1:52" ht="30" customHeight="1" x14ac:dyDescent="0.3">
      <c r="A608" s="20"/>
      <c r="B608" s="20"/>
      <c r="C608" s="20"/>
      <c r="D608" s="20"/>
      <c r="E608" s="22"/>
      <c r="F608" s="25"/>
      <c r="G608" s="22"/>
      <c r="H608" s="25"/>
      <c r="I608" s="22"/>
      <c r="J608" s="25"/>
      <c r="K608" s="22"/>
      <c r="L608" s="25"/>
      <c r="M608" s="20"/>
    </row>
    <row r="609" spans="1:52" ht="30" customHeight="1" x14ac:dyDescent="0.3">
      <c r="A609" s="16" t="s">
        <v>2099</v>
      </c>
      <c r="B609" s="17"/>
      <c r="C609" s="17"/>
      <c r="D609" s="17"/>
      <c r="E609" s="21"/>
      <c r="F609" s="24"/>
      <c r="G609" s="21"/>
      <c r="H609" s="24"/>
      <c r="I609" s="21"/>
      <c r="J609" s="24"/>
      <c r="K609" s="21"/>
      <c r="L609" s="24"/>
      <c r="M609" s="18"/>
      <c r="N609" s="1" t="s">
        <v>720</v>
      </c>
    </row>
    <row r="610" spans="1:52" ht="30" customHeight="1" x14ac:dyDescent="0.3">
      <c r="A610" s="19" t="s">
        <v>1192</v>
      </c>
      <c r="B610" s="19" t="s">
        <v>1193</v>
      </c>
      <c r="C610" s="19" t="s">
        <v>652</v>
      </c>
      <c r="D610" s="20">
        <v>7.4999999999999997E-2</v>
      </c>
      <c r="E610" s="22"/>
      <c r="F610" s="25"/>
      <c r="G610" s="22"/>
      <c r="H610" s="25"/>
      <c r="I610" s="22"/>
      <c r="J610" s="25"/>
      <c r="K610" s="22"/>
      <c r="L610" s="25"/>
      <c r="M610" s="19" t="s">
        <v>52</v>
      </c>
      <c r="N610" s="1" t="s">
        <v>720</v>
      </c>
      <c r="O610" s="1" t="s">
        <v>1194</v>
      </c>
      <c r="P610" s="1" t="s">
        <v>65</v>
      </c>
      <c r="Q610" s="1" t="s">
        <v>65</v>
      </c>
      <c r="R610" s="1" t="s">
        <v>64</v>
      </c>
      <c r="AV610" s="1" t="s">
        <v>52</v>
      </c>
      <c r="AW610" s="1" t="s">
        <v>2100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19" t="s">
        <v>1196</v>
      </c>
      <c r="B611" s="19" t="s">
        <v>52</v>
      </c>
      <c r="C611" s="19" t="s">
        <v>52</v>
      </c>
      <c r="D611" s="20"/>
      <c r="E611" s="22"/>
      <c r="F611" s="25"/>
      <c r="G611" s="22"/>
      <c r="H611" s="25"/>
      <c r="I611" s="22"/>
      <c r="J611" s="25"/>
      <c r="K611" s="22"/>
      <c r="L611" s="25"/>
      <c r="M611" s="19" t="s">
        <v>52</v>
      </c>
      <c r="N611" s="1" t="s">
        <v>94</v>
      </c>
      <c r="O611" s="1" t="s">
        <v>94</v>
      </c>
      <c r="P611" s="1" t="s">
        <v>52</v>
      </c>
      <c r="Q611" s="1" t="s">
        <v>52</v>
      </c>
      <c r="R611" s="1" t="s">
        <v>52</v>
      </c>
      <c r="AV611" s="1" t="s">
        <v>52</v>
      </c>
      <c r="AW611" s="1" t="s">
        <v>52</v>
      </c>
      <c r="AX611" s="1" t="s">
        <v>52</v>
      </c>
      <c r="AY611" s="1" t="s">
        <v>52</v>
      </c>
      <c r="AZ611" s="1" t="s">
        <v>52</v>
      </c>
    </row>
    <row r="612" spans="1:52" ht="30" customHeight="1" x14ac:dyDescent="0.3">
      <c r="A612" s="20"/>
      <c r="B612" s="20"/>
      <c r="C612" s="20"/>
      <c r="D612" s="20"/>
      <c r="E612" s="22"/>
      <c r="F612" s="25"/>
      <c r="G612" s="22"/>
      <c r="H612" s="25"/>
      <c r="I612" s="22"/>
      <c r="J612" s="25"/>
      <c r="K612" s="22"/>
      <c r="L612" s="25"/>
      <c r="M612" s="20"/>
    </row>
    <row r="613" spans="1:52" ht="30" customHeight="1" x14ac:dyDescent="0.3">
      <c r="A613" s="16" t="s">
        <v>2101</v>
      </c>
      <c r="B613" s="17"/>
      <c r="C613" s="17"/>
      <c r="D613" s="17"/>
      <c r="E613" s="21"/>
      <c r="F613" s="24"/>
      <c r="G613" s="21"/>
      <c r="H613" s="24"/>
      <c r="I613" s="21"/>
      <c r="J613" s="24"/>
      <c r="K613" s="21"/>
      <c r="L613" s="24"/>
      <c r="M613" s="18"/>
      <c r="N613" s="1" t="s">
        <v>747</v>
      </c>
    </row>
    <row r="614" spans="1:52" ht="30" customHeight="1" x14ac:dyDescent="0.3">
      <c r="A614" s="19" t="s">
        <v>1331</v>
      </c>
      <c r="B614" s="19" t="s">
        <v>148</v>
      </c>
      <c r="C614" s="19" t="s">
        <v>61</v>
      </c>
      <c r="D614" s="20">
        <v>1.03</v>
      </c>
      <c r="E614" s="22"/>
      <c r="F614" s="25"/>
      <c r="G614" s="22"/>
      <c r="H614" s="25"/>
      <c r="I614" s="22"/>
      <c r="J614" s="25"/>
      <c r="K614" s="22"/>
      <c r="L614" s="25"/>
      <c r="M614" s="19" t="s">
        <v>52</v>
      </c>
      <c r="N614" s="1" t="s">
        <v>747</v>
      </c>
      <c r="O614" s="1" t="s">
        <v>1332</v>
      </c>
      <c r="P614" s="1" t="s">
        <v>65</v>
      </c>
      <c r="Q614" s="1" t="s">
        <v>65</v>
      </c>
      <c r="R614" s="1" t="s">
        <v>64</v>
      </c>
      <c r="AV614" s="1" t="s">
        <v>52</v>
      </c>
      <c r="AW614" s="1" t="s">
        <v>2102</v>
      </c>
      <c r="AX614" s="1" t="s">
        <v>52</v>
      </c>
      <c r="AY614" s="1" t="s">
        <v>52</v>
      </c>
      <c r="AZ614" s="1" t="s">
        <v>52</v>
      </c>
    </row>
    <row r="615" spans="1:52" ht="30" customHeight="1" x14ac:dyDescent="0.3">
      <c r="A615" s="19" t="s">
        <v>1366</v>
      </c>
      <c r="B615" s="19" t="s">
        <v>1335</v>
      </c>
      <c r="C615" s="19" t="s">
        <v>61</v>
      </c>
      <c r="D615" s="20">
        <v>1</v>
      </c>
      <c r="E615" s="22"/>
      <c r="F615" s="25"/>
      <c r="G615" s="22"/>
      <c r="H615" s="25"/>
      <c r="I615" s="22"/>
      <c r="J615" s="25"/>
      <c r="K615" s="22"/>
      <c r="L615" s="25"/>
      <c r="M615" s="19" t="s">
        <v>1367</v>
      </c>
      <c r="N615" s="1" t="s">
        <v>747</v>
      </c>
      <c r="O615" s="1" t="s">
        <v>1368</v>
      </c>
      <c r="P615" s="1" t="s">
        <v>64</v>
      </c>
      <c r="Q615" s="1" t="s">
        <v>65</v>
      </c>
      <c r="R615" s="1" t="s">
        <v>65</v>
      </c>
      <c r="AV615" s="1" t="s">
        <v>52</v>
      </c>
      <c r="AW615" s="1" t="s">
        <v>2103</v>
      </c>
      <c r="AX615" s="1" t="s">
        <v>52</v>
      </c>
      <c r="AY615" s="1" t="s">
        <v>52</v>
      </c>
      <c r="AZ615" s="1" t="s">
        <v>52</v>
      </c>
    </row>
    <row r="616" spans="1:52" ht="30" customHeight="1" x14ac:dyDescent="0.3">
      <c r="A616" s="19" t="s">
        <v>1196</v>
      </c>
      <c r="B616" s="19" t="s">
        <v>52</v>
      </c>
      <c r="C616" s="19" t="s">
        <v>52</v>
      </c>
      <c r="D616" s="20"/>
      <c r="E616" s="22"/>
      <c r="F616" s="25"/>
      <c r="G616" s="22"/>
      <c r="H616" s="25"/>
      <c r="I616" s="22"/>
      <c r="J616" s="25"/>
      <c r="K616" s="22"/>
      <c r="L616" s="25"/>
      <c r="M616" s="19" t="s">
        <v>52</v>
      </c>
      <c r="N616" s="1" t="s">
        <v>94</v>
      </c>
      <c r="O616" s="1" t="s">
        <v>94</v>
      </c>
      <c r="P616" s="1" t="s">
        <v>52</v>
      </c>
      <c r="Q616" s="1" t="s">
        <v>52</v>
      </c>
      <c r="R616" s="1" t="s">
        <v>52</v>
      </c>
      <c r="AV616" s="1" t="s">
        <v>52</v>
      </c>
      <c r="AW616" s="1" t="s">
        <v>52</v>
      </c>
      <c r="AX616" s="1" t="s">
        <v>52</v>
      </c>
      <c r="AY616" s="1" t="s">
        <v>52</v>
      </c>
      <c r="AZ616" s="1" t="s">
        <v>52</v>
      </c>
    </row>
    <row r="617" spans="1:52" ht="30" customHeight="1" x14ac:dyDescent="0.3">
      <c r="A617" s="20"/>
      <c r="B617" s="20"/>
      <c r="C617" s="20"/>
      <c r="D617" s="20"/>
      <c r="E617" s="22"/>
      <c r="F617" s="25"/>
      <c r="G617" s="22"/>
      <c r="H617" s="25"/>
      <c r="I617" s="22"/>
      <c r="J617" s="25"/>
      <c r="K617" s="22"/>
      <c r="L617" s="25"/>
      <c r="M617" s="20"/>
    </row>
    <row r="618" spans="1:52" ht="30" customHeight="1" x14ac:dyDescent="0.3">
      <c r="A618" s="16" t="s">
        <v>2104</v>
      </c>
      <c r="B618" s="17"/>
      <c r="C618" s="17"/>
      <c r="D618" s="17"/>
      <c r="E618" s="21"/>
      <c r="F618" s="24"/>
      <c r="G618" s="21"/>
      <c r="H618" s="24"/>
      <c r="I618" s="21"/>
      <c r="J618" s="24"/>
      <c r="K618" s="21"/>
      <c r="L618" s="24"/>
      <c r="M618" s="18"/>
      <c r="N618" s="1" t="s">
        <v>754</v>
      </c>
    </row>
    <row r="619" spans="1:52" ht="30" customHeight="1" x14ac:dyDescent="0.3">
      <c r="A619" s="19" t="s">
        <v>2105</v>
      </c>
      <c r="B619" s="19" t="s">
        <v>2106</v>
      </c>
      <c r="C619" s="19" t="s">
        <v>61</v>
      </c>
      <c r="D619" s="20">
        <v>2.1</v>
      </c>
      <c r="E619" s="22"/>
      <c r="F619" s="25"/>
      <c r="G619" s="22"/>
      <c r="H619" s="25"/>
      <c r="I619" s="22"/>
      <c r="J619" s="25"/>
      <c r="K619" s="22"/>
      <c r="L619" s="25"/>
      <c r="M619" s="19" t="s">
        <v>52</v>
      </c>
      <c r="N619" s="1" t="s">
        <v>754</v>
      </c>
      <c r="O619" s="1" t="s">
        <v>2107</v>
      </c>
      <c r="P619" s="1" t="s">
        <v>65</v>
      </c>
      <c r="Q619" s="1" t="s">
        <v>65</v>
      </c>
      <c r="R619" s="1" t="s">
        <v>64</v>
      </c>
      <c r="AV619" s="1" t="s">
        <v>52</v>
      </c>
      <c r="AW619" s="1" t="s">
        <v>2108</v>
      </c>
      <c r="AX619" s="1" t="s">
        <v>52</v>
      </c>
      <c r="AY619" s="1" t="s">
        <v>52</v>
      </c>
      <c r="AZ619" s="1" t="s">
        <v>52</v>
      </c>
    </row>
    <row r="620" spans="1:52" ht="30" customHeight="1" x14ac:dyDescent="0.3">
      <c r="A620" s="19" t="s">
        <v>1334</v>
      </c>
      <c r="B620" s="19" t="s">
        <v>1335</v>
      </c>
      <c r="C620" s="19" t="s">
        <v>61</v>
      </c>
      <c r="D620" s="20">
        <v>2</v>
      </c>
      <c r="E620" s="22"/>
      <c r="F620" s="25"/>
      <c r="G620" s="22"/>
      <c r="H620" s="25"/>
      <c r="I620" s="22"/>
      <c r="J620" s="25"/>
      <c r="K620" s="22"/>
      <c r="L620" s="25"/>
      <c r="M620" s="19" t="s">
        <v>1336</v>
      </c>
      <c r="N620" s="1" t="s">
        <v>754</v>
      </c>
      <c r="O620" s="1" t="s">
        <v>1337</v>
      </c>
      <c r="P620" s="1" t="s">
        <v>64</v>
      </c>
      <c r="Q620" s="1" t="s">
        <v>65</v>
      </c>
      <c r="R620" s="1" t="s">
        <v>65</v>
      </c>
      <c r="AV620" s="1" t="s">
        <v>52</v>
      </c>
      <c r="AW620" s="1" t="s">
        <v>2109</v>
      </c>
      <c r="AX620" s="1" t="s">
        <v>52</v>
      </c>
      <c r="AY620" s="1" t="s">
        <v>52</v>
      </c>
      <c r="AZ620" s="1" t="s">
        <v>52</v>
      </c>
    </row>
    <row r="621" spans="1:52" ht="30" customHeight="1" x14ac:dyDescent="0.3">
      <c r="A621" s="19" t="s">
        <v>1196</v>
      </c>
      <c r="B621" s="19" t="s">
        <v>52</v>
      </c>
      <c r="C621" s="19" t="s">
        <v>52</v>
      </c>
      <c r="D621" s="20"/>
      <c r="E621" s="22"/>
      <c r="F621" s="25"/>
      <c r="G621" s="22"/>
      <c r="H621" s="25"/>
      <c r="I621" s="22"/>
      <c r="J621" s="25"/>
      <c r="K621" s="22"/>
      <c r="L621" s="25"/>
      <c r="M621" s="19" t="s">
        <v>52</v>
      </c>
      <c r="N621" s="1" t="s">
        <v>94</v>
      </c>
      <c r="O621" s="1" t="s">
        <v>94</v>
      </c>
      <c r="P621" s="1" t="s">
        <v>52</v>
      </c>
      <c r="Q621" s="1" t="s">
        <v>52</v>
      </c>
      <c r="R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20"/>
      <c r="B622" s="20"/>
      <c r="C622" s="20"/>
      <c r="D622" s="20"/>
      <c r="E622" s="22"/>
      <c r="F622" s="25"/>
      <c r="G622" s="22"/>
      <c r="H622" s="25"/>
      <c r="I622" s="22"/>
      <c r="J622" s="25"/>
      <c r="K622" s="22"/>
      <c r="L622" s="25"/>
      <c r="M622" s="20"/>
    </row>
    <row r="623" spans="1:52" ht="30" customHeight="1" x14ac:dyDescent="0.3">
      <c r="A623" s="16" t="s">
        <v>2110</v>
      </c>
      <c r="B623" s="17"/>
      <c r="C623" s="17"/>
      <c r="D623" s="17"/>
      <c r="E623" s="21"/>
      <c r="F623" s="24"/>
      <c r="G623" s="21"/>
      <c r="H623" s="24"/>
      <c r="I623" s="21"/>
      <c r="J623" s="24"/>
      <c r="K623" s="21"/>
      <c r="L623" s="24"/>
      <c r="M623" s="18"/>
      <c r="N623" s="1" t="s">
        <v>765</v>
      </c>
    </row>
    <row r="624" spans="1:52" ht="30" customHeight="1" x14ac:dyDescent="0.3">
      <c r="A624" s="19" t="s">
        <v>1442</v>
      </c>
      <c r="B624" s="19" t="s">
        <v>1443</v>
      </c>
      <c r="C624" s="19" t="s">
        <v>61</v>
      </c>
      <c r="D624" s="20">
        <v>1</v>
      </c>
      <c r="E624" s="22"/>
      <c r="F624" s="25"/>
      <c r="G624" s="22"/>
      <c r="H624" s="25"/>
      <c r="I624" s="22"/>
      <c r="J624" s="25"/>
      <c r="K624" s="22"/>
      <c r="L624" s="25"/>
      <c r="M624" s="19" t="s">
        <v>1444</v>
      </c>
      <c r="N624" s="1" t="s">
        <v>765</v>
      </c>
      <c r="O624" s="1" t="s">
        <v>1445</v>
      </c>
      <c r="P624" s="1" t="s">
        <v>64</v>
      </c>
      <c r="Q624" s="1" t="s">
        <v>65</v>
      </c>
      <c r="R624" s="1" t="s">
        <v>65</v>
      </c>
      <c r="V624">
        <v>1</v>
      </c>
      <c r="AV624" s="1" t="s">
        <v>52</v>
      </c>
      <c r="AW624" s="1" t="s">
        <v>2111</v>
      </c>
      <c r="AX624" s="1" t="s">
        <v>52</v>
      </c>
      <c r="AY624" s="1" t="s">
        <v>52</v>
      </c>
      <c r="AZ624" s="1" t="s">
        <v>52</v>
      </c>
    </row>
    <row r="625" spans="1:52" ht="30" customHeight="1" x14ac:dyDescent="0.3">
      <c r="A625" s="19" t="s">
        <v>1377</v>
      </c>
      <c r="B625" s="19" t="s">
        <v>2112</v>
      </c>
      <c r="C625" s="19" t="s">
        <v>353</v>
      </c>
      <c r="D625" s="20">
        <v>1</v>
      </c>
      <c r="E625" s="22"/>
      <c r="F625" s="25"/>
      <c r="G625" s="22"/>
      <c r="H625" s="25"/>
      <c r="I625" s="22"/>
      <c r="J625" s="25"/>
      <c r="K625" s="22"/>
      <c r="L625" s="25"/>
      <c r="M625" s="19" t="s">
        <v>52</v>
      </c>
      <c r="N625" s="1" t="s">
        <v>765</v>
      </c>
      <c r="O625" s="1" t="s">
        <v>1141</v>
      </c>
      <c r="P625" s="1" t="s">
        <v>65</v>
      </c>
      <c r="Q625" s="1" t="s">
        <v>65</v>
      </c>
      <c r="R625" s="1" t="s">
        <v>65</v>
      </c>
      <c r="S625">
        <v>0</v>
      </c>
      <c r="T625">
        <v>1</v>
      </c>
      <c r="U625">
        <v>0.2</v>
      </c>
      <c r="AV625" s="1" t="s">
        <v>52</v>
      </c>
      <c r="AW625" s="1" t="s">
        <v>2113</v>
      </c>
      <c r="AX625" s="1" t="s">
        <v>52</v>
      </c>
      <c r="AY625" s="1" t="s">
        <v>52</v>
      </c>
      <c r="AZ625" s="1" t="s">
        <v>52</v>
      </c>
    </row>
    <row r="626" spans="1:52" ht="30" customHeight="1" x14ac:dyDescent="0.3">
      <c r="A626" s="19" t="s">
        <v>1196</v>
      </c>
      <c r="B626" s="19" t="s">
        <v>52</v>
      </c>
      <c r="C626" s="19" t="s">
        <v>52</v>
      </c>
      <c r="D626" s="20"/>
      <c r="E626" s="22"/>
      <c r="F626" s="25"/>
      <c r="G626" s="22"/>
      <c r="H626" s="25"/>
      <c r="I626" s="22"/>
      <c r="J626" s="25"/>
      <c r="K626" s="22"/>
      <c r="L626" s="25"/>
      <c r="M626" s="19" t="s">
        <v>52</v>
      </c>
      <c r="N626" s="1" t="s">
        <v>94</v>
      </c>
      <c r="O626" s="1" t="s">
        <v>94</v>
      </c>
      <c r="P626" s="1" t="s">
        <v>52</v>
      </c>
      <c r="Q626" s="1" t="s">
        <v>52</v>
      </c>
      <c r="R626" s="1" t="s">
        <v>52</v>
      </c>
      <c r="AV626" s="1" t="s">
        <v>52</v>
      </c>
      <c r="AW626" s="1" t="s">
        <v>52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20"/>
      <c r="B627" s="20"/>
      <c r="C627" s="20"/>
      <c r="D627" s="20"/>
      <c r="E627" s="22"/>
      <c r="F627" s="25"/>
      <c r="G627" s="22"/>
      <c r="H627" s="25"/>
      <c r="I627" s="22"/>
      <c r="J627" s="25"/>
      <c r="K627" s="22"/>
      <c r="L627" s="25"/>
      <c r="M627" s="20"/>
    </row>
    <row r="628" spans="1:52" ht="30" customHeight="1" x14ac:dyDescent="0.3">
      <c r="A628" s="16" t="s">
        <v>2114</v>
      </c>
      <c r="B628" s="17"/>
      <c r="C628" s="17"/>
      <c r="D628" s="17"/>
      <c r="E628" s="21"/>
      <c r="F628" s="24"/>
      <c r="G628" s="21"/>
      <c r="H628" s="24"/>
      <c r="I628" s="21"/>
      <c r="J628" s="24"/>
      <c r="K628" s="21"/>
      <c r="L628" s="24"/>
      <c r="M628" s="18"/>
      <c r="N628" s="1" t="s">
        <v>770</v>
      </c>
    </row>
    <row r="629" spans="1:52" ht="30" customHeight="1" x14ac:dyDescent="0.3">
      <c r="A629" s="19" t="s">
        <v>1799</v>
      </c>
      <c r="B629" s="19" t="s">
        <v>1800</v>
      </c>
      <c r="C629" s="19" t="s">
        <v>154</v>
      </c>
      <c r="D629" s="20">
        <v>1.1000000000000001</v>
      </c>
      <c r="E629" s="22"/>
      <c r="F629" s="25"/>
      <c r="G629" s="22"/>
      <c r="H629" s="25"/>
      <c r="I629" s="22"/>
      <c r="J629" s="25"/>
      <c r="K629" s="22"/>
      <c r="L629" s="25"/>
      <c r="M629" s="19" t="s">
        <v>52</v>
      </c>
      <c r="N629" s="1" t="s">
        <v>770</v>
      </c>
      <c r="O629" s="1" t="s">
        <v>1801</v>
      </c>
      <c r="P629" s="1" t="s">
        <v>65</v>
      </c>
      <c r="Q629" s="1" t="s">
        <v>65</v>
      </c>
      <c r="R629" s="1" t="s">
        <v>64</v>
      </c>
      <c r="AV629" s="1" t="s">
        <v>52</v>
      </c>
      <c r="AW629" s="1" t="s">
        <v>2115</v>
      </c>
      <c r="AX629" s="1" t="s">
        <v>52</v>
      </c>
      <c r="AY629" s="1" t="s">
        <v>52</v>
      </c>
      <c r="AZ629" s="1" t="s">
        <v>52</v>
      </c>
    </row>
    <row r="630" spans="1:52" ht="30" customHeight="1" x14ac:dyDescent="0.3">
      <c r="A630" s="19" t="s">
        <v>1803</v>
      </c>
      <c r="B630" s="19" t="s">
        <v>1804</v>
      </c>
      <c r="C630" s="19" t="s">
        <v>154</v>
      </c>
      <c r="D630" s="20">
        <v>2.7</v>
      </c>
      <c r="E630" s="22"/>
      <c r="F630" s="25"/>
      <c r="G630" s="22"/>
      <c r="H630" s="25"/>
      <c r="I630" s="22"/>
      <c r="J630" s="25"/>
      <c r="K630" s="22"/>
      <c r="L630" s="25"/>
      <c r="M630" s="19" t="s">
        <v>52</v>
      </c>
      <c r="N630" s="1" t="s">
        <v>770</v>
      </c>
      <c r="O630" s="1" t="s">
        <v>1805</v>
      </c>
      <c r="P630" s="1" t="s">
        <v>65</v>
      </c>
      <c r="Q630" s="1" t="s">
        <v>65</v>
      </c>
      <c r="R630" s="1" t="s">
        <v>64</v>
      </c>
      <c r="AV630" s="1" t="s">
        <v>52</v>
      </c>
      <c r="AW630" s="1" t="s">
        <v>2116</v>
      </c>
      <c r="AX630" s="1" t="s">
        <v>52</v>
      </c>
      <c r="AY630" s="1" t="s">
        <v>52</v>
      </c>
      <c r="AZ630" s="1" t="s">
        <v>52</v>
      </c>
    </row>
    <row r="631" spans="1:52" ht="30" customHeight="1" x14ac:dyDescent="0.3">
      <c r="A631" s="19" t="s">
        <v>1807</v>
      </c>
      <c r="B631" s="19" t="s">
        <v>52</v>
      </c>
      <c r="C631" s="19" t="s">
        <v>1200</v>
      </c>
      <c r="D631" s="20">
        <v>5.5</v>
      </c>
      <c r="E631" s="22"/>
      <c r="F631" s="25"/>
      <c r="G631" s="22"/>
      <c r="H631" s="25"/>
      <c r="I631" s="22"/>
      <c r="J631" s="25"/>
      <c r="K631" s="22"/>
      <c r="L631" s="25"/>
      <c r="M631" s="19" t="s">
        <v>52</v>
      </c>
      <c r="N631" s="1" t="s">
        <v>770</v>
      </c>
      <c r="O631" s="1" t="s">
        <v>1808</v>
      </c>
      <c r="P631" s="1" t="s">
        <v>65</v>
      </c>
      <c r="Q631" s="1" t="s">
        <v>65</v>
      </c>
      <c r="R631" s="1" t="s">
        <v>64</v>
      </c>
      <c r="AV631" s="1" t="s">
        <v>52</v>
      </c>
      <c r="AW631" s="1" t="s">
        <v>2117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19" t="s">
        <v>1810</v>
      </c>
      <c r="B632" s="19" t="s">
        <v>1811</v>
      </c>
      <c r="C632" s="19" t="s">
        <v>154</v>
      </c>
      <c r="D632" s="20">
        <v>0.7</v>
      </c>
      <c r="E632" s="22"/>
      <c r="F632" s="25"/>
      <c r="G632" s="22"/>
      <c r="H632" s="25"/>
      <c r="I632" s="22"/>
      <c r="J632" s="25"/>
      <c r="K632" s="22"/>
      <c r="L632" s="25"/>
      <c r="M632" s="19" t="s">
        <v>52</v>
      </c>
      <c r="N632" s="1" t="s">
        <v>770</v>
      </c>
      <c r="O632" s="1" t="s">
        <v>1812</v>
      </c>
      <c r="P632" s="1" t="s">
        <v>65</v>
      </c>
      <c r="Q632" s="1" t="s">
        <v>65</v>
      </c>
      <c r="R632" s="1" t="s">
        <v>64</v>
      </c>
      <c r="AV632" s="1" t="s">
        <v>52</v>
      </c>
      <c r="AW632" s="1" t="s">
        <v>2118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19" t="s">
        <v>1814</v>
      </c>
      <c r="B633" s="19" t="s">
        <v>1815</v>
      </c>
      <c r="C633" s="19" t="s">
        <v>1200</v>
      </c>
      <c r="D633" s="20">
        <v>3</v>
      </c>
      <c r="E633" s="22"/>
      <c r="F633" s="25"/>
      <c r="G633" s="22"/>
      <c r="H633" s="25"/>
      <c r="I633" s="22"/>
      <c r="J633" s="25"/>
      <c r="K633" s="22"/>
      <c r="L633" s="25"/>
      <c r="M633" s="19" t="s">
        <v>52</v>
      </c>
      <c r="N633" s="1" t="s">
        <v>770</v>
      </c>
      <c r="O633" s="1" t="s">
        <v>1816</v>
      </c>
      <c r="P633" s="1" t="s">
        <v>65</v>
      </c>
      <c r="Q633" s="1" t="s">
        <v>65</v>
      </c>
      <c r="R633" s="1" t="s">
        <v>64</v>
      </c>
      <c r="AV633" s="1" t="s">
        <v>52</v>
      </c>
      <c r="AW633" s="1" t="s">
        <v>2119</v>
      </c>
      <c r="AX633" s="1" t="s">
        <v>52</v>
      </c>
      <c r="AY633" s="1" t="s">
        <v>52</v>
      </c>
      <c r="AZ633" s="1" t="s">
        <v>52</v>
      </c>
    </row>
    <row r="634" spans="1:52" ht="30" customHeight="1" x14ac:dyDescent="0.3">
      <c r="A634" s="19" t="s">
        <v>1818</v>
      </c>
      <c r="B634" s="19" t="s">
        <v>1819</v>
      </c>
      <c r="C634" s="19" t="s">
        <v>1200</v>
      </c>
      <c r="D634" s="20">
        <v>4</v>
      </c>
      <c r="E634" s="22"/>
      <c r="F634" s="25"/>
      <c r="G634" s="22"/>
      <c r="H634" s="25"/>
      <c r="I634" s="22"/>
      <c r="J634" s="25"/>
      <c r="K634" s="22"/>
      <c r="L634" s="25"/>
      <c r="M634" s="19" t="s">
        <v>52</v>
      </c>
      <c r="N634" s="1" t="s">
        <v>770</v>
      </c>
      <c r="O634" s="1" t="s">
        <v>1820</v>
      </c>
      <c r="P634" s="1" t="s">
        <v>65</v>
      </c>
      <c r="Q634" s="1" t="s">
        <v>65</v>
      </c>
      <c r="R634" s="1" t="s">
        <v>64</v>
      </c>
      <c r="AV634" s="1" t="s">
        <v>52</v>
      </c>
      <c r="AW634" s="1" t="s">
        <v>2120</v>
      </c>
      <c r="AX634" s="1" t="s">
        <v>52</v>
      </c>
      <c r="AY634" s="1" t="s">
        <v>52</v>
      </c>
      <c r="AZ634" s="1" t="s">
        <v>52</v>
      </c>
    </row>
    <row r="635" spans="1:52" ht="30" customHeight="1" x14ac:dyDescent="0.3">
      <c r="A635" s="19" t="s">
        <v>1822</v>
      </c>
      <c r="B635" s="19" t="s">
        <v>1823</v>
      </c>
      <c r="C635" s="19" t="s">
        <v>1200</v>
      </c>
      <c r="D635" s="20">
        <v>20</v>
      </c>
      <c r="E635" s="22"/>
      <c r="F635" s="25"/>
      <c r="G635" s="22"/>
      <c r="H635" s="25"/>
      <c r="I635" s="22"/>
      <c r="J635" s="25"/>
      <c r="K635" s="22"/>
      <c r="L635" s="25"/>
      <c r="M635" s="19" t="s">
        <v>52</v>
      </c>
      <c r="N635" s="1" t="s">
        <v>770</v>
      </c>
      <c r="O635" s="1" t="s">
        <v>1824</v>
      </c>
      <c r="P635" s="1" t="s">
        <v>65</v>
      </c>
      <c r="Q635" s="1" t="s">
        <v>65</v>
      </c>
      <c r="R635" s="1" t="s">
        <v>64</v>
      </c>
      <c r="AV635" s="1" t="s">
        <v>52</v>
      </c>
      <c r="AW635" s="1" t="s">
        <v>2121</v>
      </c>
      <c r="AX635" s="1" t="s">
        <v>52</v>
      </c>
      <c r="AY635" s="1" t="s">
        <v>52</v>
      </c>
      <c r="AZ635" s="1" t="s">
        <v>52</v>
      </c>
    </row>
    <row r="636" spans="1:52" ht="30" customHeight="1" x14ac:dyDescent="0.3">
      <c r="A636" s="19" t="s">
        <v>1822</v>
      </c>
      <c r="B636" s="19" t="s">
        <v>1826</v>
      </c>
      <c r="C636" s="19" t="s">
        <v>1200</v>
      </c>
      <c r="D636" s="20">
        <v>40</v>
      </c>
      <c r="E636" s="22"/>
      <c r="F636" s="25"/>
      <c r="G636" s="22"/>
      <c r="H636" s="25"/>
      <c r="I636" s="22"/>
      <c r="J636" s="25"/>
      <c r="K636" s="22"/>
      <c r="L636" s="25"/>
      <c r="M636" s="19" t="s">
        <v>52</v>
      </c>
      <c r="N636" s="1" t="s">
        <v>770</v>
      </c>
      <c r="O636" s="1" t="s">
        <v>1827</v>
      </c>
      <c r="P636" s="1" t="s">
        <v>65</v>
      </c>
      <c r="Q636" s="1" t="s">
        <v>65</v>
      </c>
      <c r="R636" s="1" t="s">
        <v>64</v>
      </c>
      <c r="AV636" s="1" t="s">
        <v>52</v>
      </c>
      <c r="AW636" s="1" t="s">
        <v>2122</v>
      </c>
      <c r="AX636" s="1" t="s">
        <v>52</v>
      </c>
      <c r="AY636" s="1" t="s">
        <v>52</v>
      </c>
      <c r="AZ636" s="1" t="s">
        <v>52</v>
      </c>
    </row>
    <row r="637" spans="1:52" ht="30" customHeight="1" x14ac:dyDescent="0.3">
      <c r="A637" s="19" t="s">
        <v>2123</v>
      </c>
      <c r="B637" s="19" t="s">
        <v>2124</v>
      </c>
      <c r="C637" s="19" t="s">
        <v>61</v>
      </c>
      <c r="D637" s="20">
        <v>1.1000000000000001</v>
      </c>
      <c r="E637" s="22"/>
      <c r="F637" s="25"/>
      <c r="G637" s="22"/>
      <c r="H637" s="25"/>
      <c r="I637" s="22"/>
      <c r="J637" s="25"/>
      <c r="K637" s="22"/>
      <c r="L637" s="25"/>
      <c r="M637" s="19" t="s">
        <v>52</v>
      </c>
      <c r="N637" s="1" t="s">
        <v>770</v>
      </c>
      <c r="O637" s="1" t="s">
        <v>2125</v>
      </c>
      <c r="P637" s="1" t="s">
        <v>65</v>
      </c>
      <c r="Q637" s="1" t="s">
        <v>65</v>
      </c>
      <c r="R637" s="1" t="s">
        <v>64</v>
      </c>
      <c r="AV637" s="1" t="s">
        <v>52</v>
      </c>
      <c r="AW637" s="1" t="s">
        <v>2126</v>
      </c>
      <c r="AX637" s="1" t="s">
        <v>52</v>
      </c>
      <c r="AY637" s="1" t="s">
        <v>52</v>
      </c>
      <c r="AZ637" s="1" t="s">
        <v>52</v>
      </c>
    </row>
    <row r="638" spans="1:52" ht="30" customHeight="1" x14ac:dyDescent="0.3">
      <c r="A638" s="19" t="s">
        <v>2127</v>
      </c>
      <c r="B638" s="19" t="s">
        <v>2128</v>
      </c>
      <c r="C638" s="19" t="s">
        <v>1200</v>
      </c>
      <c r="D638" s="20">
        <v>6</v>
      </c>
      <c r="E638" s="22"/>
      <c r="F638" s="25"/>
      <c r="G638" s="22"/>
      <c r="H638" s="25"/>
      <c r="I638" s="22"/>
      <c r="J638" s="25"/>
      <c r="K638" s="22"/>
      <c r="L638" s="25"/>
      <c r="M638" s="19" t="s">
        <v>52</v>
      </c>
      <c r="N638" s="1" t="s">
        <v>770</v>
      </c>
      <c r="O638" s="1" t="s">
        <v>2129</v>
      </c>
      <c r="P638" s="1" t="s">
        <v>65</v>
      </c>
      <c r="Q638" s="1" t="s">
        <v>65</v>
      </c>
      <c r="R638" s="1" t="s">
        <v>64</v>
      </c>
      <c r="AV638" s="1" t="s">
        <v>52</v>
      </c>
      <c r="AW638" s="1" t="s">
        <v>2130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9" t="s">
        <v>1829</v>
      </c>
      <c r="B639" s="19" t="s">
        <v>1830</v>
      </c>
      <c r="C639" s="19" t="s">
        <v>154</v>
      </c>
      <c r="D639" s="20">
        <v>2.6</v>
      </c>
      <c r="E639" s="22"/>
      <c r="F639" s="25"/>
      <c r="G639" s="22"/>
      <c r="H639" s="25"/>
      <c r="I639" s="22"/>
      <c r="J639" s="25"/>
      <c r="K639" s="22"/>
      <c r="L639" s="25"/>
      <c r="M639" s="19" t="s">
        <v>52</v>
      </c>
      <c r="N639" s="1" t="s">
        <v>770</v>
      </c>
      <c r="O639" s="1" t="s">
        <v>1831</v>
      </c>
      <c r="P639" s="1" t="s">
        <v>65</v>
      </c>
      <c r="Q639" s="1" t="s">
        <v>65</v>
      </c>
      <c r="R639" s="1" t="s">
        <v>64</v>
      </c>
      <c r="AV639" s="1" t="s">
        <v>52</v>
      </c>
      <c r="AW639" s="1" t="s">
        <v>2131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19" t="s">
        <v>1833</v>
      </c>
      <c r="B640" s="19" t="s">
        <v>1834</v>
      </c>
      <c r="C640" s="19" t="s">
        <v>1091</v>
      </c>
      <c r="D640" s="20">
        <v>0.6</v>
      </c>
      <c r="E640" s="22"/>
      <c r="F640" s="25"/>
      <c r="G640" s="22"/>
      <c r="H640" s="25"/>
      <c r="I640" s="22"/>
      <c r="J640" s="25"/>
      <c r="K640" s="22"/>
      <c r="L640" s="25"/>
      <c r="M640" s="19" t="s">
        <v>52</v>
      </c>
      <c r="N640" s="1" t="s">
        <v>770</v>
      </c>
      <c r="O640" s="1" t="s">
        <v>1835</v>
      </c>
      <c r="P640" s="1" t="s">
        <v>65</v>
      </c>
      <c r="Q640" s="1" t="s">
        <v>65</v>
      </c>
      <c r="R640" s="1" t="s">
        <v>64</v>
      </c>
      <c r="AV640" s="1" t="s">
        <v>52</v>
      </c>
      <c r="AW640" s="1" t="s">
        <v>2132</v>
      </c>
      <c r="AX640" s="1" t="s">
        <v>52</v>
      </c>
      <c r="AY640" s="1" t="s">
        <v>52</v>
      </c>
      <c r="AZ640" s="1" t="s">
        <v>52</v>
      </c>
    </row>
    <row r="641" spans="1:52" ht="30" customHeight="1" x14ac:dyDescent="0.3">
      <c r="A641" s="19" t="s">
        <v>1837</v>
      </c>
      <c r="B641" s="19" t="s">
        <v>52</v>
      </c>
      <c r="C641" s="19" t="s">
        <v>61</v>
      </c>
      <c r="D641" s="20">
        <v>1</v>
      </c>
      <c r="E641" s="22"/>
      <c r="F641" s="25"/>
      <c r="G641" s="22"/>
      <c r="H641" s="25"/>
      <c r="I641" s="22"/>
      <c r="J641" s="25"/>
      <c r="K641" s="22"/>
      <c r="L641" s="25"/>
      <c r="M641" s="19" t="s">
        <v>1838</v>
      </c>
      <c r="N641" s="1" t="s">
        <v>770</v>
      </c>
      <c r="O641" s="1" t="s">
        <v>1839</v>
      </c>
      <c r="P641" s="1" t="s">
        <v>64</v>
      </c>
      <c r="Q641" s="1" t="s">
        <v>65</v>
      </c>
      <c r="R641" s="1" t="s">
        <v>65</v>
      </c>
      <c r="AV641" s="1" t="s">
        <v>52</v>
      </c>
      <c r="AW641" s="1" t="s">
        <v>2133</v>
      </c>
      <c r="AX641" s="1" t="s">
        <v>52</v>
      </c>
      <c r="AY641" s="1" t="s">
        <v>52</v>
      </c>
      <c r="AZ641" s="1" t="s">
        <v>52</v>
      </c>
    </row>
    <row r="642" spans="1:52" ht="30" customHeight="1" x14ac:dyDescent="0.3">
      <c r="A642" s="19" t="s">
        <v>1426</v>
      </c>
      <c r="B642" s="19" t="s">
        <v>1427</v>
      </c>
      <c r="C642" s="19" t="s">
        <v>61</v>
      </c>
      <c r="D642" s="20">
        <v>4.2</v>
      </c>
      <c r="E642" s="22"/>
      <c r="F642" s="25"/>
      <c r="G642" s="22"/>
      <c r="H642" s="25"/>
      <c r="I642" s="22"/>
      <c r="J642" s="25"/>
      <c r="K642" s="22"/>
      <c r="L642" s="25"/>
      <c r="M642" s="19" t="s">
        <v>52</v>
      </c>
      <c r="N642" s="1" t="s">
        <v>770</v>
      </c>
      <c r="O642" s="1" t="s">
        <v>1428</v>
      </c>
      <c r="P642" s="1" t="s">
        <v>65</v>
      </c>
      <c r="Q642" s="1" t="s">
        <v>65</v>
      </c>
      <c r="R642" s="1" t="s">
        <v>64</v>
      </c>
      <c r="AV642" s="1" t="s">
        <v>52</v>
      </c>
      <c r="AW642" s="1" t="s">
        <v>2134</v>
      </c>
      <c r="AX642" s="1" t="s">
        <v>52</v>
      </c>
      <c r="AY642" s="1" t="s">
        <v>52</v>
      </c>
      <c r="AZ642" s="1" t="s">
        <v>52</v>
      </c>
    </row>
    <row r="643" spans="1:52" ht="30" customHeight="1" x14ac:dyDescent="0.3">
      <c r="A643" s="19" t="s">
        <v>1430</v>
      </c>
      <c r="B643" s="19" t="s">
        <v>1842</v>
      </c>
      <c r="C643" s="19" t="s">
        <v>61</v>
      </c>
      <c r="D643" s="20">
        <v>2</v>
      </c>
      <c r="E643" s="22"/>
      <c r="F643" s="25"/>
      <c r="G643" s="22"/>
      <c r="H643" s="25"/>
      <c r="I643" s="22"/>
      <c r="J643" s="25"/>
      <c r="K643" s="22"/>
      <c r="L643" s="25"/>
      <c r="M643" s="19" t="s">
        <v>1843</v>
      </c>
      <c r="N643" s="1" t="s">
        <v>770</v>
      </c>
      <c r="O643" s="1" t="s">
        <v>1844</v>
      </c>
      <c r="P643" s="1" t="s">
        <v>64</v>
      </c>
      <c r="Q643" s="1" t="s">
        <v>65</v>
      </c>
      <c r="R643" s="1" t="s">
        <v>65</v>
      </c>
      <c r="AV643" s="1" t="s">
        <v>52</v>
      </c>
      <c r="AW643" s="1" t="s">
        <v>2135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19" t="s">
        <v>1196</v>
      </c>
      <c r="B644" s="19" t="s">
        <v>52</v>
      </c>
      <c r="C644" s="19" t="s">
        <v>52</v>
      </c>
      <c r="D644" s="20"/>
      <c r="E644" s="22"/>
      <c r="F644" s="25"/>
      <c r="G644" s="22"/>
      <c r="H644" s="25"/>
      <c r="I644" s="22"/>
      <c r="J644" s="25"/>
      <c r="K644" s="22"/>
      <c r="L644" s="25"/>
      <c r="M644" s="19" t="s">
        <v>52</v>
      </c>
      <c r="N644" s="1" t="s">
        <v>94</v>
      </c>
      <c r="O644" s="1" t="s">
        <v>94</v>
      </c>
      <c r="P644" s="1" t="s">
        <v>52</v>
      </c>
      <c r="Q644" s="1" t="s">
        <v>52</v>
      </c>
      <c r="R644" s="1" t="s">
        <v>52</v>
      </c>
      <c r="AV644" s="1" t="s">
        <v>52</v>
      </c>
      <c r="AW644" s="1" t="s">
        <v>52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20"/>
      <c r="B645" s="20"/>
      <c r="C645" s="20"/>
      <c r="D645" s="20"/>
      <c r="E645" s="22"/>
      <c r="F645" s="25"/>
      <c r="G645" s="22"/>
      <c r="H645" s="25"/>
      <c r="I645" s="22"/>
      <c r="J645" s="25"/>
      <c r="K645" s="22"/>
      <c r="L645" s="25"/>
      <c r="M645" s="20"/>
    </row>
    <row r="646" spans="1:52" ht="30" customHeight="1" x14ac:dyDescent="0.3">
      <c r="A646" s="16" t="s">
        <v>2136</v>
      </c>
      <c r="B646" s="17"/>
      <c r="C646" s="17"/>
      <c r="D646" s="17"/>
      <c r="E646" s="21"/>
      <c r="F646" s="24"/>
      <c r="G646" s="21"/>
      <c r="H646" s="24"/>
      <c r="I646" s="21"/>
      <c r="J646" s="24"/>
      <c r="K646" s="21"/>
      <c r="L646" s="24"/>
      <c r="M646" s="18"/>
      <c r="N646" s="1" t="s">
        <v>777</v>
      </c>
    </row>
    <row r="647" spans="1:52" ht="30" customHeight="1" x14ac:dyDescent="0.3">
      <c r="A647" s="19" t="s">
        <v>2137</v>
      </c>
      <c r="B647" s="19" t="s">
        <v>52</v>
      </c>
      <c r="C647" s="19" t="s">
        <v>316</v>
      </c>
      <c r="D647" s="20">
        <v>1</v>
      </c>
      <c r="E647" s="22"/>
      <c r="F647" s="25"/>
      <c r="G647" s="22"/>
      <c r="H647" s="25"/>
      <c r="I647" s="22"/>
      <c r="J647" s="25"/>
      <c r="K647" s="22"/>
      <c r="L647" s="25"/>
      <c r="M647" s="19" t="s">
        <v>52</v>
      </c>
      <c r="N647" s="1" t="s">
        <v>777</v>
      </c>
      <c r="O647" s="1" t="s">
        <v>2138</v>
      </c>
      <c r="P647" s="1" t="s">
        <v>65</v>
      </c>
      <c r="Q647" s="1" t="s">
        <v>65</v>
      </c>
      <c r="R647" s="1" t="s">
        <v>64</v>
      </c>
      <c r="AV647" s="1" t="s">
        <v>52</v>
      </c>
      <c r="AW647" s="1" t="s">
        <v>2139</v>
      </c>
      <c r="AX647" s="1" t="s">
        <v>52</v>
      </c>
      <c r="AY647" s="1" t="s">
        <v>52</v>
      </c>
      <c r="AZ647" s="1" t="s">
        <v>52</v>
      </c>
    </row>
    <row r="648" spans="1:52" ht="30" customHeight="1" x14ac:dyDescent="0.3">
      <c r="A648" s="19" t="s">
        <v>1724</v>
      </c>
      <c r="B648" s="19" t="s">
        <v>1193</v>
      </c>
      <c r="C648" s="19" t="s">
        <v>652</v>
      </c>
      <c r="D648" s="20">
        <v>0.4</v>
      </c>
      <c r="E648" s="22"/>
      <c r="F648" s="25"/>
      <c r="G648" s="22"/>
      <c r="H648" s="25"/>
      <c r="I648" s="22"/>
      <c r="J648" s="25"/>
      <c r="K648" s="22"/>
      <c r="L648" s="25"/>
      <c r="M648" s="19" t="s">
        <v>52</v>
      </c>
      <c r="N648" s="1" t="s">
        <v>777</v>
      </c>
      <c r="O648" s="1" t="s">
        <v>1725</v>
      </c>
      <c r="P648" s="1" t="s">
        <v>65</v>
      </c>
      <c r="Q648" s="1" t="s">
        <v>65</v>
      </c>
      <c r="R648" s="1" t="s">
        <v>64</v>
      </c>
      <c r="AV648" s="1" t="s">
        <v>52</v>
      </c>
      <c r="AW648" s="1" t="s">
        <v>2140</v>
      </c>
      <c r="AX648" s="1" t="s">
        <v>52</v>
      </c>
      <c r="AY648" s="1" t="s">
        <v>52</v>
      </c>
      <c r="AZ648" s="1" t="s">
        <v>52</v>
      </c>
    </row>
    <row r="649" spans="1:52" ht="30" customHeight="1" x14ac:dyDescent="0.3">
      <c r="A649" s="19" t="s">
        <v>1196</v>
      </c>
      <c r="B649" s="19" t="s">
        <v>52</v>
      </c>
      <c r="C649" s="19" t="s">
        <v>52</v>
      </c>
      <c r="D649" s="20"/>
      <c r="E649" s="22"/>
      <c r="F649" s="25"/>
      <c r="G649" s="22"/>
      <c r="H649" s="25"/>
      <c r="I649" s="22"/>
      <c r="J649" s="25"/>
      <c r="K649" s="22"/>
      <c r="L649" s="25"/>
      <c r="M649" s="19" t="s">
        <v>52</v>
      </c>
      <c r="N649" s="1" t="s">
        <v>94</v>
      </c>
      <c r="O649" s="1" t="s">
        <v>94</v>
      </c>
      <c r="P649" s="1" t="s">
        <v>52</v>
      </c>
      <c r="Q649" s="1" t="s">
        <v>52</v>
      </c>
      <c r="R649" s="1" t="s">
        <v>52</v>
      </c>
      <c r="AV649" s="1" t="s">
        <v>52</v>
      </c>
      <c r="AW649" s="1" t="s">
        <v>52</v>
      </c>
      <c r="AX649" s="1" t="s">
        <v>52</v>
      </c>
      <c r="AY649" s="1" t="s">
        <v>52</v>
      </c>
      <c r="AZ649" s="1" t="s">
        <v>52</v>
      </c>
    </row>
    <row r="650" spans="1:52" ht="30" customHeight="1" x14ac:dyDescent="0.3">
      <c r="A650" s="20"/>
      <c r="B650" s="20"/>
      <c r="C650" s="20"/>
      <c r="D650" s="20"/>
      <c r="E650" s="22"/>
      <c r="F650" s="25"/>
      <c r="G650" s="22"/>
      <c r="H650" s="25"/>
      <c r="I650" s="22"/>
      <c r="J650" s="25"/>
      <c r="K650" s="22"/>
      <c r="L650" s="25"/>
      <c r="M650" s="20"/>
    </row>
    <row r="651" spans="1:52" ht="30" customHeight="1" x14ac:dyDescent="0.3">
      <c r="A651" s="16" t="s">
        <v>2141</v>
      </c>
      <c r="B651" s="17"/>
      <c r="C651" s="17"/>
      <c r="D651" s="17"/>
      <c r="E651" s="21"/>
      <c r="F651" s="24"/>
      <c r="G651" s="21"/>
      <c r="H651" s="24"/>
      <c r="I651" s="21"/>
      <c r="J651" s="24"/>
      <c r="K651" s="21"/>
      <c r="L651" s="24"/>
      <c r="M651" s="18"/>
      <c r="N651" s="1" t="s">
        <v>788</v>
      </c>
    </row>
    <row r="652" spans="1:52" ht="30" customHeight="1" x14ac:dyDescent="0.3">
      <c r="A652" s="19" t="s">
        <v>1553</v>
      </c>
      <c r="B652" s="19" t="s">
        <v>1917</v>
      </c>
      <c r="C652" s="19" t="s">
        <v>61</v>
      </c>
      <c r="D652" s="20">
        <v>1.21</v>
      </c>
      <c r="E652" s="22"/>
      <c r="F652" s="25"/>
      <c r="G652" s="22"/>
      <c r="H652" s="25"/>
      <c r="I652" s="22"/>
      <c r="J652" s="25"/>
      <c r="K652" s="22"/>
      <c r="L652" s="25"/>
      <c r="M652" s="19" t="s">
        <v>1918</v>
      </c>
      <c r="N652" s="1" t="s">
        <v>788</v>
      </c>
      <c r="O652" s="1" t="s">
        <v>1919</v>
      </c>
      <c r="P652" s="1" t="s">
        <v>64</v>
      </c>
      <c r="Q652" s="1" t="s">
        <v>65</v>
      </c>
      <c r="R652" s="1" t="s">
        <v>65</v>
      </c>
      <c r="AV652" s="1" t="s">
        <v>52</v>
      </c>
      <c r="AW652" s="1" t="s">
        <v>2142</v>
      </c>
      <c r="AX652" s="1" t="s">
        <v>52</v>
      </c>
      <c r="AY652" s="1" t="s">
        <v>52</v>
      </c>
      <c r="AZ652" s="1" t="s">
        <v>52</v>
      </c>
    </row>
    <row r="653" spans="1:52" ht="30" customHeight="1" x14ac:dyDescent="0.3">
      <c r="A653" s="19" t="s">
        <v>1196</v>
      </c>
      <c r="B653" s="19" t="s">
        <v>52</v>
      </c>
      <c r="C653" s="19" t="s">
        <v>52</v>
      </c>
      <c r="D653" s="20"/>
      <c r="E653" s="22"/>
      <c r="F653" s="25"/>
      <c r="G653" s="22"/>
      <c r="H653" s="25"/>
      <c r="I653" s="22"/>
      <c r="J653" s="25"/>
      <c r="K653" s="22"/>
      <c r="L653" s="25"/>
      <c r="M653" s="19" t="s">
        <v>52</v>
      </c>
      <c r="N653" s="1" t="s">
        <v>94</v>
      </c>
      <c r="O653" s="1" t="s">
        <v>94</v>
      </c>
      <c r="P653" s="1" t="s">
        <v>52</v>
      </c>
      <c r="Q653" s="1" t="s">
        <v>52</v>
      </c>
      <c r="R653" s="1" t="s">
        <v>52</v>
      </c>
      <c r="AV653" s="1" t="s">
        <v>52</v>
      </c>
      <c r="AW653" s="1" t="s">
        <v>52</v>
      </c>
      <c r="AX653" s="1" t="s">
        <v>52</v>
      </c>
      <c r="AY653" s="1" t="s">
        <v>52</v>
      </c>
      <c r="AZ653" s="1" t="s">
        <v>52</v>
      </c>
    </row>
    <row r="654" spans="1:52" ht="30" customHeight="1" x14ac:dyDescent="0.3">
      <c r="A654" s="20"/>
      <c r="B654" s="20"/>
      <c r="C654" s="20"/>
      <c r="D654" s="20"/>
      <c r="E654" s="22"/>
      <c r="F654" s="25"/>
      <c r="G654" s="22"/>
      <c r="H654" s="25"/>
      <c r="I654" s="22"/>
      <c r="J654" s="25"/>
      <c r="K654" s="22"/>
      <c r="L654" s="25"/>
      <c r="M654" s="20"/>
    </row>
    <row r="655" spans="1:52" ht="30" customHeight="1" x14ac:dyDescent="0.3">
      <c r="A655" s="16" t="s">
        <v>2143</v>
      </c>
      <c r="B655" s="17"/>
      <c r="C655" s="17"/>
      <c r="D655" s="17"/>
      <c r="E655" s="21"/>
      <c r="F655" s="24"/>
      <c r="G655" s="21"/>
      <c r="H655" s="24"/>
      <c r="I655" s="21"/>
      <c r="J655" s="24"/>
      <c r="K655" s="21"/>
      <c r="L655" s="24"/>
      <c r="M655" s="18"/>
      <c r="N655" s="1" t="s">
        <v>801</v>
      </c>
    </row>
    <row r="656" spans="1:52" ht="30" customHeight="1" x14ac:dyDescent="0.3">
      <c r="A656" s="19" t="s">
        <v>1970</v>
      </c>
      <c r="B656" s="19" t="s">
        <v>1971</v>
      </c>
      <c r="C656" s="19" t="s">
        <v>154</v>
      </c>
      <c r="D656" s="20">
        <v>6.53</v>
      </c>
      <c r="E656" s="22"/>
      <c r="F656" s="25"/>
      <c r="G656" s="22"/>
      <c r="H656" s="25"/>
      <c r="I656" s="22"/>
      <c r="J656" s="25"/>
      <c r="K656" s="22"/>
      <c r="L656" s="25"/>
      <c r="M656" s="19" t="s">
        <v>1972</v>
      </c>
      <c r="N656" s="1" t="s">
        <v>801</v>
      </c>
      <c r="O656" s="1" t="s">
        <v>1973</v>
      </c>
      <c r="P656" s="1" t="s">
        <v>64</v>
      </c>
      <c r="Q656" s="1" t="s">
        <v>65</v>
      </c>
      <c r="R656" s="1" t="s">
        <v>65</v>
      </c>
      <c r="V656">
        <v>1</v>
      </c>
      <c r="AV656" s="1" t="s">
        <v>52</v>
      </c>
      <c r="AW656" s="1" t="s">
        <v>2144</v>
      </c>
      <c r="AX656" s="1" t="s">
        <v>52</v>
      </c>
      <c r="AY656" s="1" t="s">
        <v>52</v>
      </c>
      <c r="AZ656" s="1" t="s">
        <v>52</v>
      </c>
    </row>
    <row r="657" spans="1:52" ht="30" customHeight="1" x14ac:dyDescent="0.3">
      <c r="A657" s="19" t="s">
        <v>2145</v>
      </c>
      <c r="B657" s="19" t="s">
        <v>1378</v>
      </c>
      <c r="C657" s="19" t="s">
        <v>353</v>
      </c>
      <c r="D657" s="20">
        <v>1</v>
      </c>
      <c r="E657" s="22"/>
      <c r="F657" s="25"/>
      <c r="G657" s="22"/>
      <c r="H657" s="25"/>
      <c r="I657" s="22"/>
      <c r="J657" s="25"/>
      <c r="K657" s="22"/>
      <c r="L657" s="25"/>
      <c r="M657" s="19" t="s">
        <v>52</v>
      </c>
      <c r="N657" s="1" t="s">
        <v>801</v>
      </c>
      <c r="O657" s="1" t="s">
        <v>1141</v>
      </c>
      <c r="P657" s="1" t="s">
        <v>65</v>
      </c>
      <c r="Q657" s="1" t="s">
        <v>65</v>
      </c>
      <c r="R657" s="1" t="s">
        <v>65</v>
      </c>
      <c r="S657">
        <v>1</v>
      </c>
      <c r="T657">
        <v>1</v>
      </c>
      <c r="U657">
        <v>0.3</v>
      </c>
      <c r="AV657" s="1" t="s">
        <v>52</v>
      </c>
      <c r="AW657" s="1" t="s">
        <v>2146</v>
      </c>
      <c r="AX657" s="1" t="s">
        <v>52</v>
      </c>
      <c r="AY657" s="1" t="s">
        <v>52</v>
      </c>
      <c r="AZ657" s="1" t="s">
        <v>52</v>
      </c>
    </row>
    <row r="658" spans="1:52" ht="30" customHeight="1" x14ac:dyDescent="0.3">
      <c r="A658" s="19" t="s">
        <v>1980</v>
      </c>
      <c r="B658" s="19" t="s">
        <v>2147</v>
      </c>
      <c r="C658" s="19" t="s">
        <v>61</v>
      </c>
      <c r="D658" s="20">
        <v>4.423</v>
      </c>
      <c r="E658" s="22"/>
      <c r="F658" s="25"/>
      <c r="G658" s="22"/>
      <c r="H658" s="25"/>
      <c r="I658" s="22"/>
      <c r="J658" s="25"/>
      <c r="K658" s="22"/>
      <c r="L658" s="25"/>
      <c r="M658" s="19" t="s">
        <v>52</v>
      </c>
      <c r="N658" s="1" t="s">
        <v>801</v>
      </c>
      <c r="O658" s="1" t="s">
        <v>2148</v>
      </c>
      <c r="P658" s="1" t="s">
        <v>65</v>
      </c>
      <c r="Q658" s="1" t="s">
        <v>65</v>
      </c>
      <c r="R658" s="1" t="s">
        <v>64</v>
      </c>
      <c r="AV658" s="1" t="s">
        <v>52</v>
      </c>
      <c r="AW658" s="1" t="s">
        <v>2149</v>
      </c>
      <c r="AX658" s="1" t="s">
        <v>52</v>
      </c>
      <c r="AY658" s="1" t="s">
        <v>52</v>
      </c>
      <c r="AZ658" s="1" t="s">
        <v>52</v>
      </c>
    </row>
    <row r="659" spans="1:52" ht="30" customHeight="1" x14ac:dyDescent="0.3">
      <c r="A659" s="19" t="s">
        <v>1984</v>
      </c>
      <c r="B659" s="19" t="s">
        <v>2150</v>
      </c>
      <c r="C659" s="19" t="s">
        <v>61</v>
      </c>
      <c r="D659" s="20">
        <v>4.423</v>
      </c>
      <c r="E659" s="22"/>
      <c r="F659" s="25"/>
      <c r="G659" s="22"/>
      <c r="H659" s="25"/>
      <c r="I659" s="22"/>
      <c r="J659" s="25"/>
      <c r="K659" s="22"/>
      <c r="L659" s="25"/>
      <c r="M659" s="19" t="s">
        <v>2151</v>
      </c>
      <c r="N659" s="1" t="s">
        <v>801</v>
      </c>
      <c r="O659" s="1" t="s">
        <v>2152</v>
      </c>
      <c r="P659" s="1" t="s">
        <v>64</v>
      </c>
      <c r="Q659" s="1" t="s">
        <v>65</v>
      </c>
      <c r="R659" s="1" t="s">
        <v>65</v>
      </c>
      <c r="AV659" s="1" t="s">
        <v>52</v>
      </c>
      <c r="AW659" s="1" t="s">
        <v>2153</v>
      </c>
      <c r="AX659" s="1" t="s">
        <v>52</v>
      </c>
      <c r="AY659" s="1" t="s">
        <v>52</v>
      </c>
      <c r="AZ659" s="1" t="s">
        <v>52</v>
      </c>
    </row>
    <row r="660" spans="1:52" ht="30" customHeight="1" x14ac:dyDescent="0.3">
      <c r="A660" s="19" t="s">
        <v>1989</v>
      </c>
      <c r="B660" s="19" t="s">
        <v>1990</v>
      </c>
      <c r="C660" s="19" t="s">
        <v>154</v>
      </c>
      <c r="D660" s="20">
        <v>6.53</v>
      </c>
      <c r="E660" s="22"/>
      <c r="F660" s="25"/>
      <c r="G660" s="22"/>
      <c r="H660" s="25"/>
      <c r="I660" s="22"/>
      <c r="J660" s="25"/>
      <c r="K660" s="22"/>
      <c r="L660" s="25"/>
      <c r="M660" s="19" t="s">
        <v>1991</v>
      </c>
      <c r="N660" s="1" t="s">
        <v>801</v>
      </c>
      <c r="O660" s="1" t="s">
        <v>1992</v>
      </c>
      <c r="P660" s="1" t="s">
        <v>64</v>
      </c>
      <c r="Q660" s="1" t="s">
        <v>65</v>
      </c>
      <c r="R660" s="1" t="s">
        <v>65</v>
      </c>
      <c r="AV660" s="1" t="s">
        <v>52</v>
      </c>
      <c r="AW660" s="1" t="s">
        <v>2154</v>
      </c>
      <c r="AX660" s="1" t="s">
        <v>52</v>
      </c>
      <c r="AY660" s="1" t="s">
        <v>52</v>
      </c>
      <c r="AZ660" s="1" t="s">
        <v>52</v>
      </c>
    </row>
    <row r="661" spans="1:52" ht="30" customHeight="1" x14ac:dyDescent="0.3">
      <c r="A661" s="19" t="s">
        <v>1196</v>
      </c>
      <c r="B661" s="19" t="s">
        <v>52</v>
      </c>
      <c r="C661" s="19" t="s">
        <v>52</v>
      </c>
      <c r="D661" s="20"/>
      <c r="E661" s="22"/>
      <c r="F661" s="25"/>
      <c r="G661" s="22"/>
      <c r="H661" s="25"/>
      <c r="I661" s="22"/>
      <c r="J661" s="25"/>
      <c r="K661" s="22"/>
      <c r="L661" s="25"/>
      <c r="M661" s="19" t="s">
        <v>52</v>
      </c>
      <c r="N661" s="1" t="s">
        <v>94</v>
      </c>
      <c r="O661" s="1" t="s">
        <v>94</v>
      </c>
      <c r="P661" s="1" t="s">
        <v>52</v>
      </c>
      <c r="Q661" s="1" t="s">
        <v>52</v>
      </c>
      <c r="R661" s="1" t="s">
        <v>52</v>
      </c>
      <c r="AV661" s="1" t="s">
        <v>52</v>
      </c>
      <c r="AW661" s="1" t="s">
        <v>52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20"/>
      <c r="B662" s="20"/>
      <c r="C662" s="20"/>
      <c r="D662" s="20"/>
      <c r="E662" s="22"/>
      <c r="F662" s="25"/>
      <c r="G662" s="22"/>
      <c r="H662" s="25"/>
      <c r="I662" s="22"/>
      <c r="J662" s="25"/>
      <c r="K662" s="22"/>
      <c r="L662" s="25"/>
      <c r="M662" s="20"/>
    </row>
    <row r="663" spans="1:52" ht="30" customHeight="1" x14ac:dyDescent="0.3">
      <c r="A663" s="16" t="s">
        <v>2155</v>
      </c>
      <c r="B663" s="17"/>
      <c r="C663" s="17"/>
      <c r="D663" s="17"/>
      <c r="E663" s="21"/>
      <c r="F663" s="24"/>
      <c r="G663" s="21"/>
      <c r="H663" s="24"/>
      <c r="I663" s="21"/>
      <c r="J663" s="24"/>
      <c r="K663" s="21"/>
      <c r="L663" s="24"/>
      <c r="M663" s="18"/>
      <c r="N663" s="1" t="s">
        <v>806</v>
      </c>
    </row>
    <row r="664" spans="1:52" ht="30" customHeight="1" x14ac:dyDescent="0.3">
      <c r="A664" s="19" t="s">
        <v>1970</v>
      </c>
      <c r="B664" s="19" t="s">
        <v>1971</v>
      </c>
      <c r="C664" s="19" t="s">
        <v>154</v>
      </c>
      <c r="D664" s="20">
        <v>4.08</v>
      </c>
      <c r="E664" s="22"/>
      <c r="F664" s="25"/>
      <c r="G664" s="22"/>
      <c r="H664" s="25"/>
      <c r="I664" s="22"/>
      <c r="J664" s="25"/>
      <c r="K664" s="22"/>
      <c r="L664" s="25"/>
      <c r="M664" s="19" t="s">
        <v>1972</v>
      </c>
      <c r="N664" s="1" t="s">
        <v>806</v>
      </c>
      <c r="O664" s="1" t="s">
        <v>1973</v>
      </c>
      <c r="P664" s="1" t="s">
        <v>64</v>
      </c>
      <c r="Q664" s="1" t="s">
        <v>65</v>
      </c>
      <c r="R664" s="1" t="s">
        <v>65</v>
      </c>
      <c r="AV664" s="1" t="s">
        <v>52</v>
      </c>
      <c r="AW664" s="1" t="s">
        <v>2156</v>
      </c>
      <c r="AX664" s="1" t="s">
        <v>52</v>
      </c>
      <c r="AY664" s="1" t="s">
        <v>52</v>
      </c>
      <c r="AZ664" s="1" t="s">
        <v>52</v>
      </c>
    </row>
    <row r="665" spans="1:52" ht="30" customHeight="1" x14ac:dyDescent="0.3">
      <c r="A665" s="19" t="s">
        <v>1975</v>
      </c>
      <c r="B665" s="19" t="s">
        <v>1976</v>
      </c>
      <c r="C665" s="19" t="s">
        <v>1200</v>
      </c>
      <c r="D665" s="20">
        <v>1</v>
      </c>
      <c r="E665" s="22"/>
      <c r="F665" s="25"/>
      <c r="G665" s="22"/>
      <c r="H665" s="25"/>
      <c r="I665" s="22"/>
      <c r="J665" s="25"/>
      <c r="K665" s="22"/>
      <c r="L665" s="25"/>
      <c r="M665" s="19" t="s">
        <v>1977</v>
      </c>
      <c r="N665" s="1" t="s">
        <v>806</v>
      </c>
      <c r="O665" s="1" t="s">
        <v>1978</v>
      </c>
      <c r="P665" s="1" t="s">
        <v>65</v>
      </c>
      <c r="Q665" s="1" t="s">
        <v>65</v>
      </c>
      <c r="R665" s="1" t="s">
        <v>64</v>
      </c>
      <c r="AV665" s="1" t="s">
        <v>52</v>
      </c>
      <c r="AW665" s="1" t="s">
        <v>2157</v>
      </c>
      <c r="AX665" s="1" t="s">
        <v>52</v>
      </c>
      <c r="AY665" s="1" t="s">
        <v>52</v>
      </c>
      <c r="AZ665" s="1" t="s">
        <v>52</v>
      </c>
    </row>
    <row r="666" spans="1:52" ht="30" customHeight="1" x14ac:dyDescent="0.3">
      <c r="A666" s="19" t="s">
        <v>1994</v>
      </c>
      <c r="B666" s="19" t="s">
        <v>1995</v>
      </c>
      <c r="C666" s="19" t="s">
        <v>1200</v>
      </c>
      <c r="D666" s="20">
        <v>1</v>
      </c>
      <c r="E666" s="22"/>
      <c r="F666" s="25"/>
      <c r="G666" s="22"/>
      <c r="H666" s="25"/>
      <c r="I666" s="22"/>
      <c r="J666" s="25"/>
      <c r="K666" s="22"/>
      <c r="L666" s="25"/>
      <c r="M666" s="19" t="s">
        <v>52</v>
      </c>
      <c r="N666" s="1" t="s">
        <v>806</v>
      </c>
      <c r="O666" s="1" t="s">
        <v>1996</v>
      </c>
      <c r="P666" s="1" t="s">
        <v>65</v>
      </c>
      <c r="Q666" s="1" t="s">
        <v>65</v>
      </c>
      <c r="R666" s="1" t="s">
        <v>64</v>
      </c>
      <c r="AV666" s="1" t="s">
        <v>52</v>
      </c>
      <c r="AW666" s="1" t="s">
        <v>2158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19" t="s">
        <v>1998</v>
      </c>
      <c r="B667" s="19" t="s">
        <v>1999</v>
      </c>
      <c r="C667" s="19" t="s">
        <v>1515</v>
      </c>
      <c r="D667" s="20">
        <v>1</v>
      </c>
      <c r="E667" s="22"/>
      <c r="F667" s="25"/>
      <c r="G667" s="22"/>
      <c r="H667" s="25"/>
      <c r="I667" s="22"/>
      <c r="J667" s="25"/>
      <c r="K667" s="22"/>
      <c r="L667" s="25"/>
      <c r="M667" s="19" t="s">
        <v>52</v>
      </c>
      <c r="N667" s="1" t="s">
        <v>806</v>
      </c>
      <c r="O667" s="1" t="s">
        <v>2000</v>
      </c>
      <c r="P667" s="1" t="s">
        <v>65</v>
      </c>
      <c r="Q667" s="1" t="s">
        <v>65</v>
      </c>
      <c r="R667" s="1" t="s">
        <v>64</v>
      </c>
      <c r="AV667" s="1" t="s">
        <v>52</v>
      </c>
      <c r="AW667" s="1" t="s">
        <v>2159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19" t="s">
        <v>2002</v>
      </c>
      <c r="B668" s="19" t="s">
        <v>1912</v>
      </c>
      <c r="C668" s="19" t="s">
        <v>69</v>
      </c>
      <c r="D668" s="20">
        <v>1</v>
      </c>
      <c r="E668" s="22"/>
      <c r="F668" s="25"/>
      <c r="G668" s="22"/>
      <c r="H668" s="25"/>
      <c r="I668" s="22"/>
      <c r="J668" s="25"/>
      <c r="K668" s="22"/>
      <c r="L668" s="25"/>
      <c r="M668" s="19" t="s">
        <v>2003</v>
      </c>
      <c r="N668" s="1" t="s">
        <v>806</v>
      </c>
      <c r="O668" s="1" t="s">
        <v>2004</v>
      </c>
      <c r="P668" s="1" t="s">
        <v>64</v>
      </c>
      <c r="Q668" s="1" t="s">
        <v>65</v>
      </c>
      <c r="R668" s="1" t="s">
        <v>65</v>
      </c>
      <c r="AV668" s="1" t="s">
        <v>52</v>
      </c>
      <c r="AW668" s="1" t="s">
        <v>2160</v>
      </c>
      <c r="AX668" s="1" t="s">
        <v>52</v>
      </c>
      <c r="AY668" s="1" t="s">
        <v>52</v>
      </c>
      <c r="AZ668" s="1" t="s">
        <v>52</v>
      </c>
    </row>
    <row r="669" spans="1:52" ht="30" customHeight="1" x14ac:dyDescent="0.3">
      <c r="A669" s="19" t="s">
        <v>2006</v>
      </c>
      <c r="B669" s="19" t="s">
        <v>2007</v>
      </c>
      <c r="C669" s="19" t="s">
        <v>316</v>
      </c>
      <c r="D669" s="20">
        <v>1</v>
      </c>
      <c r="E669" s="22"/>
      <c r="F669" s="25"/>
      <c r="G669" s="22"/>
      <c r="H669" s="25"/>
      <c r="I669" s="22"/>
      <c r="J669" s="25"/>
      <c r="K669" s="22"/>
      <c r="L669" s="25"/>
      <c r="M669" s="19" t="s">
        <v>2008</v>
      </c>
      <c r="N669" s="1" t="s">
        <v>806</v>
      </c>
      <c r="O669" s="1" t="s">
        <v>2009</v>
      </c>
      <c r="P669" s="1" t="s">
        <v>65</v>
      </c>
      <c r="Q669" s="1" t="s">
        <v>65</v>
      </c>
      <c r="R669" s="1" t="s">
        <v>64</v>
      </c>
      <c r="AV669" s="1" t="s">
        <v>52</v>
      </c>
      <c r="AW669" s="1" t="s">
        <v>2161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19" t="s">
        <v>2006</v>
      </c>
      <c r="B670" s="19" t="s">
        <v>2011</v>
      </c>
      <c r="C670" s="19" t="s">
        <v>316</v>
      </c>
      <c r="D670" s="20">
        <v>1</v>
      </c>
      <c r="E670" s="22"/>
      <c r="F670" s="25"/>
      <c r="G670" s="22"/>
      <c r="H670" s="25"/>
      <c r="I670" s="22"/>
      <c r="J670" s="25"/>
      <c r="K670" s="22"/>
      <c r="L670" s="25"/>
      <c r="M670" s="19" t="s">
        <v>2008</v>
      </c>
      <c r="N670" s="1" t="s">
        <v>806</v>
      </c>
      <c r="O670" s="1" t="s">
        <v>2012</v>
      </c>
      <c r="P670" s="1" t="s">
        <v>65</v>
      </c>
      <c r="Q670" s="1" t="s">
        <v>65</v>
      </c>
      <c r="R670" s="1" t="s">
        <v>64</v>
      </c>
      <c r="AV670" s="1" t="s">
        <v>52</v>
      </c>
      <c r="AW670" s="1" t="s">
        <v>2162</v>
      </c>
      <c r="AX670" s="1" t="s">
        <v>52</v>
      </c>
      <c r="AY670" s="1" t="s">
        <v>52</v>
      </c>
      <c r="AZ670" s="1" t="s">
        <v>52</v>
      </c>
    </row>
    <row r="671" spans="1:52" ht="30" customHeight="1" x14ac:dyDescent="0.3">
      <c r="A671" s="19" t="s">
        <v>2014</v>
      </c>
      <c r="B671" s="19" t="s">
        <v>1912</v>
      </c>
      <c r="C671" s="19" t="s">
        <v>2015</v>
      </c>
      <c r="D671" s="20">
        <v>1</v>
      </c>
      <c r="E671" s="22"/>
      <c r="F671" s="25"/>
      <c r="G671" s="22"/>
      <c r="H671" s="25"/>
      <c r="I671" s="22"/>
      <c r="J671" s="25"/>
      <c r="K671" s="22"/>
      <c r="L671" s="25"/>
      <c r="M671" s="19" t="s">
        <v>2016</v>
      </c>
      <c r="N671" s="1" t="s">
        <v>806</v>
      </c>
      <c r="O671" s="1" t="s">
        <v>2017</v>
      </c>
      <c r="P671" s="1" t="s">
        <v>64</v>
      </c>
      <c r="Q671" s="1" t="s">
        <v>65</v>
      </c>
      <c r="R671" s="1" t="s">
        <v>65</v>
      </c>
      <c r="AV671" s="1" t="s">
        <v>52</v>
      </c>
      <c r="AW671" s="1" t="s">
        <v>2163</v>
      </c>
      <c r="AX671" s="1" t="s">
        <v>52</v>
      </c>
      <c r="AY671" s="1" t="s">
        <v>52</v>
      </c>
      <c r="AZ671" s="1" t="s">
        <v>52</v>
      </c>
    </row>
    <row r="672" spans="1:52" ht="30" customHeight="1" x14ac:dyDescent="0.3">
      <c r="A672" s="19" t="s">
        <v>1196</v>
      </c>
      <c r="B672" s="19" t="s">
        <v>52</v>
      </c>
      <c r="C672" s="19" t="s">
        <v>52</v>
      </c>
      <c r="D672" s="20"/>
      <c r="E672" s="22"/>
      <c r="F672" s="25"/>
      <c r="G672" s="22"/>
      <c r="H672" s="25"/>
      <c r="I672" s="22"/>
      <c r="J672" s="25"/>
      <c r="K672" s="22"/>
      <c r="L672" s="25"/>
      <c r="M672" s="19" t="s">
        <v>52</v>
      </c>
      <c r="N672" s="1" t="s">
        <v>94</v>
      </c>
      <c r="O672" s="1" t="s">
        <v>94</v>
      </c>
      <c r="P672" s="1" t="s">
        <v>52</v>
      </c>
      <c r="Q672" s="1" t="s">
        <v>52</v>
      </c>
      <c r="R672" s="1" t="s">
        <v>52</v>
      </c>
      <c r="AV672" s="1" t="s">
        <v>52</v>
      </c>
      <c r="AW672" s="1" t="s">
        <v>52</v>
      </c>
      <c r="AX672" s="1" t="s">
        <v>52</v>
      </c>
      <c r="AY672" s="1" t="s">
        <v>52</v>
      </c>
      <c r="AZ672" s="1" t="s">
        <v>52</v>
      </c>
    </row>
    <row r="673" spans="1:52" ht="30" customHeight="1" x14ac:dyDescent="0.3">
      <c r="A673" s="20"/>
      <c r="B673" s="20"/>
      <c r="C673" s="20"/>
      <c r="D673" s="20"/>
      <c r="E673" s="22"/>
      <c r="F673" s="25"/>
      <c r="G673" s="22"/>
      <c r="H673" s="25"/>
      <c r="I673" s="22"/>
      <c r="J673" s="25"/>
      <c r="K673" s="22"/>
      <c r="L673" s="25"/>
      <c r="M673" s="20"/>
    </row>
    <row r="674" spans="1:52" ht="30" customHeight="1" x14ac:dyDescent="0.3">
      <c r="A674" s="16" t="s">
        <v>2164</v>
      </c>
      <c r="B674" s="17"/>
      <c r="C674" s="17"/>
      <c r="D674" s="17"/>
      <c r="E674" s="21"/>
      <c r="F674" s="24"/>
      <c r="G674" s="21"/>
      <c r="H674" s="24"/>
      <c r="I674" s="21"/>
      <c r="J674" s="24"/>
      <c r="K674" s="21"/>
      <c r="L674" s="24"/>
      <c r="M674" s="18"/>
      <c r="N674" s="1" t="s">
        <v>817</v>
      </c>
    </row>
    <row r="675" spans="1:52" ht="30" customHeight="1" x14ac:dyDescent="0.3">
      <c r="A675" s="19" t="s">
        <v>1732</v>
      </c>
      <c r="B675" s="19" t="s">
        <v>1193</v>
      </c>
      <c r="C675" s="19" t="s">
        <v>652</v>
      </c>
      <c r="D675" s="20">
        <v>0.08</v>
      </c>
      <c r="E675" s="22"/>
      <c r="F675" s="25"/>
      <c r="G675" s="22"/>
      <c r="H675" s="25"/>
      <c r="I675" s="22"/>
      <c r="J675" s="25"/>
      <c r="K675" s="22"/>
      <c r="L675" s="25"/>
      <c r="M675" s="19" t="s">
        <v>52</v>
      </c>
      <c r="N675" s="1" t="s">
        <v>817</v>
      </c>
      <c r="O675" s="1" t="s">
        <v>1733</v>
      </c>
      <c r="P675" s="1" t="s">
        <v>65</v>
      </c>
      <c r="Q675" s="1" t="s">
        <v>65</v>
      </c>
      <c r="R675" s="1" t="s">
        <v>64</v>
      </c>
      <c r="AV675" s="1" t="s">
        <v>52</v>
      </c>
      <c r="AW675" s="1" t="s">
        <v>2165</v>
      </c>
      <c r="AX675" s="1" t="s">
        <v>52</v>
      </c>
      <c r="AY675" s="1" t="s">
        <v>52</v>
      </c>
      <c r="AZ675" s="1" t="s">
        <v>52</v>
      </c>
    </row>
    <row r="676" spans="1:52" ht="30" customHeight="1" x14ac:dyDescent="0.3">
      <c r="A676" s="19" t="s">
        <v>1196</v>
      </c>
      <c r="B676" s="19" t="s">
        <v>52</v>
      </c>
      <c r="C676" s="19" t="s">
        <v>52</v>
      </c>
      <c r="D676" s="20"/>
      <c r="E676" s="22"/>
      <c r="F676" s="25"/>
      <c r="G676" s="22"/>
      <c r="H676" s="25"/>
      <c r="I676" s="22"/>
      <c r="J676" s="25"/>
      <c r="K676" s="22"/>
      <c r="L676" s="25"/>
      <c r="M676" s="19" t="s">
        <v>52</v>
      </c>
      <c r="N676" s="1" t="s">
        <v>94</v>
      </c>
      <c r="O676" s="1" t="s">
        <v>94</v>
      </c>
      <c r="P676" s="1" t="s">
        <v>52</v>
      </c>
      <c r="Q676" s="1" t="s">
        <v>52</v>
      </c>
      <c r="R676" s="1" t="s">
        <v>52</v>
      </c>
      <c r="AV676" s="1" t="s">
        <v>52</v>
      </c>
      <c r="AW676" s="1" t="s">
        <v>52</v>
      </c>
      <c r="AX676" s="1" t="s">
        <v>52</v>
      </c>
      <c r="AY676" s="1" t="s">
        <v>52</v>
      </c>
      <c r="AZ676" s="1" t="s">
        <v>52</v>
      </c>
    </row>
    <row r="677" spans="1:52" ht="30" customHeight="1" x14ac:dyDescent="0.3">
      <c r="A677" s="20"/>
      <c r="B677" s="20"/>
      <c r="C677" s="20"/>
      <c r="D677" s="20"/>
      <c r="E677" s="22"/>
      <c r="F677" s="25"/>
      <c r="G677" s="22"/>
      <c r="H677" s="25"/>
      <c r="I677" s="22"/>
      <c r="J677" s="25"/>
      <c r="K677" s="22"/>
      <c r="L677" s="25"/>
      <c r="M677" s="20"/>
    </row>
    <row r="678" spans="1:52" ht="30" customHeight="1" x14ac:dyDescent="0.3">
      <c r="A678" s="16" t="s">
        <v>2166</v>
      </c>
      <c r="B678" s="17"/>
      <c r="C678" s="17"/>
      <c r="D678" s="17"/>
      <c r="E678" s="21"/>
      <c r="F678" s="24"/>
      <c r="G678" s="21"/>
      <c r="H678" s="24"/>
      <c r="I678" s="21"/>
      <c r="J678" s="24"/>
      <c r="K678" s="21"/>
      <c r="L678" s="24"/>
      <c r="M678" s="18"/>
      <c r="N678" s="1" t="s">
        <v>825</v>
      </c>
    </row>
    <row r="679" spans="1:52" ht="30" customHeight="1" x14ac:dyDescent="0.3">
      <c r="A679" s="19" t="s">
        <v>2167</v>
      </c>
      <c r="B679" s="19" t="s">
        <v>2168</v>
      </c>
      <c r="C679" s="19" t="s">
        <v>61</v>
      </c>
      <c r="D679" s="20">
        <v>5.75</v>
      </c>
      <c r="E679" s="22"/>
      <c r="F679" s="25"/>
      <c r="G679" s="22"/>
      <c r="H679" s="25"/>
      <c r="I679" s="22"/>
      <c r="J679" s="25"/>
      <c r="K679" s="22"/>
      <c r="L679" s="25"/>
      <c r="M679" s="19" t="s">
        <v>2169</v>
      </c>
      <c r="N679" s="1" t="s">
        <v>825</v>
      </c>
      <c r="O679" s="1" t="s">
        <v>2170</v>
      </c>
      <c r="P679" s="1" t="s">
        <v>64</v>
      </c>
      <c r="Q679" s="1" t="s">
        <v>65</v>
      </c>
      <c r="R679" s="1" t="s">
        <v>65</v>
      </c>
      <c r="AV679" s="1" t="s">
        <v>52</v>
      </c>
      <c r="AW679" s="1" t="s">
        <v>2171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19" t="s">
        <v>2172</v>
      </c>
      <c r="B680" s="19" t="s">
        <v>2173</v>
      </c>
      <c r="C680" s="19" t="s">
        <v>61</v>
      </c>
      <c r="D680" s="20">
        <v>3.7</v>
      </c>
      <c r="E680" s="22"/>
      <c r="F680" s="25"/>
      <c r="G680" s="22"/>
      <c r="H680" s="25"/>
      <c r="I680" s="22"/>
      <c r="J680" s="25"/>
      <c r="K680" s="22"/>
      <c r="L680" s="25"/>
      <c r="M680" s="19" t="s">
        <v>2174</v>
      </c>
      <c r="N680" s="1" t="s">
        <v>825</v>
      </c>
      <c r="O680" s="1" t="s">
        <v>2175</v>
      </c>
      <c r="P680" s="1" t="s">
        <v>64</v>
      </c>
      <c r="Q680" s="1" t="s">
        <v>65</v>
      </c>
      <c r="R680" s="1" t="s">
        <v>65</v>
      </c>
      <c r="AV680" s="1" t="s">
        <v>52</v>
      </c>
      <c r="AW680" s="1" t="s">
        <v>2176</v>
      </c>
      <c r="AX680" s="1" t="s">
        <v>52</v>
      </c>
      <c r="AY680" s="1" t="s">
        <v>52</v>
      </c>
      <c r="AZ680" s="1" t="s">
        <v>52</v>
      </c>
    </row>
    <row r="681" spans="1:52" ht="30" customHeight="1" x14ac:dyDescent="0.3">
      <c r="A681" s="19" t="s">
        <v>2177</v>
      </c>
      <c r="B681" s="19" t="s">
        <v>2178</v>
      </c>
      <c r="C681" s="19" t="s">
        <v>61</v>
      </c>
      <c r="D681" s="20">
        <v>12.010999999999999</v>
      </c>
      <c r="E681" s="22"/>
      <c r="F681" s="25"/>
      <c r="G681" s="22"/>
      <c r="H681" s="25"/>
      <c r="I681" s="22"/>
      <c r="J681" s="25"/>
      <c r="K681" s="22"/>
      <c r="L681" s="25"/>
      <c r="M681" s="19" t="s">
        <v>2179</v>
      </c>
      <c r="N681" s="1" t="s">
        <v>825</v>
      </c>
      <c r="O681" s="1" t="s">
        <v>2180</v>
      </c>
      <c r="P681" s="1" t="s">
        <v>64</v>
      </c>
      <c r="Q681" s="1" t="s">
        <v>65</v>
      </c>
      <c r="R681" s="1" t="s">
        <v>65</v>
      </c>
      <c r="AV681" s="1" t="s">
        <v>52</v>
      </c>
      <c r="AW681" s="1" t="s">
        <v>2181</v>
      </c>
      <c r="AX681" s="1" t="s">
        <v>52</v>
      </c>
      <c r="AY681" s="1" t="s">
        <v>52</v>
      </c>
      <c r="AZ681" s="1" t="s">
        <v>52</v>
      </c>
    </row>
    <row r="682" spans="1:52" ht="30" customHeight="1" x14ac:dyDescent="0.3">
      <c r="A682" s="19" t="s">
        <v>2182</v>
      </c>
      <c r="B682" s="19" t="s">
        <v>2183</v>
      </c>
      <c r="C682" s="19" t="s">
        <v>61</v>
      </c>
      <c r="D682" s="20">
        <v>12.010999999999999</v>
      </c>
      <c r="E682" s="22"/>
      <c r="F682" s="25"/>
      <c r="G682" s="22"/>
      <c r="H682" s="25"/>
      <c r="I682" s="22"/>
      <c r="J682" s="25"/>
      <c r="K682" s="22"/>
      <c r="L682" s="25"/>
      <c r="M682" s="19" t="s">
        <v>2184</v>
      </c>
      <c r="N682" s="1" t="s">
        <v>825</v>
      </c>
      <c r="O682" s="1" t="s">
        <v>2185</v>
      </c>
      <c r="P682" s="1" t="s">
        <v>64</v>
      </c>
      <c r="Q682" s="1" t="s">
        <v>65</v>
      </c>
      <c r="R682" s="1" t="s">
        <v>65</v>
      </c>
      <c r="AV682" s="1" t="s">
        <v>52</v>
      </c>
      <c r="AW682" s="1" t="s">
        <v>2186</v>
      </c>
      <c r="AX682" s="1" t="s">
        <v>52</v>
      </c>
      <c r="AY682" s="1" t="s">
        <v>52</v>
      </c>
      <c r="AZ682" s="1" t="s">
        <v>52</v>
      </c>
    </row>
    <row r="683" spans="1:52" ht="30" customHeight="1" x14ac:dyDescent="0.3">
      <c r="A683" s="19" t="s">
        <v>2187</v>
      </c>
      <c r="B683" s="19" t="s">
        <v>2188</v>
      </c>
      <c r="C683" s="19" t="s">
        <v>154</v>
      </c>
      <c r="D683" s="20">
        <v>1.78</v>
      </c>
      <c r="E683" s="22"/>
      <c r="F683" s="25"/>
      <c r="G683" s="22"/>
      <c r="H683" s="25"/>
      <c r="I683" s="22"/>
      <c r="J683" s="25"/>
      <c r="K683" s="22"/>
      <c r="L683" s="25"/>
      <c r="M683" s="19" t="s">
        <v>2189</v>
      </c>
      <c r="N683" s="1" t="s">
        <v>825</v>
      </c>
      <c r="O683" s="1" t="s">
        <v>2190</v>
      </c>
      <c r="P683" s="1" t="s">
        <v>64</v>
      </c>
      <c r="Q683" s="1" t="s">
        <v>65</v>
      </c>
      <c r="R683" s="1" t="s">
        <v>65</v>
      </c>
      <c r="AV683" s="1" t="s">
        <v>52</v>
      </c>
      <c r="AW683" s="1" t="s">
        <v>2191</v>
      </c>
      <c r="AX683" s="1" t="s">
        <v>52</v>
      </c>
      <c r="AY683" s="1" t="s">
        <v>52</v>
      </c>
      <c r="AZ683" s="1" t="s">
        <v>52</v>
      </c>
    </row>
    <row r="684" spans="1:52" ht="30" customHeight="1" x14ac:dyDescent="0.3">
      <c r="A684" s="19" t="s">
        <v>2192</v>
      </c>
      <c r="B684" s="19" t="s">
        <v>2193</v>
      </c>
      <c r="C684" s="19" t="s">
        <v>52</v>
      </c>
      <c r="D684" s="20"/>
      <c r="E684" s="22"/>
      <c r="F684" s="25"/>
      <c r="G684" s="22"/>
      <c r="H684" s="25"/>
      <c r="I684" s="22"/>
      <c r="J684" s="25"/>
      <c r="K684" s="22"/>
      <c r="L684" s="25"/>
      <c r="M684" s="19" t="s">
        <v>52</v>
      </c>
      <c r="N684" s="1" t="s">
        <v>52</v>
      </c>
      <c r="O684" s="1" t="s">
        <v>2194</v>
      </c>
      <c r="P684" s="1" t="s">
        <v>65</v>
      </c>
      <c r="Q684" s="1" t="s">
        <v>65</v>
      </c>
      <c r="R684" s="1" t="s">
        <v>65</v>
      </c>
      <c r="AV684" s="1" t="s">
        <v>52</v>
      </c>
      <c r="AW684" s="1" t="s">
        <v>2195</v>
      </c>
      <c r="AX684" s="1" t="s">
        <v>52</v>
      </c>
      <c r="AY684" s="1" t="s">
        <v>52</v>
      </c>
      <c r="AZ684" s="1" t="s">
        <v>52</v>
      </c>
    </row>
    <row r="685" spans="1:52" ht="30" customHeight="1" x14ac:dyDescent="0.3">
      <c r="A685" s="19" t="s">
        <v>1292</v>
      </c>
      <c r="B685" s="19" t="s">
        <v>2196</v>
      </c>
      <c r="C685" s="19" t="s">
        <v>154</v>
      </c>
      <c r="D685" s="20">
        <v>53.6</v>
      </c>
      <c r="E685" s="22"/>
      <c r="F685" s="25"/>
      <c r="G685" s="22"/>
      <c r="H685" s="25"/>
      <c r="I685" s="22"/>
      <c r="J685" s="25"/>
      <c r="K685" s="22"/>
      <c r="L685" s="25"/>
      <c r="M685" s="19" t="s">
        <v>2197</v>
      </c>
      <c r="N685" s="1" t="s">
        <v>825</v>
      </c>
      <c r="O685" s="1" t="s">
        <v>2198</v>
      </c>
      <c r="P685" s="1" t="s">
        <v>64</v>
      </c>
      <c r="Q685" s="1" t="s">
        <v>65</v>
      </c>
      <c r="R685" s="1" t="s">
        <v>65</v>
      </c>
      <c r="AV685" s="1" t="s">
        <v>52</v>
      </c>
      <c r="AW685" s="1" t="s">
        <v>2199</v>
      </c>
      <c r="AX685" s="1" t="s">
        <v>52</v>
      </c>
      <c r="AY685" s="1" t="s">
        <v>52</v>
      </c>
      <c r="AZ685" s="1" t="s">
        <v>52</v>
      </c>
    </row>
    <row r="686" spans="1:52" ht="30" customHeight="1" x14ac:dyDescent="0.3">
      <c r="A686" s="19" t="s">
        <v>2200</v>
      </c>
      <c r="B686" s="19" t="s">
        <v>2201</v>
      </c>
      <c r="C686" s="19" t="s">
        <v>61</v>
      </c>
      <c r="D686" s="20">
        <v>6.8</v>
      </c>
      <c r="E686" s="22"/>
      <c r="F686" s="25"/>
      <c r="G686" s="22"/>
      <c r="H686" s="25"/>
      <c r="I686" s="22"/>
      <c r="J686" s="25"/>
      <c r="K686" s="22"/>
      <c r="L686" s="25"/>
      <c r="M686" s="19" t="s">
        <v>2202</v>
      </c>
      <c r="N686" s="1" t="s">
        <v>825</v>
      </c>
      <c r="O686" s="1" t="s">
        <v>2203</v>
      </c>
      <c r="P686" s="1" t="s">
        <v>64</v>
      </c>
      <c r="Q686" s="1" t="s">
        <v>65</v>
      </c>
      <c r="R686" s="1" t="s">
        <v>65</v>
      </c>
      <c r="AV686" s="1" t="s">
        <v>52</v>
      </c>
      <c r="AW686" s="1" t="s">
        <v>2204</v>
      </c>
      <c r="AX686" s="1" t="s">
        <v>52</v>
      </c>
      <c r="AY686" s="1" t="s">
        <v>52</v>
      </c>
      <c r="AZ686" s="1" t="s">
        <v>52</v>
      </c>
    </row>
    <row r="687" spans="1:52" ht="30" customHeight="1" x14ac:dyDescent="0.3">
      <c r="A687" s="19" t="s">
        <v>2172</v>
      </c>
      <c r="B687" s="19" t="s">
        <v>2173</v>
      </c>
      <c r="C687" s="19" t="s">
        <v>61</v>
      </c>
      <c r="D687" s="20">
        <v>1.256</v>
      </c>
      <c r="E687" s="22"/>
      <c r="F687" s="25"/>
      <c r="G687" s="22"/>
      <c r="H687" s="25"/>
      <c r="I687" s="22"/>
      <c r="J687" s="25"/>
      <c r="K687" s="22"/>
      <c r="L687" s="25"/>
      <c r="M687" s="19" t="s">
        <v>2174</v>
      </c>
      <c r="N687" s="1" t="s">
        <v>825</v>
      </c>
      <c r="O687" s="1" t="s">
        <v>2175</v>
      </c>
      <c r="P687" s="1" t="s">
        <v>64</v>
      </c>
      <c r="Q687" s="1" t="s">
        <v>65</v>
      </c>
      <c r="R687" s="1" t="s">
        <v>65</v>
      </c>
      <c r="AV687" s="1" t="s">
        <v>52</v>
      </c>
      <c r="AW687" s="1" t="s">
        <v>2176</v>
      </c>
      <c r="AX687" s="1" t="s">
        <v>52</v>
      </c>
      <c r="AY687" s="1" t="s">
        <v>52</v>
      </c>
      <c r="AZ687" s="1" t="s">
        <v>52</v>
      </c>
    </row>
    <row r="688" spans="1:52" ht="30" customHeight="1" x14ac:dyDescent="0.3">
      <c r="A688" s="19" t="s">
        <v>2177</v>
      </c>
      <c r="B688" s="19" t="s">
        <v>2178</v>
      </c>
      <c r="C688" s="19" t="s">
        <v>61</v>
      </c>
      <c r="D688" s="20">
        <v>2.4159999999999999</v>
      </c>
      <c r="E688" s="22"/>
      <c r="F688" s="25"/>
      <c r="G688" s="22"/>
      <c r="H688" s="25"/>
      <c r="I688" s="22"/>
      <c r="J688" s="25"/>
      <c r="K688" s="22"/>
      <c r="L688" s="25"/>
      <c r="M688" s="19" t="s">
        <v>2179</v>
      </c>
      <c r="N688" s="1" t="s">
        <v>825</v>
      </c>
      <c r="O688" s="1" t="s">
        <v>2180</v>
      </c>
      <c r="P688" s="1" t="s">
        <v>64</v>
      </c>
      <c r="Q688" s="1" t="s">
        <v>65</v>
      </c>
      <c r="R688" s="1" t="s">
        <v>65</v>
      </c>
      <c r="AV688" s="1" t="s">
        <v>52</v>
      </c>
      <c r="AW688" s="1" t="s">
        <v>2181</v>
      </c>
      <c r="AX688" s="1" t="s">
        <v>52</v>
      </c>
      <c r="AY688" s="1" t="s">
        <v>52</v>
      </c>
      <c r="AZ688" s="1" t="s">
        <v>52</v>
      </c>
    </row>
    <row r="689" spans="1:52" ht="30" customHeight="1" x14ac:dyDescent="0.3">
      <c r="A689" s="19" t="s">
        <v>2182</v>
      </c>
      <c r="B689" s="19" t="s">
        <v>2183</v>
      </c>
      <c r="C689" s="19" t="s">
        <v>61</v>
      </c>
      <c r="D689" s="20">
        <v>2.4159999999999999</v>
      </c>
      <c r="E689" s="22"/>
      <c r="F689" s="25"/>
      <c r="G689" s="22"/>
      <c r="H689" s="25"/>
      <c r="I689" s="22"/>
      <c r="J689" s="25"/>
      <c r="K689" s="22"/>
      <c r="L689" s="25"/>
      <c r="M689" s="19" t="s">
        <v>2184</v>
      </c>
      <c r="N689" s="1" t="s">
        <v>825</v>
      </c>
      <c r="O689" s="1" t="s">
        <v>2185</v>
      </c>
      <c r="P689" s="1" t="s">
        <v>64</v>
      </c>
      <c r="Q689" s="1" t="s">
        <v>65</v>
      </c>
      <c r="R689" s="1" t="s">
        <v>65</v>
      </c>
      <c r="AV689" s="1" t="s">
        <v>52</v>
      </c>
      <c r="AW689" s="1" t="s">
        <v>2186</v>
      </c>
      <c r="AX689" s="1" t="s">
        <v>52</v>
      </c>
      <c r="AY689" s="1" t="s">
        <v>52</v>
      </c>
      <c r="AZ689" s="1" t="s">
        <v>52</v>
      </c>
    </row>
    <row r="690" spans="1:52" ht="30" customHeight="1" x14ac:dyDescent="0.3">
      <c r="A690" s="19" t="s">
        <v>2205</v>
      </c>
      <c r="B690" s="19" t="s">
        <v>2206</v>
      </c>
      <c r="C690" s="19" t="s">
        <v>61</v>
      </c>
      <c r="D690" s="20">
        <v>4.08</v>
      </c>
      <c r="E690" s="22"/>
      <c r="F690" s="25"/>
      <c r="G690" s="22"/>
      <c r="H690" s="25"/>
      <c r="I690" s="22"/>
      <c r="J690" s="25"/>
      <c r="K690" s="22"/>
      <c r="L690" s="25"/>
      <c r="M690" s="19" t="s">
        <v>2207</v>
      </c>
      <c r="N690" s="1" t="s">
        <v>825</v>
      </c>
      <c r="O690" s="1" t="s">
        <v>2208</v>
      </c>
      <c r="P690" s="1" t="s">
        <v>64</v>
      </c>
      <c r="Q690" s="1" t="s">
        <v>65</v>
      </c>
      <c r="R690" s="1" t="s">
        <v>65</v>
      </c>
      <c r="AV690" s="1" t="s">
        <v>52</v>
      </c>
      <c r="AW690" s="1" t="s">
        <v>2209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19" t="s">
        <v>2187</v>
      </c>
      <c r="B691" s="19" t="s">
        <v>2188</v>
      </c>
      <c r="C691" s="19" t="s">
        <v>154</v>
      </c>
      <c r="D691" s="20">
        <v>2</v>
      </c>
      <c r="E691" s="22"/>
      <c r="F691" s="25"/>
      <c r="G691" s="22"/>
      <c r="H691" s="25"/>
      <c r="I691" s="22"/>
      <c r="J691" s="25"/>
      <c r="K691" s="22"/>
      <c r="L691" s="25"/>
      <c r="M691" s="19" t="s">
        <v>2189</v>
      </c>
      <c r="N691" s="1" t="s">
        <v>825</v>
      </c>
      <c r="O691" s="1" t="s">
        <v>2190</v>
      </c>
      <c r="P691" s="1" t="s">
        <v>64</v>
      </c>
      <c r="Q691" s="1" t="s">
        <v>65</v>
      </c>
      <c r="R691" s="1" t="s">
        <v>65</v>
      </c>
      <c r="AV691" s="1" t="s">
        <v>52</v>
      </c>
      <c r="AW691" s="1" t="s">
        <v>2191</v>
      </c>
      <c r="AX691" s="1" t="s">
        <v>52</v>
      </c>
      <c r="AY691" s="1" t="s">
        <v>52</v>
      </c>
      <c r="AZ691" s="1" t="s">
        <v>52</v>
      </c>
    </row>
    <row r="692" spans="1:52" ht="30" customHeight="1" x14ac:dyDescent="0.3">
      <c r="A692" s="19" t="s">
        <v>2192</v>
      </c>
      <c r="B692" s="19" t="s">
        <v>2210</v>
      </c>
      <c r="C692" s="19" t="s">
        <v>52</v>
      </c>
      <c r="D692" s="20"/>
      <c r="E692" s="22"/>
      <c r="F692" s="25"/>
      <c r="G692" s="22"/>
      <c r="H692" s="25"/>
      <c r="I692" s="22"/>
      <c r="J692" s="25"/>
      <c r="K692" s="22"/>
      <c r="L692" s="25"/>
      <c r="M692" s="19" t="s">
        <v>52</v>
      </c>
      <c r="N692" s="1" t="s">
        <v>52</v>
      </c>
      <c r="O692" s="1" t="s">
        <v>2194</v>
      </c>
      <c r="P692" s="1" t="s">
        <v>65</v>
      </c>
      <c r="Q692" s="1" t="s">
        <v>65</v>
      </c>
      <c r="R692" s="1" t="s">
        <v>65</v>
      </c>
      <c r="AV692" s="1" t="s">
        <v>52</v>
      </c>
      <c r="AW692" s="1" t="s">
        <v>2195</v>
      </c>
      <c r="AX692" s="1" t="s">
        <v>52</v>
      </c>
      <c r="AY692" s="1" t="s">
        <v>52</v>
      </c>
      <c r="AZ692" s="1" t="s">
        <v>52</v>
      </c>
    </row>
    <row r="693" spans="1:52" ht="30" customHeight="1" x14ac:dyDescent="0.3">
      <c r="A693" s="19" t="s">
        <v>1292</v>
      </c>
      <c r="B693" s="19" t="s">
        <v>2196</v>
      </c>
      <c r="C693" s="19" t="s">
        <v>154</v>
      </c>
      <c r="D693" s="20">
        <v>27.24</v>
      </c>
      <c r="E693" s="22"/>
      <c r="F693" s="25"/>
      <c r="G693" s="22"/>
      <c r="H693" s="25"/>
      <c r="I693" s="22"/>
      <c r="J693" s="25"/>
      <c r="K693" s="22"/>
      <c r="L693" s="25"/>
      <c r="M693" s="19" t="s">
        <v>2197</v>
      </c>
      <c r="N693" s="1" t="s">
        <v>825</v>
      </c>
      <c r="O693" s="1" t="s">
        <v>2198</v>
      </c>
      <c r="P693" s="1" t="s">
        <v>64</v>
      </c>
      <c r="Q693" s="1" t="s">
        <v>65</v>
      </c>
      <c r="R693" s="1" t="s">
        <v>65</v>
      </c>
      <c r="AV693" s="1" t="s">
        <v>52</v>
      </c>
      <c r="AW693" s="1" t="s">
        <v>2199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19" t="s">
        <v>2200</v>
      </c>
      <c r="B694" s="19" t="s">
        <v>2201</v>
      </c>
      <c r="C694" s="19" t="s">
        <v>61</v>
      </c>
      <c r="D694" s="20">
        <v>4.32</v>
      </c>
      <c r="E694" s="22"/>
      <c r="F694" s="25"/>
      <c r="G694" s="22"/>
      <c r="H694" s="25"/>
      <c r="I694" s="22"/>
      <c r="J694" s="25"/>
      <c r="K694" s="22"/>
      <c r="L694" s="25"/>
      <c r="M694" s="19" t="s">
        <v>2202</v>
      </c>
      <c r="N694" s="1" t="s">
        <v>825</v>
      </c>
      <c r="O694" s="1" t="s">
        <v>2203</v>
      </c>
      <c r="P694" s="1" t="s">
        <v>64</v>
      </c>
      <c r="Q694" s="1" t="s">
        <v>65</v>
      </c>
      <c r="R694" s="1" t="s">
        <v>65</v>
      </c>
      <c r="AV694" s="1" t="s">
        <v>52</v>
      </c>
      <c r="AW694" s="1" t="s">
        <v>2204</v>
      </c>
      <c r="AX694" s="1" t="s">
        <v>52</v>
      </c>
      <c r="AY694" s="1" t="s">
        <v>52</v>
      </c>
      <c r="AZ694" s="1" t="s">
        <v>52</v>
      </c>
    </row>
    <row r="695" spans="1:52" ht="30" customHeight="1" x14ac:dyDescent="0.3">
      <c r="A695" s="19" t="s">
        <v>2172</v>
      </c>
      <c r="B695" s="19" t="s">
        <v>2173</v>
      </c>
      <c r="C695" s="19" t="s">
        <v>61</v>
      </c>
      <c r="D695" s="20">
        <v>1.256</v>
      </c>
      <c r="E695" s="22"/>
      <c r="F695" s="25"/>
      <c r="G695" s="22"/>
      <c r="H695" s="25"/>
      <c r="I695" s="22"/>
      <c r="J695" s="25"/>
      <c r="K695" s="22"/>
      <c r="L695" s="25"/>
      <c r="M695" s="19" t="s">
        <v>2174</v>
      </c>
      <c r="N695" s="1" t="s">
        <v>825</v>
      </c>
      <c r="O695" s="1" t="s">
        <v>2175</v>
      </c>
      <c r="P695" s="1" t="s">
        <v>64</v>
      </c>
      <c r="Q695" s="1" t="s">
        <v>65</v>
      </c>
      <c r="R695" s="1" t="s">
        <v>65</v>
      </c>
      <c r="AV695" s="1" t="s">
        <v>52</v>
      </c>
      <c r="AW695" s="1" t="s">
        <v>2176</v>
      </c>
      <c r="AX695" s="1" t="s">
        <v>52</v>
      </c>
      <c r="AY695" s="1" t="s">
        <v>52</v>
      </c>
      <c r="AZ695" s="1" t="s">
        <v>52</v>
      </c>
    </row>
    <row r="696" spans="1:52" ht="30" customHeight="1" x14ac:dyDescent="0.3">
      <c r="A696" s="19" t="s">
        <v>2177</v>
      </c>
      <c r="B696" s="19" t="s">
        <v>2178</v>
      </c>
      <c r="C696" s="19" t="s">
        <v>61</v>
      </c>
      <c r="D696" s="20">
        <v>5</v>
      </c>
      <c r="E696" s="22"/>
      <c r="F696" s="25"/>
      <c r="G696" s="22"/>
      <c r="H696" s="25"/>
      <c r="I696" s="22"/>
      <c r="J696" s="25"/>
      <c r="K696" s="22"/>
      <c r="L696" s="25"/>
      <c r="M696" s="19" t="s">
        <v>2179</v>
      </c>
      <c r="N696" s="1" t="s">
        <v>825</v>
      </c>
      <c r="O696" s="1" t="s">
        <v>2180</v>
      </c>
      <c r="P696" s="1" t="s">
        <v>64</v>
      </c>
      <c r="Q696" s="1" t="s">
        <v>65</v>
      </c>
      <c r="R696" s="1" t="s">
        <v>65</v>
      </c>
      <c r="AV696" s="1" t="s">
        <v>52</v>
      </c>
      <c r="AW696" s="1" t="s">
        <v>2181</v>
      </c>
      <c r="AX696" s="1" t="s">
        <v>52</v>
      </c>
      <c r="AY696" s="1" t="s">
        <v>52</v>
      </c>
      <c r="AZ696" s="1" t="s">
        <v>52</v>
      </c>
    </row>
    <row r="697" spans="1:52" ht="30" customHeight="1" x14ac:dyDescent="0.3">
      <c r="A697" s="19" t="s">
        <v>2182</v>
      </c>
      <c r="B697" s="19" t="s">
        <v>2183</v>
      </c>
      <c r="C697" s="19" t="s">
        <v>61</v>
      </c>
      <c r="D697" s="20">
        <v>5</v>
      </c>
      <c r="E697" s="22"/>
      <c r="F697" s="25"/>
      <c r="G697" s="22"/>
      <c r="H697" s="25"/>
      <c r="I697" s="22"/>
      <c r="J697" s="25"/>
      <c r="K697" s="22"/>
      <c r="L697" s="25"/>
      <c r="M697" s="19" t="s">
        <v>2184</v>
      </c>
      <c r="N697" s="1" t="s">
        <v>825</v>
      </c>
      <c r="O697" s="1" t="s">
        <v>2185</v>
      </c>
      <c r="P697" s="1" t="s">
        <v>64</v>
      </c>
      <c r="Q697" s="1" t="s">
        <v>65</v>
      </c>
      <c r="R697" s="1" t="s">
        <v>65</v>
      </c>
      <c r="AV697" s="1" t="s">
        <v>52</v>
      </c>
      <c r="AW697" s="1" t="s">
        <v>2186</v>
      </c>
      <c r="AX697" s="1" t="s">
        <v>52</v>
      </c>
      <c r="AY697" s="1" t="s">
        <v>52</v>
      </c>
      <c r="AZ697" s="1" t="s">
        <v>52</v>
      </c>
    </row>
    <row r="698" spans="1:52" ht="30" customHeight="1" x14ac:dyDescent="0.3">
      <c r="A698" s="19" t="s">
        <v>2187</v>
      </c>
      <c r="B698" s="19" t="s">
        <v>2188</v>
      </c>
      <c r="C698" s="19" t="s">
        <v>154</v>
      </c>
      <c r="D698" s="20">
        <v>4.5999999999999996</v>
      </c>
      <c r="E698" s="22"/>
      <c r="F698" s="25"/>
      <c r="G698" s="22"/>
      <c r="H698" s="25"/>
      <c r="I698" s="22"/>
      <c r="J698" s="25"/>
      <c r="K698" s="22"/>
      <c r="L698" s="25"/>
      <c r="M698" s="19" t="s">
        <v>2189</v>
      </c>
      <c r="N698" s="1" t="s">
        <v>825</v>
      </c>
      <c r="O698" s="1" t="s">
        <v>2190</v>
      </c>
      <c r="P698" s="1" t="s">
        <v>64</v>
      </c>
      <c r="Q698" s="1" t="s">
        <v>65</v>
      </c>
      <c r="R698" s="1" t="s">
        <v>65</v>
      </c>
      <c r="AV698" s="1" t="s">
        <v>52</v>
      </c>
      <c r="AW698" s="1" t="s">
        <v>2191</v>
      </c>
      <c r="AX698" s="1" t="s">
        <v>52</v>
      </c>
      <c r="AY698" s="1" t="s">
        <v>52</v>
      </c>
      <c r="AZ698" s="1" t="s">
        <v>52</v>
      </c>
    </row>
    <row r="699" spans="1:52" ht="30" customHeight="1" x14ac:dyDescent="0.3">
      <c r="A699" s="19" t="s">
        <v>2192</v>
      </c>
      <c r="B699" s="19" t="s">
        <v>2211</v>
      </c>
      <c r="C699" s="19" t="s">
        <v>52</v>
      </c>
      <c r="D699" s="20"/>
      <c r="E699" s="22"/>
      <c r="F699" s="25"/>
      <c r="G699" s="22"/>
      <c r="H699" s="25"/>
      <c r="I699" s="22"/>
      <c r="J699" s="25"/>
      <c r="K699" s="22"/>
      <c r="L699" s="25"/>
      <c r="M699" s="19" t="s">
        <v>52</v>
      </c>
      <c r="N699" s="1" t="s">
        <v>52</v>
      </c>
      <c r="O699" s="1" t="s">
        <v>2194</v>
      </c>
      <c r="P699" s="1" t="s">
        <v>65</v>
      </c>
      <c r="Q699" s="1" t="s">
        <v>65</v>
      </c>
      <c r="R699" s="1" t="s">
        <v>65</v>
      </c>
      <c r="AV699" s="1" t="s">
        <v>52</v>
      </c>
      <c r="AW699" s="1" t="s">
        <v>2195</v>
      </c>
      <c r="AX699" s="1" t="s">
        <v>52</v>
      </c>
      <c r="AY699" s="1" t="s">
        <v>52</v>
      </c>
      <c r="AZ699" s="1" t="s">
        <v>52</v>
      </c>
    </row>
    <row r="700" spans="1:52" ht="30" customHeight="1" x14ac:dyDescent="0.3">
      <c r="A700" s="19" t="s">
        <v>1196</v>
      </c>
      <c r="B700" s="19" t="s">
        <v>52</v>
      </c>
      <c r="C700" s="19" t="s">
        <v>52</v>
      </c>
      <c r="D700" s="20"/>
      <c r="E700" s="22"/>
      <c r="F700" s="25"/>
      <c r="G700" s="22"/>
      <c r="H700" s="25"/>
      <c r="I700" s="22"/>
      <c r="J700" s="25"/>
      <c r="K700" s="22"/>
      <c r="L700" s="25"/>
      <c r="M700" s="19" t="s">
        <v>52</v>
      </c>
      <c r="N700" s="1" t="s">
        <v>94</v>
      </c>
      <c r="O700" s="1" t="s">
        <v>94</v>
      </c>
      <c r="P700" s="1" t="s">
        <v>52</v>
      </c>
      <c r="Q700" s="1" t="s">
        <v>52</v>
      </c>
      <c r="R700" s="1" t="s">
        <v>52</v>
      </c>
      <c r="AV700" s="1" t="s">
        <v>52</v>
      </c>
      <c r="AW700" s="1" t="s">
        <v>52</v>
      </c>
      <c r="AX700" s="1" t="s">
        <v>52</v>
      </c>
      <c r="AY700" s="1" t="s">
        <v>52</v>
      </c>
      <c r="AZ700" s="1" t="s">
        <v>52</v>
      </c>
    </row>
    <row r="701" spans="1:52" ht="30" customHeight="1" x14ac:dyDescent="0.3">
      <c r="A701" s="20"/>
      <c r="B701" s="20"/>
      <c r="C701" s="20"/>
      <c r="D701" s="20"/>
      <c r="E701" s="22"/>
      <c r="F701" s="25"/>
      <c r="G701" s="22"/>
      <c r="H701" s="25"/>
      <c r="I701" s="22"/>
      <c r="J701" s="25"/>
      <c r="K701" s="22"/>
      <c r="L701" s="25"/>
      <c r="M701" s="20"/>
    </row>
    <row r="702" spans="1:52" ht="30" customHeight="1" x14ac:dyDescent="0.3">
      <c r="A702" s="16" t="s">
        <v>2212</v>
      </c>
      <c r="B702" s="17"/>
      <c r="C702" s="17"/>
      <c r="D702" s="17"/>
      <c r="E702" s="21"/>
      <c r="F702" s="24"/>
      <c r="G702" s="21"/>
      <c r="H702" s="24"/>
      <c r="I702" s="21"/>
      <c r="J702" s="24"/>
      <c r="K702" s="21"/>
      <c r="L702" s="24"/>
      <c r="M702" s="18"/>
      <c r="N702" s="1" t="s">
        <v>844</v>
      </c>
    </row>
    <row r="703" spans="1:52" ht="30" customHeight="1" x14ac:dyDescent="0.3">
      <c r="A703" s="19" t="s">
        <v>1346</v>
      </c>
      <c r="B703" s="19" t="s">
        <v>1347</v>
      </c>
      <c r="C703" s="19" t="s">
        <v>1304</v>
      </c>
      <c r="D703" s="20">
        <v>0.64800000000000002</v>
      </c>
      <c r="E703" s="22"/>
      <c r="F703" s="25"/>
      <c r="G703" s="22"/>
      <c r="H703" s="25"/>
      <c r="I703" s="22"/>
      <c r="J703" s="25"/>
      <c r="K703" s="22"/>
      <c r="L703" s="25"/>
      <c r="M703" s="19" t="s">
        <v>52</v>
      </c>
      <c r="N703" s="1" t="s">
        <v>844</v>
      </c>
      <c r="O703" s="1" t="s">
        <v>1348</v>
      </c>
      <c r="P703" s="1" t="s">
        <v>65</v>
      </c>
      <c r="Q703" s="1" t="s">
        <v>65</v>
      </c>
      <c r="R703" s="1" t="s">
        <v>64</v>
      </c>
      <c r="AV703" s="1" t="s">
        <v>52</v>
      </c>
      <c r="AW703" s="1" t="s">
        <v>2213</v>
      </c>
      <c r="AX703" s="1" t="s">
        <v>52</v>
      </c>
      <c r="AY703" s="1" t="s">
        <v>52</v>
      </c>
      <c r="AZ703" s="1" t="s">
        <v>52</v>
      </c>
    </row>
    <row r="704" spans="1:52" ht="30" customHeight="1" x14ac:dyDescent="0.3">
      <c r="A704" s="19" t="s">
        <v>1350</v>
      </c>
      <c r="B704" s="19" t="s">
        <v>1351</v>
      </c>
      <c r="C704" s="19" t="s">
        <v>154</v>
      </c>
      <c r="D704" s="20">
        <v>1</v>
      </c>
      <c r="E704" s="22"/>
      <c r="F704" s="25"/>
      <c r="G704" s="22"/>
      <c r="H704" s="25"/>
      <c r="I704" s="22"/>
      <c r="J704" s="25"/>
      <c r="K704" s="22"/>
      <c r="L704" s="25"/>
      <c r="M704" s="19" t="s">
        <v>1352</v>
      </c>
      <c r="N704" s="1" t="s">
        <v>844</v>
      </c>
      <c r="O704" s="1" t="s">
        <v>1353</v>
      </c>
      <c r="P704" s="1" t="s">
        <v>64</v>
      </c>
      <c r="Q704" s="1" t="s">
        <v>65</v>
      </c>
      <c r="R704" s="1" t="s">
        <v>65</v>
      </c>
      <c r="AV704" s="1" t="s">
        <v>52</v>
      </c>
      <c r="AW704" s="1" t="s">
        <v>2214</v>
      </c>
      <c r="AX704" s="1" t="s">
        <v>52</v>
      </c>
      <c r="AY704" s="1" t="s">
        <v>52</v>
      </c>
      <c r="AZ704" s="1" t="s">
        <v>52</v>
      </c>
    </row>
    <row r="705" spans="1:52" ht="30" customHeight="1" x14ac:dyDescent="0.3">
      <c r="A705" s="19" t="s">
        <v>214</v>
      </c>
      <c r="B705" s="19" t="s">
        <v>1355</v>
      </c>
      <c r="C705" s="19" t="s">
        <v>61</v>
      </c>
      <c r="D705" s="20">
        <v>0.3</v>
      </c>
      <c r="E705" s="22"/>
      <c r="F705" s="25"/>
      <c r="G705" s="22"/>
      <c r="H705" s="25"/>
      <c r="I705" s="22"/>
      <c r="J705" s="25"/>
      <c r="K705" s="22"/>
      <c r="L705" s="25"/>
      <c r="M705" s="19" t="s">
        <v>1356</v>
      </c>
      <c r="N705" s="1" t="s">
        <v>844</v>
      </c>
      <c r="O705" s="1" t="s">
        <v>1357</v>
      </c>
      <c r="P705" s="1" t="s">
        <v>64</v>
      </c>
      <c r="Q705" s="1" t="s">
        <v>65</v>
      </c>
      <c r="R705" s="1" t="s">
        <v>65</v>
      </c>
      <c r="AV705" s="1" t="s">
        <v>52</v>
      </c>
      <c r="AW705" s="1" t="s">
        <v>2215</v>
      </c>
      <c r="AX705" s="1" t="s">
        <v>52</v>
      </c>
      <c r="AY705" s="1" t="s">
        <v>52</v>
      </c>
      <c r="AZ705" s="1" t="s">
        <v>52</v>
      </c>
    </row>
    <row r="706" spans="1:52" ht="30" customHeight="1" x14ac:dyDescent="0.3">
      <c r="A706" s="19" t="s">
        <v>1196</v>
      </c>
      <c r="B706" s="19" t="s">
        <v>52</v>
      </c>
      <c r="C706" s="19" t="s">
        <v>52</v>
      </c>
      <c r="D706" s="20"/>
      <c r="E706" s="22"/>
      <c r="F706" s="25"/>
      <c r="G706" s="22"/>
      <c r="H706" s="25"/>
      <c r="I706" s="22"/>
      <c r="J706" s="25"/>
      <c r="K706" s="22"/>
      <c r="L706" s="25"/>
      <c r="M706" s="19" t="s">
        <v>52</v>
      </c>
      <c r="N706" s="1" t="s">
        <v>94</v>
      </c>
      <c r="O706" s="1" t="s">
        <v>94</v>
      </c>
      <c r="P706" s="1" t="s">
        <v>52</v>
      </c>
      <c r="Q706" s="1" t="s">
        <v>52</v>
      </c>
      <c r="R706" s="1" t="s">
        <v>52</v>
      </c>
      <c r="AV706" s="1" t="s">
        <v>52</v>
      </c>
      <c r="AW706" s="1" t="s">
        <v>52</v>
      </c>
      <c r="AX706" s="1" t="s">
        <v>52</v>
      </c>
      <c r="AY706" s="1" t="s">
        <v>52</v>
      </c>
      <c r="AZ706" s="1" t="s">
        <v>52</v>
      </c>
    </row>
    <row r="707" spans="1:52" ht="30" customHeight="1" x14ac:dyDescent="0.3">
      <c r="A707" s="20"/>
      <c r="B707" s="20"/>
      <c r="C707" s="20"/>
      <c r="D707" s="20"/>
      <c r="E707" s="22"/>
      <c r="F707" s="25"/>
      <c r="G707" s="22"/>
      <c r="H707" s="25"/>
      <c r="I707" s="22"/>
      <c r="J707" s="25"/>
      <c r="K707" s="22"/>
      <c r="L707" s="25"/>
      <c r="M707" s="20"/>
    </row>
    <row r="708" spans="1:52" ht="30" customHeight="1" x14ac:dyDescent="0.3">
      <c r="A708" s="16" t="s">
        <v>2216</v>
      </c>
      <c r="B708" s="17"/>
      <c r="C708" s="17"/>
      <c r="D708" s="17"/>
      <c r="E708" s="21"/>
      <c r="F708" s="24"/>
      <c r="G708" s="21"/>
      <c r="H708" s="24"/>
      <c r="I708" s="21"/>
      <c r="J708" s="24"/>
      <c r="K708" s="21"/>
      <c r="L708" s="24"/>
      <c r="M708" s="18"/>
      <c r="N708" s="1" t="s">
        <v>864</v>
      </c>
    </row>
    <row r="709" spans="1:52" ht="30" customHeight="1" x14ac:dyDescent="0.3">
      <c r="A709" s="19" t="s">
        <v>1553</v>
      </c>
      <c r="B709" s="19" t="s">
        <v>1917</v>
      </c>
      <c r="C709" s="19" t="s">
        <v>61</v>
      </c>
      <c r="D709" s="20">
        <v>0.27</v>
      </c>
      <c r="E709" s="22"/>
      <c r="F709" s="25"/>
      <c r="G709" s="22"/>
      <c r="H709" s="25"/>
      <c r="I709" s="22"/>
      <c r="J709" s="25"/>
      <c r="K709" s="22"/>
      <c r="L709" s="25"/>
      <c r="M709" s="19" t="s">
        <v>1918</v>
      </c>
      <c r="N709" s="1" t="s">
        <v>864</v>
      </c>
      <c r="O709" s="1" t="s">
        <v>1919</v>
      </c>
      <c r="P709" s="1" t="s">
        <v>64</v>
      </c>
      <c r="Q709" s="1" t="s">
        <v>65</v>
      </c>
      <c r="R709" s="1" t="s">
        <v>65</v>
      </c>
      <c r="AV709" s="1" t="s">
        <v>52</v>
      </c>
      <c r="AW709" s="1" t="s">
        <v>2217</v>
      </c>
      <c r="AX709" s="1" t="s">
        <v>52</v>
      </c>
      <c r="AY709" s="1" t="s">
        <v>52</v>
      </c>
      <c r="AZ709" s="1" t="s">
        <v>52</v>
      </c>
    </row>
    <row r="710" spans="1:52" ht="30" customHeight="1" x14ac:dyDescent="0.3">
      <c r="A710" s="19" t="s">
        <v>1196</v>
      </c>
      <c r="B710" s="19" t="s">
        <v>52</v>
      </c>
      <c r="C710" s="19" t="s">
        <v>52</v>
      </c>
      <c r="D710" s="20"/>
      <c r="E710" s="22"/>
      <c r="F710" s="25"/>
      <c r="G710" s="22"/>
      <c r="H710" s="25"/>
      <c r="I710" s="22"/>
      <c r="J710" s="25"/>
      <c r="K710" s="22"/>
      <c r="L710" s="25"/>
      <c r="M710" s="19" t="s">
        <v>52</v>
      </c>
      <c r="N710" s="1" t="s">
        <v>94</v>
      </c>
      <c r="O710" s="1" t="s">
        <v>94</v>
      </c>
      <c r="P710" s="1" t="s">
        <v>52</v>
      </c>
      <c r="Q710" s="1" t="s">
        <v>52</v>
      </c>
      <c r="R710" s="1" t="s">
        <v>52</v>
      </c>
      <c r="AV710" s="1" t="s">
        <v>52</v>
      </c>
      <c r="AW710" s="1" t="s">
        <v>52</v>
      </c>
      <c r="AX710" s="1" t="s">
        <v>52</v>
      </c>
      <c r="AY710" s="1" t="s">
        <v>52</v>
      </c>
      <c r="AZ710" s="1" t="s">
        <v>52</v>
      </c>
    </row>
    <row r="711" spans="1:52" ht="30" customHeight="1" x14ac:dyDescent="0.3">
      <c r="A711" s="20"/>
      <c r="B711" s="20"/>
      <c r="C711" s="20"/>
      <c r="D711" s="20"/>
      <c r="E711" s="22"/>
      <c r="F711" s="25"/>
      <c r="G711" s="22"/>
      <c r="H711" s="25"/>
      <c r="I711" s="22"/>
      <c r="J711" s="25"/>
      <c r="K711" s="22"/>
      <c r="L711" s="25"/>
      <c r="M711" s="20"/>
    </row>
    <row r="712" spans="1:52" ht="30" customHeight="1" x14ac:dyDescent="0.3">
      <c r="A712" s="16" t="s">
        <v>2218</v>
      </c>
      <c r="B712" s="17"/>
      <c r="C712" s="17"/>
      <c r="D712" s="17"/>
      <c r="E712" s="21"/>
      <c r="F712" s="24"/>
      <c r="G712" s="21"/>
      <c r="H712" s="24"/>
      <c r="I712" s="21"/>
      <c r="J712" s="24"/>
      <c r="K712" s="21"/>
      <c r="L712" s="24"/>
      <c r="M712" s="18"/>
      <c r="N712" s="1" t="s">
        <v>880</v>
      </c>
    </row>
    <row r="713" spans="1:52" ht="30" customHeight="1" x14ac:dyDescent="0.3">
      <c r="A713" s="19" t="s">
        <v>2219</v>
      </c>
      <c r="B713" s="19" t="s">
        <v>2220</v>
      </c>
      <c r="C713" s="19" t="s">
        <v>61</v>
      </c>
      <c r="D713" s="20">
        <v>1</v>
      </c>
      <c r="E713" s="22"/>
      <c r="F713" s="25"/>
      <c r="G713" s="22"/>
      <c r="H713" s="25"/>
      <c r="I713" s="22"/>
      <c r="J713" s="25"/>
      <c r="K713" s="22"/>
      <c r="L713" s="25"/>
      <c r="M713" s="19" t="s">
        <v>2221</v>
      </c>
      <c r="N713" s="1" t="s">
        <v>880</v>
      </c>
      <c r="O713" s="1" t="s">
        <v>2222</v>
      </c>
      <c r="P713" s="1" t="s">
        <v>64</v>
      </c>
      <c r="Q713" s="1" t="s">
        <v>65</v>
      </c>
      <c r="R713" s="1" t="s">
        <v>65</v>
      </c>
      <c r="AV713" s="1" t="s">
        <v>52</v>
      </c>
      <c r="AW713" s="1" t="s">
        <v>2223</v>
      </c>
      <c r="AX713" s="1" t="s">
        <v>52</v>
      </c>
      <c r="AY713" s="1" t="s">
        <v>52</v>
      </c>
      <c r="AZ713" s="1" t="s">
        <v>52</v>
      </c>
    </row>
    <row r="714" spans="1:52" ht="30" customHeight="1" x14ac:dyDescent="0.3">
      <c r="A714" s="19" t="s">
        <v>1643</v>
      </c>
      <c r="B714" s="19" t="s">
        <v>1644</v>
      </c>
      <c r="C714" s="19" t="s">
        <v>61</v>
      </c>
      <c r="D714" s="20">
        <v>1</v>
      </c>
      <c r="E714" s="22"/>
      <c r="F714" s="25"/>
      <c r="G714" s="22"/>
      <c r="H714" s="25"/>
      <c r="I714" s="22"/>
      <c r="J714" s="25"/>
      <c r="K714" s="22"/>
      <c r="L714" s="25"/>
      <c r="M714" s="19" t="s">
        <v>1645</v>
      </c>
      <c r="N714" s="1" t="s">
        <v>880</v>
      </c>
      <c r="O714" s="1" t="s">
        <v>1646</v>
      </c>
      <c r="P714" s="1" t="s">
        <v>64</v>
      </c>
      <c r="Q714" s="1" t="s">
        <v>65</v>
      </c>
      <c r="R714" s="1" t="s">
        <v>65</v>
      </c>
      <c r="AV714" s="1" t="s">
        <v>52</v>
      </c>
      <c r="AW714" s="1" t="s">
        <v>2224</v>
      </c>
      <c r="AX714" s="1" t="s">
        <v>52</v>
      </c>
      <c r="AY714" s="1" t="s">
        <v>52</v>
      </c>
      <c r="AZ714" s="1" t="s">
        <v>52</v>
      </c>
    </row>
    <row r="715" spans="1:52" ht="30" customHeight="1" x14ac:dyDescent="0.3">
      <c r="A715" s="19" t="s">
        <v>1648</v>
      </c>
      <c r="B715" s="19" t="s">
        <v>1649</v>
      </c>
      <c r="C715" s="19" t="s">
        <v>61</v>
      </c>
      <c r="D715" s="20">
        <v>1</v>
      </c>
      <c r="E715" s="22"/>
      <c r="F715" s="25"/>
      <c r="G715" s="22"/>
      <c r="H715" s="25"/>
      <c r="I715" s="22"/>
      <c r="J715" s="25"/>
      <c r="K715" s="22"/>
      <c r="L715" s="25"/>
      <c r="M715" s="19" t="s">
        <v>1650</v>
      </c>
      <c r="N715" s="1" t="s">
        <v>880</v>
      </c>
      <c r="O715" s="1" t="s">
        <v>1651</v>
      </c>
      <c r="P715" s="1" t="s">
        <v>64</v>
      </c>
      <c r="Q715" s="1" t="s">
        <v>65</v>
      </c>
      <c r="R715" s="1" t="s">
        <v>65</v>
      </c>
      <c r="AV715" s="1" t="s">
        <v>52</v>
      </c>
      <c r="AW715" s="1" t="s">
        <v>2225</v>
      </c>
      <c r="AX715" s="1" t="s">
        <v>52</v>
      </c>
      <c r="AY715" s="1" t="s">
        <v>52</v>
      </c>
      <c r="AZ715" s="1" t="s">
        <v>52</v>
      </c>
    </row>
    <row r="716" spans="1:52" ht="30" customHeight="1" x14ac:dyDescent="0.3">
      <c r="A716" s="19" t="s">
        <v>1653</v>
      </c>
      <c r="B716" s="19" t="s">
        <v>2027</v>
      </c>
      <c r="C716" s="19" t="s">
        <v>61</v>
      </c>
      <c r="D716" s="20">
        <v>1</v>
      </c>
      <c r="E716" s="22"/>
      <c r="F716" s="25"/>
      <c r="G716" s="22"/>
      <c r="H716" s="25"/>
      <c r="I716" s="22"/>
      <c r="J716" s="25"/>
      <c r="K716" s="22"/>
      <c r="L716" s="25"/>
      <c r="M716" s="19" t="s">
        <v>2028</v>
      </c>
      <c r="N716" s="1" t="s">
        <v>880</v>
      </c>
      <c r="O716" s="1" t="s">
        <v>2029</v>
      </c>
      <c r="P716" s="1" t="s">
        <v>64</v>
      </c>
      <c r="Q716" s="1" t="s">
        <v>65</v>
      </c>
      <c r="R716" s="1" t="s">
        <v>65</v>
      </c>
      <c r="AV716" s="1" t="s">
        <v>52</v>
      </c>
      <c r="AW716" s="1" t="s">
        <v>2226</v>
      </c>
      <c r="AX716" s="1" t="s">
        <v>52</v>
      </c>
      <c r="AY716" s="1" t="s">
        <v>52</v>
      </c>
      <c r="AZ716" s="1" t="s">
        <v>52</v>
      </c>
    </row>
    <row r="717" spans="1:52" ht="30" customHeight="1" x14ac:dyDescent="0.3">
      <c r="A717" s="19" t="s">
        <v>1196</v>
      </c>
      <c r="B717" s="19" t="s">
        <v>52</v>
      </c>
      <c r="C717" s="19" t="s">
        <v>52</v>
      </c>
      <c r="D717" s="20"/>
      <c r="E717" s="22"/>
      <c r="F717" s="25"/>
      <c r="G717" s="22"/>
      <c r="H717" s="25"/>
      <c r="I717" s="22"/>
      <c r="J717" s="25"/>
      <c r="K717" s="22"/>
      <c r="L717" s="25"/>
      <c r="M717" s="19" t="s">
        <v>52</v>
      </c>
      <c r="N717" s="1" t="s">
        <v>94</v>
      </c>
      <c r="O717" s="1" t="s">
        <v>94</v>
      </c>
      <c r="P717" s="1" t="s">
        <v>52</v>
      </c>
      <c r="Q717" s="1" t="s">
        <v>52</v>
      </c>
      <c r="R717" s="1" t="s">
        <v>52</v>
      </c>
      <c r="AV717" s="1" t="s">
        <v>52</v>
      </c>
      <c r="AW717" s="1" t="s">
        <v>52</v>
      </c>
      <c r="AX717" s="1" t="s">
        <v>52</v>
      </c>
      <c r="AY717" s="1" t="s">
        <v>52</v>
      </c>
      <c r="AZ717" s="1" t="s">
        <v>52</v>
      </c>
    </row>
    <row r="718" spans="1:52" ht="30" customHeight="1" x14ac:dyDescent="0.3">
      <c r="A718" s="20"/>
      <c r="B718" s="20"/>
      <c r="C718" s="20"/>
      <c r="D718" s="20"/>
      <c r="E718" s="22"/>
      <c r="F718" s="25"/>
      <c r="G718" s="22"/>
      <c r="H718" s="25"/>
      <c r="I718" s="22"/>
      <c r="J718" s="25"/>
      <c r="K718" s="22"/>
      <c r="L718" s="25"/>
      <c r="M718" s="20"/>
    </row>
    <row r="719" spans="1:52" ht="30" customHeight="1" x14ac:dyDescent="0.3">
      <c r="A719" s="16" t="s">
        <v>2227</v>
      </c>
      <c r="B719" s="17"/>
      <c r="C719" s="17"/>
      <c r="D719" s="17"/>
      <c r="E719" s="21"/>
      <c r="F719" s="24"/>
      <c r="G719" s="21"/>
      <c r="H719" s="24"/>
      <c r="I719" s="21"/>
      <c r="J719" s="24"/>
      <c r="K719" s="21"/>
      <c r="L719" s="24"/>
      <c r="M719" s="18"/>
      <c r="N719" s="1" t="s">
        <v>885</v>
      </c>
    </row>
    <row r="720" spans="1:52" ht="30" customHeight="1" x14ac:dyDescent="0.3">
      <c r="A720" s="19" t="s">
        <v>2228</v>
      </c>
      <c r="B720" s="19" t="s">
        <v>883</v>
      </c>
      <c r="C720" s="19" t="s">
        <v>61</v>
      </c>
      <c r="D720" s="20">
        <v>7.0000000000000007E-2</v>
      </c>
      <c r="E720" s="22"/>
      <c r="F720" s="25"/>
      <c r="G720" s="22"/>
      <c r="H720" s="25"/>
      <c r="I720" s="22"/>
      <c r="J720" s="25"/>
      <c r="K720" s="22"/>
      <c r="L720" s="25"/>
      <c r="M720" s="19" t="s">
        <v>2229</v>
      </c>
      <c r="N720" s="1" t="s">
        <v>885</v>
      </c>
      <c r="O720" s="1" t="s">
        <v>2230</v>
      </c>
      <c r="P720" s="1" t="s">
        <v>64</v>
      </c>
      <c r="Q720" s="1" t="s">
        <v>65</v>
      </c>
      <c r="R720" s="1" t="s">
        <v>65</v>
      </c>
      <c r="AV720" s="1" t="s">
        <v>52</v>
      </c>
      <c r="AW720" s="1" t="s">
        <v>2231</v>
      </c>
      <c r="AX720" s="1" t="s">
        <v>52</v>
      </c>
      <c r="AY720" s="1" t="s">
        <v>52</v>
      </c>
      <c r="AZ720" s="1" t="s">
        <v>52</v>
      </c>
    </row>
    <row r="721" spans="1:52" ht="30" customHeight="1" x14ac:dyDescent="0.3">
      <c r="A721" s="19" t="s">
        <v>1196</v>
      </c>
      <c r="B721" s="19" t="s">
        <v>52</v>
      </c>
      <c r="C721" s="19" t="s">
        <v>52</v>
      </c>
      <c r="D721" s="20"/>
      <c r="E721" s="22"/>
      <c r="F721" s="25"/>
      <c r="G721" s="22"/>
      <c r="H721" s="25"/>
      <c r="I721" s="22"/>
      <c r="J721" s="25"/>
      <c r="K721" s="22"/>
      <c r="L721" s="25"/>
      <c r="M721" s="19" t="s">
        <v>52</v>
      </c>
      <c r="N721" s="1" t="s">
        <v>94</v>
      </c>
      <c r="O721" s="1" t="s">
        <v>94</v>
      </c>
      <c r="P721" s="1" t="s">
        <v>52</v>
      </c>
      <c r="Q721" s="1" t="s">
        <v>52</v>
      </c>
      <c r="R721" s="1" t="s">
        <v>52</v>
      </c>
      <c r="AV721" s="1" t="s">
        <v>52</v>
      </c>
      <c r="AW721" s="1" t="s">
        <v>52</v>
      </c>
      <c r="AX721" s="1" t="s">
        <v>52</v>
      </c>
      <c r="AY721" s="1" t="s">
        <v>52</v>
      </c>
      <c r="AZ721" s="1" t="s">
        <v>52</v>
      </c>
    </row>
    <row r="722" spans="1:52" ht="30" customHeight="1" x14ac:dyDescent="0.3">
      <c r="A722" s="20"/>
      <c r="B722" s="20"/>
      <c r="C722" s="20"/>
      <c r="D722" s="20"/>
      <c r="E722" s="22"/>
      <c r="F722" s="25"/>
      <c r="G722" s="22"/>
      <c r="H722" s="25"/>
      <c r="I722" s="22"/>
      <c r="J722" s="25"/>
      <c r="K722" s="22"/>
      <c r="L722" s="25"/>
      <c r="M722" s="20"/>
    </row>
    <row r="723" spans="1:52" ht="30" customHeight="1" x14ac:dyDescent="0.3">
      <c r="A723" s="16" t="s">
        <v>2232</v>
      </c>
      <c r="B723" s="17"/>
      <c r="C723" s="17"/>
      <c r="D723" s="17"/>
      <c r="E723" s="21"/>
      <c r="F723" s="24"/>
      <c r="G723" s="21"/>
      <c r="H723" s="24"/>
      <c r="I723" s="21"/>
      <c r="J723" s="24"/>
      <c r="K723" s="21"/>
      <c r="L723" s="24"/>
      <c r="M723" s="18"/>
      <c r="N723" s="1" t="s">
        <v>888</v>
      </c>
    </row>
    <row r="724" spans="1:52" ht="30" customHeight="1" x14ac:dyDescent="0.3">
      <c r="A724" s="19" t="s">
        <v>2228</v>
      </c>
      <c r="B724" s="19" t="s">
        <v>328</v>
      </c>
      <c r="C724" s="19" t="s">
        <v>61</v>
      </c>
      <c r="D724" s="20">
        <v>7.0000000000000007E-2</v>
      </c>
      <c r="E724" s="22"/>
      <c r="F724" s="25"/>
      <c r="G724" s="22"/>
      <c r="H724" s="25"/>
      <c r="I724" s="22"/>
      <c r="J724" s="25"/>
      <c r="K724" s="22"/>
      <c r="L724" s="25"/>
      <c r="M724" s="19" t="s">
        <v>2233</v>
      </c>
      <c r="N724" s="1" t="s">
        <v>888</v>
      </c>
      <c r="O724" s="1" t="s">
        <v>2234</v>
      </c>
      <c r="P724" s="1" t="s">
        <v>64</v>
      </c>
      <c r="Q724" s="1" t="s">
        <v>65</v>
      </c>
      <c r="R724" s="1" t="s">
        <v>65</v>
      </c>
      <c r="AV724" s="1" t="s">
        <v>52</v>
      </c>
      <c r="AW724" s="1" t="s">
        <v>2235</v>
      </c>
      <c r="AX724" s="1" t="s">
        <v>52</v>
      </c>
      <c r="AY724" s="1" t="s">
        <v>52</v>
      </c>
      <c r="AZ724" s="1" t="s">
        <v>52</v>
      </c>
    </row>
    <row r="725" spans="1:52" ht="30" customHeight="1" x14ac:dyDescent="0.3">
      <c r="A725" s="19" t="s">
        <v>1196</v>
      </c>
      <c r="B725" s="19" t="s">
        <v>52</v>
      </c>
      <c r="C725" s="19" t="s">
        <v>52</v>
      </c>
      <c r="D725" s="20"/>
      <c r="E725" s="22"/>
      <c r="F725" s="25"/>
      <c r="G725" s="22"/>
      <c r="H725" s="25"/>
      <c r="I725" s="22"/>
      <c r="J725" s="25"/>
      <c r="K725" s="22"/>
      <c r="L725" s="25"/>
      <c r="M725" s="19" t="s">
        <v>52</v>
      </c>
      <c r="N725" s="1" t="s">
        <v>94</v>
      </c>
      <c r="O725" s="1" t="s">
        <v>94</v>
      </c>
      <c r="P725" s="1" t="s">
        <v>52</v>
      </c>
      <c r="Q725" s="1" t="s">
        <v>52</v>
      </c>
      <c r="R725" s="1" t="s">
        <v>52</v>
      </c>
      <c r="AV725" s="1" t="s">
        <v>52</v>
      </c>
      <c r="AW725" s="1" t="s">
        <v>52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20"/>
      <c r="B726" s="20"/>
      <c r="C726" s="20"/>
      <c r="D726" s="20"/>
      <c r="E726" s="22"/>
      <c r="F726" s="25"/>
      <c r="G726" s="22"/>
      <c r="H726" s="25"/>
      <c r="I726" s="22"/>
      <c r="J726" s="25"/>
      <c r="K726" s="22"/>
      <c r="L726" s="25"/>
      <c r="M726" s="20"/>
    </row>
    <row r="727" spans="1:52" ht="30" customHeight="1" x14ac:dyDescent="0.3">
      <c r="A727" s="16" t="s">
        <v>2236</v>
      </c>
      <c r="B727" s="17"/>
      <c r="C727" s="17"/>
      <c r="D727" s="17"/>
      <c r="E727" s="21"/>
      <c r="F727" s="24"/>
      <c r="G727" s="21"/>
      <c r="H727" s="24"/>
      <c r="I727" s="21"/>
      <c r="J727" s="24"/>
      <c r="K727" s="21"/>
      <c r="L727" s="24"/>
      <c r="M727" s="18"/>
      <c r="N727" s="1" t="s">
        <v>899</v>
      </c>
    </row>
    <row r="728" spans="1:52" ht="30" customHeight="1" x14ac:dyDescent="0.3">
      <c r="A728" s="19" t="s">
        <v>1701</v>
      </c>
      <c r="B728" s="19" t="s">
        <v>1706</v>
      </c>
      <c r="C728" s="19" t="s">
        <v>61</v>
      </c>
      <c r="D728" s="20">
        <v>13.85</v>
      </c>
      <c r="E728" s="22"/>
      <c r="F728" s="25"/>
      <c r="G728" s="22"/>
      <c r="H728" s="25"/>
      <c r="I728" s="22"/>
      <c r="J728" s="25"/>
      <c r="K728" s="22"/>
      <c r="L728" s="25"/>
      <c r="M728" s="19" t="s">
        <v>1707</v>
      </c>
      <c r="N728" s="1" t="s">
        <v>899</v>
      </c>
      <c r="O728" s="1" t="s">
        <v>1708</v>
      </c>
      <c r="P728" s="1" t="s">
        <v>64</v>
      </c>
      <c r="Q728" s="1" t="s">
        <v>65</v>
      </c>
      <c r="R728" s="1" t="s">
        <v>65</v>
      </c>
      <c r="AV728" s="1" t="s">
        <v>52</v>
      </c>
      <c r="AW728" s="1" t="s">
        <v>2237</v>
      </c>
      <c r="AX728" s="1" t="s">
        <v>52</v>
      </c>
      <c r="AY728" s="1" t="s">
        <v>52</v>
      </c>
      <c r="AZ728" s="1" t="s">
        <v>52</v>
      </c>
    </row>
    <row r="729" spans="1:52" ht="30" customHeight="1" x14ac:dyDescent="0.3">
      <c r="A729" s="19" t="s">
        <v>1196</v>
      </c>
      <c r="B729" s="19" t="s">
        <v>52</v>
      </c>
      <c r="C729" s="19" t="s">
        <v>52</v>
      </c>
      <c r="D729" s="20"/>
      <c r="E729" s="22"/>
      <c r="F729" s="25"/>
      <c r="G729" s="22"/>
      <c r="H729" s="25"/>
      <c r="I729" s="22"/>
      <c r="J729" s="25"/>
      <c r="K729" s="22"/>
      <c r="L729" s="25"/>
      <c r="M729" s="19" t="s">
        <v>52</v>
      </c>
      <c r="N729" s="1" t="s">
        <v>94</v>
      </c>
      <c r="O729" s="1" t="s">
        <v>94</v>
      </c>
      <c r="P729" s="1" t="s">
        <v>52</v>
      </c>
      <c r="Q729" s="1" t="s">
        <v>52</v>
      </c>
      <c r="R729" s="1" t="s">
        <v>52</v>
      </c>
      <c r="AV729" s="1" t="s">
        <v>52</v>
      </c>
      <c r="AW729" s="1" t="s">
        <v>52</v>
      </c>
      <c r="AX729" s="1" t="s">
        <v>52</v>
      </c>
      <c r="AY729" s="1" t="s">
        <v>52</v>
      </c>
      <c r="AZ729" s="1" t="s">
        <v>52</v>
      </c>
    </row>
    <row r="730" spans="1:52" ht="30" customHeight="1" x14ac:dyDescent="0.3">
      <c r="A730" s="20"/>
      <c r="B730" s="20"/>
      <c r="C730" s="20"/>
      <c r="D730" s="20"/>
      <c r="E730" s="22"/>
      <c r="F730" s="25"/>
      <c r="G730" s="22"/>
      <c r="H730" s="25"/>
      <c r="I730" s="22"/>
      <c r="J730" s="25"/>
      <c r="K730" s="22"/>
      <c r="L730" s="25"/>
      <c r="M730" s="20"/>
    </row>
    <row r="731" spans="1:52" ht="30" customHeight="1" x14ac:dyDescent="0.3">
      <c r="A731" s="16" t="s">
        <v>2238</v>
      </c>
      <c r="B731" s="17"/>
      <c r="C731" s="17"/>
      <c r="D731" s="17"/>
      <c r="E731" s="21"/>
      <c r="F731" s="24"/>
      <c r="G731" s="21"/>
      <c r="H731" s="24"/>
      <c r="I731" s="21"/>
      <c r="J731" s="24"/>
      <c r="K731" s="21"/>
      <c r="L731" s="24"/>
      <c r="M731" s="18"/>
      <c r="N731" s="1" t="s">
        <v>948</v>
      </c>
    </row>
    <row r="732" spans="1:52" ht="30" customHeight="1" x14ac:dyDescent="0.3">
      <c r="A732" s="19" t="s">
        <v>946</v>
      </c>
      <c r="B732" s="19" t="s">
        <v>52</v>
      </c>
      <c r="C732" s="19" t="s">
        <v>61</v>
      </c>
      <c r="D732" s="20">
        <v>1.03</v>
      </c>
      <c r="E732" s="22"/>
      <c r="F732" s="25"/>
      <c r="G732" s="22"/>
      <c r="H732" s="25"/>
      <c r="I732" s="22"/>
      <c r="J732" s="25"/>
      <c r="K732" s="22"/>
      <c r="L732" s="25"/>
      <c r="M732" s="19" t="s">
        <v>52</v>
      </c>
      <c r="N732" s="1" t="s">
        <v>948</v>
      </c>
      <c r="O732" s="1" t="s">
        <v>2239</v>
      </c>
      <c r="P732" s="1" t="s">
        <v>65</v>
      </c>
      <c r="Q732" s="1" t="s">
        <v>65</v>
      </c>
      <c r="R732" s="1" t="s">
        <v>64</v>
      </c>
      <c r="AV732" s="1" t="s">
        <v>52</v>
      </c>
      <c r="AW732" s="1" t="s">
        <v>2240</v>
      </c>
      <c r="AX732" s="1" t="s">
        <v>52</v>
      </c>
      <c r="AY732" s="1" t="s">
        <v>52</v>
      </c>
      <c r="AZ732" s="1" t="s">
        <v>52</v>
      </c>
    </row>
    <row r="733" spans="1:52" ht="30" customHeight="1" x14ac:dyDescent="0.3">
      <c r="A733" s="19" t="s">
        <v>2241</v>
      </c>
      <c r="B733" s="19" t="s">
        <v>2242</v>
      </c>
      <c r="C733" s="19" t="s">
        <v>61</v>
      </c>
      <c r="D733" s="20">
        <v>1</v>
      </c>
      <c r="E733" s="22"/>
      <c r="F733" s="25"/>
      <c r="G733" s="22"/>
      <c r="H733" s="25"/>
      <c r="I733" s="22"/>
      <c r="J733" s="25"/>
      <c r="K733" s="22"/>
      <c r="L733" s="25"/>
      <c r="M733" s="19" t="s">
        <v>2243</v>
      </c>
      <c r="N733" s="1" t="s">
        <v>948</v>
      </c>
      <c r="O733" s="1" t="s">
        <v>2244</v>
      </c>
      <c r="P733" s="1" t="s">
        <v>64</v>
      </c>
      <c r="Q733" s="1" t="s">
        <v>65</v>
      </c>
      <c r="R733" s="1" t="s">
        <v>65</v>
      </c>
      <c r="AV733" s="1" t="s">
        <v>52</v>
      </c>
      <c r="AW733" s="1" t="s">
        <v>2245</v>
      </c>
      <c r="AX733" s="1" t="s">
        <v>52</v>
      </c>
      <c r="AY733" s="1" t="s">
        <v>52</v>
      </c>
      <c r="AZ733" s="1" t="s">
        <v>52</v>
      </c>
    </row>
    <row r="734" spans="1:52" ht="30" customHeight="1" x14ac:dyDescent="0.3">
      <c r="A734" s="19" t="s">
        <v>2246</v>
      </c>
      <c r="B734" s="19" t="s">
        <v>2247</v>
      </c>
      <c r="C734" s="19" t="s">
        <v>1091</v>
      </c>
      <c r="D734" s="20">
        <v>3.03</v>
      </c>
      <c r="E734" s="22"/>
      <c r="F734" s="25"/>
      <c r="G734" s="22"/>
      <c r="H734" s="25"/>
      <c r="I734" s="22"/>
      <c r="J734" s="25"/>
      <c r="K734" s="22"/>
      <c r="L734" s="25"/>
      <c r="M734" s="19" t="s">
        <v>52</v>
      </c>
      <c r="N734" s="1" t="s">
        <v>948</v>
      </c>
      <c r="O734" s="1" t="s">
        <v>2248</v>
      </c>
      <c r="P734" s="1" t="s">
        <v>65</v>
      </c>
      <c r="Q734" s="1" t="s">
        <v>65</v>
      </c>
      <c r="R734" s="1" t="s">
        <v>64</v>
      </c>
      <c r="AV734" s="1" t="s">
        <v>52</v>
      </c>
      <c r="AW734" s="1" t="s">
        <v>2249</v>
      </c>
      <c r="AX734" s="1" t="s">
        <v>52</v>
      </c>
      <c r="AY734" s="1" t="s">
        <v>52</v>
      </c>
      <c r="AZ734" s="1" t="s">
        <v>52</v>
      </c>
    </row>
    <row r="735" spans="1:52" ht="30" customHeight="1" x14ac:dyDescent="0.3">
      <c r="A735" s="19" t="s">
        <v>2250</v>
      </c>
      <c r="B735" s="19" t="s">
        <v>2251</v>
      </c>
      <c r="C735" s="19" t="s">
        <v>99</v>
      </c>
      <c r="D735" s="20">
        <v>1E-3</v>
      </c>
      <c r="E735" s="22"/>
      <c r="F735" s="25"/>
      <c r="G735" s="22"/>
      <c r="H735" s="25"/>
      <c r="I735" s="22"/>
      <c r="J735" s="25"/>
      <c r="K735" s="22"/>
      <c r="L735" s="25"/>
      <c r="M735" s="19" t="s">
        <v>2252</v>
      </c>
      <c r="N735" s="1" t="s">
        <v>948</v>
      </c>
      <c r="O735" s="1" t="s">
        <v>2253</v>
      </c>
      <c r="P735" s="1" t="s">
        <v>64</v>
      </c>
      <c r="Q735" s="1" t="s">
        <v>65</v>
      </c>
      <c r="R735" s="1" t="s">
        <v>65</v>
      </c>
      <c r="AV735" s="1" t="s">
        <v>52</v>
      </c>
      <c r="AW735" s="1" t="s">
        <v>2254</v>
      </c>
      <c r="AX735" s="1" t="s">
        <v>52</v>
      </c>
      <c r="AY735" s="1" t="s">
        <v>52</v>
      </c>
      <c r="AZ735" s="1" t="s">
        <v>52</v>
      </c>
    </row>
    <row r="736" spans="1:52" ht="30" customHeight="1" x14ac:dyDescent="0.3">
      <c r="A736" s="19" t="s">
        <v>2255</v>
      </c>
      <c r="B736" s="19" t="s">
        <v>2256</v>
      </c>
      <c r="C736" s="19" t="s">
        <v>61</v>
      </c>
      <c r="D736" s="20">
        <v>1</v>
      </c>
      <c r="E736" s="22"/>
      <c r="F736" s="25"/>
      <c r="G736" s="22"/>
      <c r="H736" s="25"/>
      <c r="I736" s="22"/>
      <c r="J736" s="25"/>
      <c r="K736" s="22"/>
      <c r="L736" s="25"/>
      <c r="M736" s="19" t="s">
        <v>2257</v>
      </c>
      <c r="N736" s="1" t="s">
        <v>948</v>
      </c>
      <c r="O736" s="1" t="s">
        <v>2258</v>
      </c>
      <c r="P736" s="1" t="s">
        <v>64</v>
      </c>
      <c r="Q736" s="1" t="s">
        <v>65</v>
      </c>
      <c r="R736" s="1" t="s">
        <v>65</v>
      </c>
      <c r="AV736" s="1" t="s">
        <v>52</v>
      </c>
      <c r="AW736" s="1" t="s">
        <v>2259</v>
      </c>
      <c r="AX736" s="1" t="s">
        <v>52</v>
      </c>
      <c r="AY736" s="1" t="s">
        <v>52</v>
      </c>
      <c r="AZ736" s="1" t="s">
        <v>52</v>
      </c>
    </row>
    <row r="737" spans="1:52" ht="30" customHeight="1" x14ac:dyDescent="0.3">
      <c r="A737" s="19" t="s">
        <v>1196</v>
      </c>
      <c r="B737" s="19" t="s">
        <v>52</v>
      </c>
      <c r="C737" s="19" t="s">
        <v>52</v>
      </c>
      <c r="D737" s="20"/>
      <c r="E737" s="22"/>
      <c r="F737" s="25"/>
      <c r="G737" s="22"/>
      <c r="H737" s="25"/>
      <c r="I737" s="22"/>
      <c r="J737" s="25"/>
      <c r="K737" s="22"/>
      <c r="L737" s="25"/>
      <c r="M737" s="19" t="s">
        <v>52</v>
      </c>
      <c r="N737" s="1" t="s">
        <v>94</v>
      </c>
      <c r="O737" s="1" t="s">
        <v>94</v>
      </c>
      <c r="P737" s="1" t="s">
        <v>52</v>
      </c>
      <c r="Q737" s="1" t="s">
        <v>52</v>
      </c>
      <c r="R737" s="1" t="s">
        <v>52</v>
      </c>
      <c r="AV737" s="1" t="s">
        <v>52</v>
      </c>
      <c r="AW737" s="1" t="s">
        <v>52</v>
      </c>
      <c r="AX737" s="1" t="s">
        <v>52</v>
      </c>
      <c r="AY737" s="1" t="s">
        <v>52</v>
      </c>
      <c r="AZ737" s="1" t="s">
        <v>52</v>
      </c>
    </row>
    <row r="738" spans="1:52" ht="30" customHeight="1" x14ac:dyDescent="0.3">
      <c r="A738" s="20"/>
      <c r="B738" s="20"/>
      <c r="C738" s="20"/>
      <c r="D738" s="20"/>
      <c r="E738" s="22"/>
      <c r="F738" s="25"/>
      <c r="G738" s="22"/>
      <c r="H738" s="25"/>
      <c r="I738" s="22"/>
      <c r="J738" s="25"/>
      <c r="K738" s="22"/>
      <c r="L738" s="25"/>
      <c r="M738" s="20"/>
    </row>
    <row r="739" spans="1:52" ht="30" customHeight="1" x14ac:dyDescent="0.3">
      <c r="A739" s="16" t="s">
        <v>2260</v>
      </c>
      <c r="B739" s="17"/>
      <c r="C739" s="17"/>
      <c r="D739" s="17"/>
      <c r="E739" s="21"/>
      <c r="F739" s="24"/>
      <c r="G739" s="21"/>
      <c r="H739" s="24"/>
      <c r="I739" s="21"/>
      <c r="J739" s="24"/>
      <c r="K739" s="21"/>
      <c r="L739" s="24"/>
      <c r="M739" s="18"/>
      <c r="N739" s="1" t="s">
        <v>955</v>
      </c>
    </row>
    <row r="740" spans="1:52" ht="30" customHeight="1" x14ac:dyDescent="0.3">
      <c r="A740" s="19" t="s">
        <v>1184</v>
      </c>
      <c r="B740" s="19" t="s">
        <v>1360</v>
      </c>
      <c r="C740" s="19" t="s">
        <v>61</v>
      </c>
      <c r="D740" s="20">
        <v>2.06</v>
      </c>
      <c r="E740" s="22"/>
      <c r="F740" s="25"/>
      <c r="G740" s="22"/>
      <c r="H740" s="25"/>
      <c r="I740" s="22"/>
      <c r="J740" s="25"/>
      <c r="K740" s="22"/>
      <c r="L740" s="25"/>
      <c r="M740" s="19" t="s">
        <v>52</v>
      </c>
      <c r="N740" s="1" t="s">
        <v>955</v>
      </c>
      <c r="O740" s="1" t="s">
        <v>1361</v>
      </c>
      <c r="P740" s="1" t="s">
        <v>65</v>
      </c>
      <c r="Q740" s="1" t="s">
        <v>65</v>
      </c>
      <c r="R740" s="1" t="s">
        <v>64</v>
      </c>
      <c r="AV740" s="1" t="s">
        <v>52</v>
      </c>
      <c r="AW740" s="1" t="s">
        <v>2261</v>
      </c>
      <c r="AX740" s="1" t="s">
        <v>52</v>
      </c>
      <c r="AY740" s="1" t="s">
        <v>52</v>
      </c>
      <c r="AZ740" s="1" t="s">
        <v>52</v>
      </c>
    </row>
    <row r="741" spans="1:52" ht="30" customHeight="1" x14ac:dyDescent="0.3">
      <c r="A741" s="19" t="s">
        <v>952</v>
      </c>
      <c r="B741" s="19" t="s">
        <v>1287</v>
      </c>
      <c r="C741" s="19" t="s">
        <v>61</v>
      </c>
      <c r="D741" s="20">
        <v>2</v>
      </c>
      <c r="E741" s="22"/>
      <c r="F741" s="25"/>
      <c r="G741" s="22"/>
      <c r="H741" s="25"/>
      <c r="I741" s="22"/>
      <c r="J741" s="25"/>
      <c r="K741" s="22"/>
      <c r="L741" s="25"/>
      <c r="M741" s="19" t="s">
        <v>1288</v>
      </c>
      <c r="N741" s="1" t="s">
        <v>955</v>
      </c>
      <c r="O741" s="1" t="s">
        <v>1289</v>
      </c>
      <c r="P741" s="1" t="s">
        <v>64</v>
      </c>
      <c r="Q741" s="1" t="s">
        <v>65</v>
      </c>
      <c r="R741" s="1" t="s">
        <v>65</v>
      </c>
      <c r="AV741" s="1" t="s">
        <v>52</v>
      </c>
      <c r="AW741" s="1" t="s">
        <v>2262</v>
      </c>
      <c r="AX741" s="1" t="s">
        <v>52</v>
      </c>
      <c r="AY741" s="1" t="s">
        <v>52</v>
      </c>
      <c r="AZ741" s="1" t="s">
        <v>52</v>
      </c>
    </row>
    <row r="742" spans="1:52" ht="30" customHeight="1" x14ac:dyDescent="0.3">
      <c r="A742" s="19" t="s">
        <v>1196</v>
      </c>
      <c r="B742" s="19" t="s">
        <v>52</v>
      </c>
      <c r="C742" s="19" t="s">
        <v>52</v>
      </c>
      <c r="D742" s="20"/>
      <c r="E742" s="22"/>
      <c r="F742" s="25"/>
      <c r="G742" s="22"/>
      <c r="H742" s="25"/>
      <c r="I742" s="22"/>
      <c r="J742" s="25"/>
      <c r="K742" s="22"/>
      <c r="L742" s="25"/>
      <c r="M742" s="19" t="s">
        <v>52</v>
      </c>
      <c r="N742" s="1" t="s">
        <v>94</v>
      </c>
      <c r="O742" s="1" t="s">
        <v>94</v>
      </c>
      <c r="P742" s="1" t="s">
        <v>52</v>
      </c>
      <c r="Q742" s="1" t="s">
        <v>52</v>
      </c>
      <c r="R742" s="1" t="s">
        <v>52</v>
      </c>
      <c r="AV742" s="1" t="s">
        <v>52</v>
      </c>
      <c r="AW742" s="1" t="s">
        <v>52</v>
      </c>
      <c r="AX742" s="1" t="s">
        <v>52</v>
      </c>
      <c r="AY742" s="1" t="s">
        <v>52</v>
      </c>
      <c r="AZ742" s="1" t="s">
        <v>52</v>
      </c>
    </row>
    <row r="743" spans="1:52" ht="30" customHeight="1" x14ac:dyDescent="0.3">
      <c r="A743" s="20"/>
      <c r="B743" s="20"/>
      <c r="C743" s="20"/>
      <c r="D743" s="20"/>
      <c r="E743" s="22"/>
      <c r="F743" s="25"/>
      <c r="G743" s="22"/>
      <c r="H743" s="25"/>
      <c r="I743" s="22"/>
      <c r="J743" s="25"/>
      <c r="K743" s="22"/>
      <c r="L743" s="25"/>
      <c r="M743" s="20"/>
    </row>
    <row r="744" spans="1:52" ht="30" customHeight="1" x14ac:dyDescent="0.3">
      <c r="A744" s="16" t="s">
        <v>2263</v>
      </c>
      <c r="B744" s="17"/>
      <c r="C744" s="17"/>
      <c r="D744" s="17"/>
      <c r="E744" s="21"/>
      <c r="F744" s="24"/>
      <c r="G744" s="21"/>
      <c r="H744" s="24"/>
      <c r="I744" s="21"/>
      <c r="J744" s="24"/>
      <c r="K744" s="21"/>
      <c r="L744" s="24"/>
      <c r="M744" s="18"/>
      <c r="N744" s="1" t="s">
        <v>959</v>
      </c>
    </row>
    <row r="745" spans="1:52" ht="30" customHeight="1" x14ac:dyDescent="0.3">
      <c r="A745" s="19" t="s">
        <v>1292</v>
      </c>
      <c r="B745" s="19" t="s">
        <v>1293</v>
      </c>
      <c r="C745" s="19" t="s">
        <v>154</v>
      </c>
      <c r="D745" s="20">
        <v>4.7230999999999996</v>
      </c>
      <c r="E745" s="22"/>
      <c r="F745" s="25"/>
      <c r="G745" s="22"/>
      <c r="H745" s="25"/>
      <c r="I745" s="22"/>
      <c r="J745" s="25"/>
      <c r="K745" s="22"/>
      <c r="L745" s="25"/>
      <c r="M745" s="19" t="s">
        <v>1294</v>
      </c>
      <c r="N745" s="1" t="s">
        <v>959</v>
      </c>
      <c r="O745" s="1" t="s">
        <v>1295</v>
      </c>
      <c r="P745" s="1" t="s">
        <v>64</v>
      </c>
      <c r="Q745" s="1" t="s">
        <v>65</v>
      </c>
      <c r="R745" s="1" t="s">
        <v>65</v>
      </c>
      <c r="AV745" s="1" t="s">
        <v>52</v>
      </c>
      <c r="AW745" s="1" t="s">
        <v>2264</v>
      </c>
      <c r="AX745" s="1" t="s">
        <v>52</v>
      </c>
      <c r="AY745" s="1" t="s">
        <v>52</v>
      </c>
      <c r="AZ745" s="1" t="s">
        <v>52</v>
      </c>
    </row>
    <row r="746" spans="1:52" ht="30" customHeight="1" x14ac:dyDescent="0.3">
      <c r="A746" s="19" t="s">
        <v>1297</v>
      </c>
      <c r="B746" s="19" t="s">
        <v>1298</v>
      </c>
      <c r="C746" s="19" t="s">
        <v>154</v>
      </c>
      <c r="D746" s="20">
        <v>4.7230999999999996</v>
      </c>
      <c r="E746" s="22"/>
      <c r="F746" s="25"/>
      <c r="G746" s="22"/>
      <c r="H746" s="25"/>
      <c r="I746" s="22"/>
      <c r="J746" s="25"/>
      <c r="K746" s="22"/>
      <c r="L746" s="25"/>
      <c r="M746" s="19" t="s">
        <v>52</v>
      </c>
      <c r="N746" s="1" t="s">
        <v>959</v>
      </c>
      <c r="O746" s="1" t="s">
        <v>1299</v>
      </c>
      <c r="P746" s="1" t="s">
        <v>65</v>
      </c>
      <c r="Q746" s="1" t="s">
        <v>65</v>
      </c>
      <c r="R746" s="1" t="s">
        <v>64</v>
      </c>
      <c r="AV746" s="1" t="s">
        <v>52</v>
      </c>
      <c r="AW746" s="1" t="s">
        <v>2265</v>
      </c>
      <c r="AX746" s="1" t="s">
        <v>52</v>
      </c>
      <c r="AY746" s="1" t="s">
        <v>52</v>
      </c>
      <c r="AZ746" s="1" t="s">
        <v>52</v>
      </c>
    </row>
    <row r="747" spans="1:52" ht="30" customHeight="1" x14ac:dyDescent="0.3">
      <c r="A747" s="19" t="s">
        <v>1196</v>
      </c>
      <c r="B747" s="19" t="s">
        <v>52</v>
      </c>
      <c r="C747" s="19" t="s">
        <v>52</v>
      </c>
      <c r="D747" s="20"/>
      <c r="E747" s="22"/>
      <c r="F747" s="25"/>
      <c r="G747" s="22"/>
      <c r="H747" s="25"/>
      <c r="I747" s="22"/>
      <c r="J747" s="25"/>
      <c r="K747" s="22"/>
      <c r="L747" s="25"/>
      <c r="M747" s="19" t="s">
        <v>52</v>
      </c>
      <c r="N747" s="1" t="s">
        <v>94</v>
      </c>
      <c r="O747" s="1" t="s">
        <v>94</v>
      </c>
      <c r="P747" s="1" t="s">
        <v>52</v>
      </c>
      <c r="Q747" s="1" t="s">
        <v>52</v>
      </c>
      <c r="R747" s="1" t="s">
        <v>52</v>
      </c>
      <c r="AV747" s="1" t="s">
        <v>52</v>
      </c>
      <c r="AW747" s="1" t="s">
        <v>52</v>
      </c>
      <c r="AX747" s="1" t="s">
        <v>52</v>
      </c>
      <c r="AY747" s="1" t="s">
        <v>52</v>
      </c>
      <c r="AZ747" s="1" t="s">
        <v>52</v>
      </c>
    </row>
    <row r="748" spans="1:52" ht="30" customHeight="1" x14ac:dyDescent="0.3">
      <c r="A748" s="20"/>
      <c r="B748" s="20"/>
      <c r="C748" s="20"/>
      <c r="D748" s="20"/>
      <c r="E748" s="22"/>
      <c r="F748" s="25"/>
      <c r="G748" s="22"/>
      <c r="H748" s="25"/>
      <c r="I748" s="22"/>
      <c r="J748" s="25"/>
      <c r="K748" s="22"/>
      <c r="L748" s="25"/>
      <c r="M748" s="20"/>
    </row>
    <row r="749" spans="1:52" ht="30" customHeight="1" x14ac:dyDescent="0.3">
      <c r="A749" s="16" t="s">
        <v>2266</v>
      </c>
      <c r="B749" s="17"/>
      <c r="C749" s="17"/>
      <c r="D749" s="17"/>
      <c r="E749" s="21"/>
      <c r="F749" s="24"/>
      <c r="G749" s="21"/>
      <c r="H749" s="24"/>
      <c r="I749" s="21"/>
      <c r="J749" s="24"/>
      <c r="K749" s="21"/>
      <c r="L749" s="24"/>
      <c r="M749" s="18"/>
      <c r="N749" s="1" t="s">
        <v>965</v>
      </c>
    </row>
    <row r="750" spans="1:52" ht="30" customHeight="1" x14ac:dyDescent="0.3">
      <c r="A750" s="19" t="s">
        <v>1302</v>
      </c>
      <c r="B750" s="19" t="s">
        <v>1303</v>
      </c>
      <c r="C750" s="19" t="s">
        <v>1304</v>
      </c>
      <c r="D750" s="20">
        <v>3.0501999999999998</v>
      </c>
      <c r="E750" s="22"/>
      <c r="F750" s="25"/>
      <c r="G750" s="22"/>
      <c r="H750" s="25"/>
      <c r="I750" s="22"/>
      <c r="J750" s="25"/>
      <c r="K750" s="22"/>
      <c r="L750" s="25"/>
      <c r="M750" s="19" t="s">
        <v>52</v>
      </c>
      <c r="N750" s="1" t="s">
        <v>965</v>
      </c>
      <c r="O750" s="1" t="s">
        <v>1305</v>
      </c>
      <c r="P750" s="1" t="s">
        <v>65</v>
      </c>
      <c r="Q750" s="1" t="s">
        <v>65</v>
      </c>
      <c r="R750" s="1" t="s">
        <v>64</v>
      </c>
      <c r="AV750" s="1" t="s">
        <v>52</v>
      </c>
      <c r="AW750" s="1" t="s">
        <v>2267</v>
      </c>
      <c r="AX750" s="1" t="s">
        <v>52</v>
      </c>
      <c r="AY750" s="1" t="s">
        <v>52</v>
      </c>
      <c r="AZ750" s="1" t="s">
        <v>52</v>
      </c>
    </row>
    <row r="751" spans="1:52" ht="30" customHeight="1" x14ac:dyDescent="0.3">
      <c r="A751" s="19" t="s">
        <v>1307</v>
      </c>
      <c r="B751" s="19" t="s">
        <v>1308</v>
      </c>
      <c r="C751" s="19" t="s">
        <v>61</v>
      </c>
      <c r="D751" s="20">
        <v>1</v>
      </c>
      <c r="E751" s="22"/>
      <c r="F751" s="25"/>
      <c r="G751" s="22"/>
      <c r="H751" s="25"/>
      <c r="I751" s="22"/>
      <c r="J751" s="25"/>
      <c r="K751" s="22"/>
      <c r="L751" s="25"/>
      <c r="M751" s="19" t="s">
        <v>1309</v>
      </c>
      <c r="N751" s="1" t="s">
        <v>965</v>
      </c>
      <c r="O751" s="1" t="s">
        <v>1310</v>
      </c>
      <c r="P751" s="1" t="s">
        <v>64</v>
      </c>
      <c r="Q751" s="1" t="s">
        <v>65</v>
      </c>
      <c r="R751" s="1" t="s">
        <v>65</v>
      </c>
      <c r="AV751" s="1" t="s">
        <v>52</v>
      </c>
      <c r="AW751" s="1" t="s">
        <v>2268</v>
      </c>
      <c r="AX751" s="1" t="s">
        <v>52</v>
      </c>
      <c r="AY751" s="1" t="s">
        <v>52</v>
      </c>
      <c r="AZ751" s="1" t="s">
        <v>52</v>
      </c>
    </row>
    <row r="752" spans="1:52" ht="30" customHeight="1" x14ac:dyDescent="0.3">
      <c r="A752" s="19" t="s">
        <v>1196</v>
      </c>
      <c r="B752" s="19" t="s">
        <v>52</v>
      </c>
      <c r="C752" s="19" t="s">
        <v>52</v>
      </c>
      <c r="D752" s="20"/>
      <c r="E752" s="22"/>
      <c r="F752" s="25"/>
      <c r="G752" s="22"/>
      <c r="H752" s="25"/>
      <c r="I752" s="22"/>
      <c r="J752" s="25"/>
      <c r="K752" s="22"/>
      <c r="L752" s="25"/>
      <c r="M752" s="19" t="s">
        <v>52</v>
      </c>
      <c r="N752" s="1" t="s">
        <v>94</v>
      </c>
      <c r="O752" s="1" t="s">
        <v>94</v>
      </c>
      <c r="P752" s="1" t="s">
        <v>52</v>
      </c>
      <c r="Q752" s="1" t="s">
        <v>52</v>
      </c>
      <c r="R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20"/>
      <c r="B753" s="20"/>
      <c r="C753" s="20"/>
      <c r="D753" s="20"/>
      <c r="E753" s="22"/>
      <c r="F753" s="25"/>
      <c r="G753" s="22"/>
      <c r="H753" s="25"/>
      <c r="I753" s="22"/>
      <c r="J753" s="25"/>
      <c r="K753" s="22"/>
      <c r="L753" s="25"/>
      <c r="M753" s="20"/>
    </row>
    <row r="754" spans="1:52" ht="30" customHeight="1" x14ac:dyDescent="0.3">
      <c r="A754" s="16" t="s">
        <v>2269</v>
      </c>
      <c r="B754" s="17"/>
      <c r="C754" s="17"/>
      <c r="D754" s="17"/>
      <c r="E754" s="21"/>
      <c r="F754" s="24"/>
      <c r="G754" s="21"/>
      <c r="H754" s="24"/>
      <c r="I754" s="21"/>
      <c r="J754" s="24"/>
      <c r="K754" s="21"/>
      <c r="L754" s="24"/>
      <c r="M754" s="18"/>
      <c r="N754" s="1" t="s">
        <v>978</v>
      </c>
    </row>
    <row r="755" spans="1:52" ht="30" customHeight="1" x14ac:dyDescent="0.3">
      <c r="A755" s="19" t="s">
        <v>1426</v>
      </c>
      <c r="B755" s="19" t="s">
        <v>1427</v>
      </c>
      <c r="C755" s="19" t="s">
        <v>61</v>
      </c>
      <c r="D755" s="20">
        <v>2.1</v>
      </c>
      <c r="E755" s="22"/>
      <c r="F755" s="25"/>
      <c r="G755" s="22"/>
      <c r="H755" s="25"/>
      <c r="I755" s="22"/>
      <c r="J755" s="25"/>
      <c r="K755" s="22"/>
      <c r="L755" s="25"/>
      <c r="M755" s="19" t="s">
        <v>52</v>
      </c>
      <c r="N755" s="1" t="s">
        <v>978</v>
      </c>
      <c r="O755" s="1" t="s">
        <v>1428</v>
      </c>
      <c r="P755" s="1" t="s">
        <v>65</v>
      </c>
      <c r="Q755" s="1" t="s">
        <v>65</v>
      </c>
      <c r="R755" s="1" t="s">
        <v>64</v>
      </c>
      <c r="AV755" s="1" t="s">
        <v>52</v>
      </c>
      <c r="AW755" s="1" t="s">
        <v>2270</v>
      </c>
      <c r="AX755" s="1" t="s">
        <v>52</v>
      </c>
      <c r="AY755" s="1" t="s">
        <v>52</v>
      </c>
      <c r="AZ755" s="1" t="s">
        <v>52</v>
      </c>
    </row>
    <row r="756" spans="1:52" ht="30" customHeight="1" x14ac:dyDescent="0.3">
      <c r="A756" s="19" t="s">
        <v>1430</v>
      </c>
      <c r="B756" s="19" t="s">
        <v>1842</v>
      </c>
      <c r="C756" s="19" t="s">
        <v>61</v>
      </c>
      <c r="D756" s="20">
        <v>1</v>
      </c>
      <c r="E756" s="22"/>
      <c r="F756" s="25"/>
      <c r="G756" s="22"/>
      <c r="H756" s="25"/>
      <c r="I756" s="22"/>
      <c r="J756" s="25"/>
      <c r="K756" s="22"/>
      <c r="L756" s="25"/>
      <c r="M756" s="19" t="s">
        <v>1843</v>
      </c>
      <c r="N756" s="1" t="s">
        <v>978</v>
      </c>
      <c r="O756" s="1" t="s">
        <v>1844</v>
      </c>
      <c r="P756" s="1" t="s">
        <v>64</v>
      </c>
      <c r="Q756" s="1" t="s">
        <v>65</v>
      </c>
      <c r="R756" s="1" t="s">
        <v>65</v>
      </c>
      <c r="AV756" s="1" t="s">
        <v>52</v>
      </c>
      <c r="AW756" s="1" t="s">
        <v>2271</v>
      </c>
      <c r="AX756" s="1" t="s">
        <v>52</v>
      </c>
      <c r="AY756" s="1" t="s">
        <v>52</v>
      </c>
      <c r="AZ756" s="1" t="s">
        <v>52</v>
      </c>
    </row>
    <row r="757" spans="1:52" ht="30" customHeight="1" x14ac:dyDescent="0.3">
      <c r="A757" s="19" t="s">
        <v>1196</v>
      </c>
      <c r="B757" s="19" t="s">
        <v>52</v>
      </c>
      <c r="C757" s="19" t="s">
        <v>52</v>
      </c>
      <c r="D757" s="20"/>
      <c r="E757" s="22"/>
      <c r="F757" s="25"/>
      <c r="G757" s="22"/>
      <c r="H757" s="25"/>
      <c r="I757" s="22"/>
      <c r="J757" s="25"/>
      <c r="K757" s="22"/>
      <c r="L757" s="25"/>
      <c r="M757" s="19" t="s">
        <v>52</v>
      </c>
      <c r="N757" s="1" t="s">
        <v>94</v>
      </c>
      <c r="O757" s="1" t="s">
        <v>94</v>
      </c>
      <c r="P757" s="1" t="s">
        <v>52</v>
      </c>
      <c r="Q757" s="1" t="s">
        <v>52</v>
      </c>
      <c r="R757" s="1" t="s">
        <v>52</v>
      </c>
      <c r="AV757" s="1" t="s">
        <v>52</v>
      </c>
      <c r="AW757" s="1" t="s">
        <v>52</v>
      </c>
      <c r="AX757" s="1" t="s">
        <v>52</v>
      </c>
      <c r="AY757" s="1" t="s">
        <v>52</v>
      </c>
      <c r="AZ757" s="1" t="s">
        <v>52</v>
      </c>
    </row>
    <row r="758" spans="1:52" ht="30" customHeight="1" x14ac:dyDescent="0.3">
      <c r="A758" s="20"/>
      <c r="B758" s="20"/>
      <c r="C758" s="20"/>
      <c r="D758" s="20"/>
      <c r="E758" s="22"/>
      <c r="F758" s="25"/>
      <c r="G758" s="22"/>
      <c r="H758" s="25"/>
      <c r="I758" s="22"/>
      <c r="J758" s="25"/>
      <c r="K758" s="22"/>
      <c r="L758" s="25"/>
      <c r="M758" s="20"/>
    </row>
    <row r="759" spans="1:52" ht="30" customHeight="1" x14ac:dyDescent="0.3">
      <c r="A759" s="16" t="s">
        <v>2272</v>
      </c>
      <c r="B759" s="17"/>
      <c r="C759" s="17"/>
      <c r="D759" s="17"/>
      <c r="E759" s="21"/>
      <c r="F759" s="24"/>
      <c r="G759" s="21"/>
      <c r="H759" s="24"/>
      <c r="I759" s="21"/>
      <c r="J759" s="24"/>
      <c r="K759" s="21"/>
      <c r="L759" s="24"/>
      <c r="M759" s="18"/>
      <c r="N759" s="1" t="s">
        <v>983</v>
      </c>
    </row>
    <row r="760" spans="1:52" ht="30" customHeight="1" x14ac:dyDescent="0.3">
      <c r="A760" s="19" t="s">
        <v>2273</v>
      </c>
      <c r="B760" s="19" t="s">
        <v>2274</v>
      </c>
      <c r="C760" s="19" t="s">
        <v>2275</v>
      </c>
      <c r="D760" s="20">
        <v>0.38579999999999998</v>
      </c>
      <c r="E760" s="22"/>
      <c r="F760" s="25"/>
      <c r="G760" s="22"/>
      <c r="H760" s="25"/>
      <c r="I760" s="22"/>
      <c r="J760" s="25"/>
      <c r="K760" s="22"/>
      <c r="L760" s="25"/>
      <c r="M760" s="19" t="s">
        <v>52</v>
      </c>
      <c r="N760" s="1" t="s">
        <v>983</v>
      </c>
      <c r="O760" s="1" t="s">
        <v>2276</v>
      </c>
      <c r="P760" s="1" t="s">
        <v>65</v>
      </c>
      <c r="Q760" s="1" t="s">
        <v>65</v>
      </c>
      <c r="R760" s="1" t="s">
        <v>64</v>
      </c>
      <c r="V760">
        <v>1</v>
      </c>
      <c r="AV760" s="1" t="s">
        <v>52</v>
      </c>
      <c r="AW760" s="1" t="s">
        <v>2277</v>
      </c>
      <c r="AX760" s="1" t="s">
        <v>52</v>
      </c>
      <c r="AY760" s="1" t="s">
        <v>52</v>
      </c>
      <c r="AZ760" s="1" t="s">
        <v>52</v>
      </c>
    </row>
    <row r="761" spans="1:52" ht="30" customHeight="1" x14ac:dyDescent="0.3">
      <c r="A761" s="19" t="s">
        <v>2273</v>
      </c>
      <c r="B761" s="19" t="s">
        <v>2278</v>
      </c>
      <c r="C761" s="19" t="s">
        <v>2275</v>
      </c>
      <c r="D761" s="20">
        <v>0.15429999999999999</v>
      </c>
      <c r="E761" s="22"/>
      <c r="F761" s="25"/>
      <c r="G761" s="22"/>
      <c r="H761" s="25"/>
      <c r="I761" s="22"/>
      <c r="J761" s="25"/>
      <c r="K761" s="22"/>
      <c r="L761" s="25"/>
      <c r="M761" s="19" t="s">
        <v>52</v>
      </c>
      <c r="N761" s="1" t="s">
        <v>983</v>
      </c>
      <c r="O761" s="1" t="s">
        <v>2279</v>
      </c>
      <c r="P761" s="1" t="s">
        <v>65</v>
      </c>
      <c r="Q761" s="1" t="s">
        <v>65</v>
      </c>
      <c r="R761" s="1" t="s">
        <v>64</v>
      </c>
      <c r="V761">
        <v>1</v>
      </c>
      <c r="AV761" s="1" t="s">
        <v>52</v>
      </c>
      <c r="AW761" s="1" t="s">
        <v>2280</v>
      </c>
      <c r="AX761" s="1" t="s">
        <v>52</v>
      </c>
      <c r="AY761" s="1" t="s">
        <v>52</v>
      </c>
      <c r="AZ761" s="1" t="s">
        <v>52</v>
      </c>
    </row>
    <row r="762" spans="1:52" ht="30" customHeight="1" x14ac:dyDescent="0.3">
      <c r="A762" s="19" t="s">
        <v>2273</v>
      </c>
      <c r="B762" s="19" t="s">
        <v>2281</v>
      </c>
      <c r="C762" s="19" t="s">
        <v>2275</v>
      </c>
      <c r="D762" s="20">
        <v>7.7200000000000005E-2</v>
      </c>
      <c r="E762" s="22"/>
      <c r="F762" s="25"/>
      <c r="G762" s="22"/>
      <c r="H762" s="25"/>
      <c r="I762" s="22"/>
      <c r="J762" s="25"/>
      <c r="K762" s="22"/>
      <c r="L762" s="25"/>
      <c r="M762" s="19" t="s">
        <v>52</v>
      </c>
      <c r="N762" s="1" t="s">
        <v>983</v>
      </c>
      <c r="O762" s="1" t="s">
        <v>2282</v>
      </c>
      <c r="P762" s="1" t="s">
        <v>65</v>
      </c>
      <c r="Q762" s="1" t="s">
        <v>65</v>
      </c>
      <c r="R762" s="1" t="s">
        <v>64</v>
      </c>
      <c r="V762">
        <v>1</v>
      </c>
      <c r="AV762" s="1" t="s">
        <v>52</v>
      </c>
      <c r="AW762" s="1" t="s">
        <v>2283</v>
      </c>
      <c r="AX762" s="1" t="s">
        <v>52</v>
      </c>
      <c r="AY762" s="1" t="s">
        <v>52</v>
      </c>
      <c r="AZ762" s="1" t="s">
        <v>52</v>
      </c>
    </row>
    <row r="763" spans="1:52" ht="30" customHeight="1" x14ac:dyDescent="0.3">
      <c r="A763" s="19" t="s">
        <v>2273</v>
      </c>
      <c r="B763" s="19" t="s">
        <v>2284</v>
      </c>
      <c r="C763" s="19" t="s">
        <v>2275</v>
      </c>
      <c r="D763" s="20">
        <v>0.15429999999999999</v>
      </c>
      <c r="E763" s="22"/>
      <c r="F763" s="25"/>
      <c r="G763" s="22"/>
      <c r="H763" s="25"/>
      <c r="I763" s="22"/>
      <c r="J763" s="25"/>
      <c r="K763" s="22"/>
      <c r="L763" s="25"/>
      <c r="M763" s="19" t="s">
        <v>52</v>
      </c>
      <c r="N763" s="1" t="s">
        <v>983</v>
      </c>
      <c r="O763" s="1" t="s">
        <v>2285</v>
      </c>
      <c r="P763" s="1" t="s">
        <v>65</v>
      </c>
      <c r="Q763" s="1" t="s">
        <v>65</v>
      </c>
      <c r="R763" s="1" t="s">
        <v>64</v>
      </c>
      <c r="V763">
        <v>1</v>
      </c>
      <c r="AV763" s="1" t="s">
        <v>52</v>
      </c>
      <c r="AW763" s="1" t="s">
        <v>2286</v>
      </c>
      <c r="AX763" s="1" t="s">
        <v>52</v>
      </c>
      <c r="AY763" s="1" t="s">
        <v>52</v>
      </c>
      <c r="AZ763" s="1" t="s">
        <v>52</v>
      </c>
    </row>
    <row r="764" spans="1:52" ht="30" customHeight="1" x14ac:dyDescent="0.3">
      <c r="A764" s="19" t="s">
        <v>2287</v>
      </c>
      <c r="B764" s="19" t="s">
        <v>2288</v>
      </c>
      <c r="C764" s="19" t="s">
        <v>2275</v>
      </c>
      <c r="D764" s="20">
        <v>1.2345999999999999</v>
      </c>
      <c r="E764" s="22"/>
      <c r="F764" s="25"/>
      <c r="G764" s="22"/>
      <c r="H764" s="25"/>
      <c r="I764" s="22"/>
      <c r="J764" s="25"/>
      <c r="K764" s="22"/>
      <c r="L764" s="25"/>
      <c r="M764" s="19" t="s">
        <v>52</v>
      </c>
      <c r="N764" s="1" t="s">
        <v>983</v>
      </c>
      <c r="O764" s="1" t="s">
        <v>2289</v>
      </c>
      <c r="P764" s="1" t="s">
        <v>65</v>
      </c>
      <c r="Q764" s="1" t="s">
        <v>65</v>
      </c>
      <c r="R764" s="1" t="s">
        <v>64</v>
      </c>
      <c r="V764">
        <v>1</v>
      </c>
      <c r="AV764" s="1" t="s">
        <v>52</v>
      </c>
      <c r="AW764" s="1" t="s">
        <v>2290</v>
      </c>
      <c r="AX764" s="1" t="s">
        <v>52</v>
      </c>
      <c r="AY764" s="1" t="s">
        <v>52</v>
      </c>
      <c r="AZ764" s="1" t="s">
        <v>52</v>
      </c>
    </row>
    <row r="765" spans="1:52" ht="30" customHeight="1" x14ac:dyDescent="0.3">
      <c r="A765" s="19" t="s">
        <v>2291</v>
      </c>
      <c r="B765" s="19" t="s">
        <v>2292</v>
      </c>
      <c r="C765" s="19" t="s">
        <v>2275</v>
      </c>
      <c r="D765" s="20">
        <v>6.1699999999999998E-2</v>
      </c>
      <c r="E765" s="22"/>
      <c r="F765" s="25"/>
      <c r="G765" s="22"/>
      <c r="H765" s="25"/>
      <c r="I765" s="22"/>
      <c r="J765" s="25"/>
      <c r="K765" s="22"/>
      <c r="L765" s="25"/>
      <c r="M765" s="19" t="s">
        <v>52</v>
      </c>
      <c r="N765" s="1" t="s">
        <v>983</v>
      </c>
      <c r="O765" s="1" t="s">
        <v>2293</v>
      </c>
      <c r="P765" s="1" t="s">
        <v>65</v>
      </c>
      <c r="Q765" s="1" t="s">
        <v>65</v>
      </c>
      <c r="R765" s="1" t="s">
        <v>64</v>
      </c>
      <c r="V765">
        <v>1</v>
      </c>
      <c r="AV765" s="1" t="s">
        <v>52</v>
      </c>
      <c r="AW765" s="1" t="s">
        <v>2294</v>
      </c>
      <c r="AX765" s="1" t="s">
        <v>52</v>
      </c>
      <c r="AY765" s="1" t="s">
        <v>52</v>
      </c>
      <c r="AZ765" s="1" t="s">
        <v>52</v>
      </c>
    </row>
    <row r="766" spans="1:52" ht="30" customHeight="1" x14ac:dyDescent="0.3">
      <c r="A766" s="19" t="s">
        <v>2295</v>
      </c>
      <c r="B766" s="19" t="s">
        <v>2296</v>
      </c>
      <c r="C766" s="19" t="s">
        <v>316</v>
      </c>
      <c r="D766" s="20">
        <v>7.6999999999999999E-2</v>
      </c>
      <c r="E766" s="22"/>
      <c r="F766" s="25"/>
      <c r="G766" s="22"/>
      <c r="H766" s="25"/>
      <c r="I766" s="22"/>
      <c r="J766" s="25"/>
      <c r="K766" s="22"/>
      <c r="L766" s="25"/>
      <c r="M766" s="19" t="s">
        <v>52</v>
      </c>
      <c r="N766" s="1" t="s">
        <v>983</v>
      </c>
      <c r="O766" s="1" t="s">
        <v>2297</v>
      </c>
      <c r="P766" s="1" t="s">
        <v>65</v>
      </c>
      <c r="Q766" s="1" t="s">
        <v>65</v>
      </c>
      <c r="R766" s="1" t="s">
        <v>64</v>
      </c>
      <c r="V766">
        <v>1</v>
      </c>
      <c r="AV766" s="1" t="s">
        <v>52</v>
      </c>
      <c r="AW766" s="1" t="s">
        <v>2298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19" t="s">
        <v>2299</v>
      </c>
      <c r="B767" s="19" t="s">
        <v>2300</v>
      </c>
      <c r="C767" s="19" t="s">
        <v>61</v>
      </c>
      <c r="D767" s="20">
        <v>1.2</v>
      </c>
      <c r="E767" s="22"/>
      <c r="F767" s="25"/>
      <c r="G767" s="22"/>
      <c r="H767" s="25"/>
      <c r="I767" s="22"/>
      <c r="J767" s="25"/>
      <c r="K767" s="22"/>
      <c r="L767" s="25"/>
      <c r="M767" s="19" t="s">
        <v>52</v>
      </c>
      <c r="N767" s="1" t="s">
        <v>983</v>
      </c>
      <c r="O767" s="1" t="s">
        <v>2301</v>
      </c>
      <c r="P767" s="1" t="s">
        <v>65</v>
      </c>
      <c r="Q767" s="1" t="s">
        <v>65</v>
      </c>
      <c r="R767" s="1" t="s">
        <v>64</v>
      </c>
      <c r="V767">
        <v>1</v>
      </c>
      <c r="AV767" s="1" t="s">
        <v>52</v>
      </c>
      <c r="AW767" s="1" t="s">
        <v>2302</v>
      </c>
      <c r="AX767" s="1" t="s">
        <v>52</v>
      </c>
      <c r="AY767" s="1" t="s">
        <v>52</v>
      </c>
      <c r="AZ767" s="1" t="s">
        <v>52</v>
      </c>
    </row>
    <row r="768" spans="1:52" ht="30" customHeight="1" x14ac:dyDescent="0.3">
      <c r="A768" s="19" t="s">
        <v>1543</v>
      </c>
      <c r="B768" s="19" t="s">
        <v>2303</v>
      </c>
      <c r="C768" s="19" t="s">
        <v>353</v>
      </c>
      <c r="D768" s="20">
        <v>1</v>
      </c>
      <c r="E768" s="22"/>
      <c r="F768" s="25"/>
      <c r="G768" s="22"/>
      <c r="H768" s="25"/>
      <c r="I768" s="22"/>
      <c r="J768" s="25"/>
      <c r="K768" s="22"/>
      <c r="L768" s="25"/>
      <c r="M768" s="19" t="s">
        <v>52</v>
      </c>
      <c r="N768" s="1" t="s">
        <v>983</v>
      </c>
      <c r="O768" s="1" t="s">
        <v>1141</v>
      </c>
      <c r="P768" s="1" t="s">
        <v>65</v>
      </c>
      <c r="Q768" s="1" t="s">
        <v>65</v>
      </c>
      <c r="R768" s="1" t="s">
        <v>65</v>
      </c>
      <c r="S768">
        <v>0</v>
      </c>
      <c r="T768">
        <v>0</v>
      </c>
      <c r="U768">
        <v>0.04</v>
      </c>
      <c r="AV768" s="1" t="s">
        <v>52</v>
      </c>
      <c r="AW768" s="1" t="s">
        <v>2304</v>
      </c>
      <c r="AX768" s="1" t="s">
        <v>52</v>
      </c>
      <c r="AY768" s="1" t="s">
        <v>52</v>
      </c>
      <c r="AZ768" s="1" t="s">
        <v>52</v>
      </c>
    </row>
    <row r="769" spans="1:52" ht="30" customHeight="1" x14ac:dyDescent="0.3">
      <c r="A769" s="19" t="s">
        <v>1724</v>
      </c>
      <c r="B769" s="19" t="s">
        <v>1193</v>
      </c>
      <c r="C769" s="19" t="s">
        <v>652</v>
      </c>
      <c r="D769" s="20">
        <v>4.5600000000000002E-2</v>
      </c>
      <c r="E769" s="22"/>
      <c r="F769" s="25"/>
      <c r="G769" s="22"/>
      <c r="H769" s="25"/>
      <c r="I769" s="22"/>
      <c r="J769" s="25"/>
      <c r="K769" s="22"/>
      <c r="L769" s="25"/>
      <c r="M769" s="19" t="s">
        <v>52</v>
      </c>
      <c r="N769" s="1" t="s">
        <v>983</v>
      </c>
      <c r="O769" s="1" t="s">
        <v>1725</v>
      </c>
      <c r="P769" s="1" t="s">
        <v>65</v>
      </c>
      <c r="Q769" s="1" t="s">
        <v>65</v>
      </c>
      <c r="R769" s="1" t="s">
        <v>64</v>
      </c>
      <c r="AV769" s="1" t="s">
        <v>52</v>
      </c>
      <c r="AW769" s="1" t="s">
        <v>2305</v>
      </c>
      <c r="AX769" s="1" t="s">
        <v>52</v>
      </c>
      <c r="AY769" s="1" t="s">
        <v>52</v>
      </c>
      <c r="AZ769" s="1" t="s">
        <v>52</v>
      </c>
    </row>
    <row r="770" spans="1:52" ht="30" customHeight="1" x14ac:dyDescent="0.3">
      <c r="A770" s="19" t="s">
        <v>1192</v>
      </c>
      <c r="B770" s="19" t="s">
        <v>1193</v>
      </c>
      <c r="C770" s="19" t="s">
        <v>652</v>
      </c>
      <c r="D770" s="20">
        <v>1.8200000000000001E-2</v>
      </c>
      <c r="E770" s="22"/>
      <c r="F770" s="25"/>
      <c r="G770" s="22"/>
      <c r="H770" s="25"/>
      <c r="I770" s="22"/>
      <c r="J770" s="25"/>
      <c r="K770" s="22"/>
      <c r="L770" s="25"/>
      <c r="M770" s="19" t="s">
        <v>52</v>
      </c>
      <c r="N770" s="1" t="s">
        <v>983</v>
      </c>
      <c r="O770" s="1" t="s">
        <v>1194</v>
      </c>
      <c r="P770" s="1" t="s">
        <v>65</v>
      </c>
      <c r="Q770" s="1" t="s">
        <v>65</v>
      </c>
      <c r="R770" s="1" t="s">
        <v>64</v>
      </c>
      <c r="AV770" s="1" t="s">
        <v>52</v>
      </c>
      <c r="AW770" s="1" t="s">
        <v>2306</v>
      </c>
      <c r="AX770" s="1" t="s">
        <v>52</v>
      </c>
      <c r="AY770" s="1" t="s">
        <v>52</v>
      </c>
      <c r="AZ770" s="1" t="s">
        <v>52</v>
      </c>
    </row>
    <row r="771" spans="1:52" ht="30" customHeight="1" x14ac:dyDescent="0.3">
      <c r="A771" s="19" t="s">
        <v>1196</v>
      </c>
      <c r="B771" s="19" t="s">
        <v>52</v>
      </c>
      <c r="C771" s="19" t="s">
        <v>52</v>
      </c>
      <c r="D771" s="20"/>
      <c r="E771" s="22"/>
      <c r="F771" s="25"/>
      <c r="G771" s="22"/>
      <c r="H771" s="25"/>
      <c r="I771" s="22"/>
      <c r="J771" s="25"/>
      <c r="K771" s="22"/>
      <c r="L771" s="25"/>
      <c r="M771" s="19" t="s">
        <v>52</v>
      </c>
      <c r="N771" s="1" t="s">
        <v>94</v>
      </c>
      <c r="O771" s="1" t="s">
        <v>94</v>
      </c>
      <c r="P771" s="1" t="s">
        <v>52</v>
      </c>
      <c r="Q771" s="1" t="s">
        <v>52</v>
      </c>
      <c r="R771" s="1" t="s">
        <v>52</v>
      </c>
      <c r="AV771" s="1" t="s">
        <v>52</v>
      </c>
      <c r="AW771" s="1" t="s">
        <v>52</v>
      </c>
      <c r="AX771" s="1" t="s">
        <v>52</v>
      </c>
      <c r="AY771" s="1" t="s">
        <v>52</v>
      </c>
      <c r="AZ771" s="1" t="s">
        <v>52</v>
      </c>
    </row>
    <row r="772" spans="1:52" ht="30" customHeight="1" x14ac:dyDescent="0.3">
      <c r="A772" s="20"/>
      <c r="B772" s="20"/>
      <c r="C772" s="20"/>
      <c r="D772" s="20"/>
      <c r="E772" s="22"/>
      <c r="F772" s="25"/>
      <c r="G772" s="22"/>
      <c r="H772" s="25"/>
      <c r="I772" s="22"/>
      <c r="J772" s="25"/>
      <c r="K772" s="22"/>
      <c r="L772" s="25"/>
      <c r="M772" s="20"/>
    </row>
    <row r="773" spans="1:52" ht="30" customHeight="1" x14ac:dyDescent="0.3">
      <c r="A773" s="16" t="s">
        <v>2307</v>
      </c>
      <c r="B773" s="17"/>
      <c r="C773" s="17"/>
      <c r="D773" s="17"/>
      <c r="E773" s="21"/>
      <c r="F773" s="24"/>
      <c r="G773" s="21"/>
      <c r="H773" s="24"/>
      <c r="I773" s="21"/>
      <c r="J773" s="24"/>
      <c r="K773" s="21"/>
      <c r="L773" s="24"/>
      <c r="M773" s="18"/>
      <c r="N773" s="1" t="s">
        <v>990</v>
      </c>
    </row>
    <row r="774" spans="1:52" ht="30" customHeight="1" x14ac:dyDescent="0.3">
      <c r="A774" s="19" t="s">
        <v>987</v>
      </c>
      <c r="B774" s="19" t="s">
        <v>2308</v>
      </c>
      <c r="C774" s="19" t="s">
        <v>61</v>
      </c>
      <c r="D774" s="20">
        <v>0.56000000000000005</v>
      </c>
      <c r="E774" s="22"/>
      <c r="F774" s="25"/>
      <c r="G774" s="22"/>
      <c r="H774" s="25"/>
      <c r="I774" s="22"/>
      <c r="J774" s="25"/>
      <c r="K774" s="22"/>
      <c r="L774" s="25"/>
      <c r="M774" s="19" t="s">
        <v>2309</v>
      </c>
      <c r="N774" s="1" t="s">
        <v>990</v>
      </c>
      <c r="O774" s="1" t="s">
        <v>2310</v>
      </c>
      <c r="P774" s="1" t="s">
        <v>64</v>
      </c>
      <c r="Q774" s="1" t="s">
        <v>65</v>
      </c>
      <c r="R774" s="1" t="s">
        <v>65</v>
      </c>
      <c r="AV774" s="1" t="s">
        <v>52</v>
      </c>
      <c r="AW774" s="1" t="s">
        <v>2311</v>
      </c>
      <c r="AX774" s="1" t="s">
        <v>52</v>
      </c>
      <c r="AY774" s="1" t="s">
        <v>52</v>
      </c>
      <c r="AZ774" s="1" t="s">
        <v>52</v>
      </c>
    </row>
    <row r="775" spans="1:52" ht="30" customHeight="1" x14ac:dyDescent="0.3">
      <c r="A775" s="19" t="s">
        <v>1196</v>
      </c>
      <c r="B775" s="19" t="s">
        <v>52</v>
      </c>
      <c r="C775" s="19" t="s">
        <v>52</v>
      </c>
      <c r="D775" s="20"/>
      <c r="E775" s="22"/>
      <c r="F775" s="25"/>
      <c r="G775" s="22"/>
      <c r="H775" s="25"/>
      <c r="I775" s="22"/>
      <c r="J775" s="25"/>
      <c r="K775" s="22"/>
      <c r="L775" s="25"/>
      <c r="M775" s="19" t="s">
        <v>52</v>
      </c>
      <c r="N775" s="1" t="s">
        <v>94</v>
      </c>
      <c r="O775" s="1" t="s">
        <v>94</v>
      </c>
      <c r="P775" s="1" t="s">
        <v>52</v>
      </c>
      <c r="Q775" s="1" t="s">
        <v>52</v>
      </c>
      <c r="R775" s="1" t="s">
        <v>52</v>
      </c>
      <c r="AV775" s="1" t="s">
        <v>52</v>
      </c>
      <c r="AW775" s="1" t="s">
        <v>52</v>
      </c>
      <c r="AX775" s="1" t="s">
        <v>52</v>
      </c>
      <c r="AY775" s="1" t="s">
        <v>52</v>
      </c>
      <c r="AZ775" s="1" t="s">
        <v>52</v>
      </c>
    </row>
    <row r="776" spans="1:52" ht="30" customHeight="1" x14ac:dyDescent="0.3">
      <c r="A776" s="20"/>
      <c r="B776" s="20"/>
      <c r="C776" s="20"/>
      <c r="D776" s="20"/>
      <c r="E776" s="22"/>
      <c r="F776" s="25"/>
      <c r="G776" s="22"/>
      <c r="H776" s="25"/>
      <c r="I776" s="22"/>
      <c r="J776" s="25"/>
      <c r="K776" s="22"/>
      <c r="L776" s="25"/>
      <c r="M776" s="20"/>
    </row>
    <row r="777" spans="1:52" ht="30" customHeight="1" x14ac:dyDescent="0.3">
      <c r="A777" s="16" t="s">
        <v>2312</v>
      </c>
      <c r="B777" s="17"/>
      <c r="C777" s="17"/>
      <c r="D777" s="17"/>
      <c r="E777" s="21"/>
      <c r="F777" s="24"/>
      <c r="G777" s="21"/>
      <c r="H777" s="24"/>
      <c r="I777" s="21"/>
      <c r="J777" s="24"/>
      <c r="K777" s="21"/>
      <c r="L777" s="24"/>
      <c r="M777" s="18"/>
      <c r="N777" s="1" t="s">
        <v>1000</v>
      </c>
    </row>
    <row r="778" spans="1:52" ht="30" customHeight="1" x14ac:dyDescent="0.3">
      <c r="A778" s="19" t="s">
        <v>2313</v>
      </c>
      <c r="B778" s="19" t="s">
        <v>2314</v>
      </c>
      <c r="C778" s="19" t="s">
        <v>61</v>
      </c>
      <c r="D778" s="20">
        <v>0.08</v>
      </c>
      <c r="E778" s="22"/>
      <c r="F778" s="25"/>
      <c r="G778" s="22"/>
      <c r="H778" s="25"/>
      <c r="I778" s="22"/>
      <c r="J778" s="25"/>
      <c r="K778" s="22"/>
      <c r="L778" s="25"/>
      <c r="M778" s="19" t="s">
        <v>2315</v>
      </c>
      <c r="N778" s="1" t="s">
        <v>1000</v>
      </c>
      <c r="O778" s="1" t="s">
        <v>2316</v>
      </c>
      <c r="P778" s="1" t="s">
        <v>64</v>
      </c>
      <c r="Q778" s="1" t="s">
        <v>65</v>
      </c>
      <c r="R778" s="1" t="s">
        <v>65</v>
      </c>
      <c r="AV778" s="1" t="s">
        <v>52</v>
      </c>
      <c r="AW778" s="1" t="s">
        <v>2317</v>
      </c>
      <c r="AX778" s="1" t="s">
        <v>52</v>
      </c>
      <c r="AY778" s="1" t="s">
        <v>52</v>
      </c>
      <c r="AZ778" s="1" t="s">
        <v>52</v>
      </c>
    </row>
    <row r="779" spans="1:52" ht="30" customHeight="1" x14ac:dyDescent="0.3">
      <c r="A779" s="19" t="s">
        <v>1196</v>
      </c>
      <c r="B779" s="19" t="s">
        <v>52</v>
      </c>
      <c r="C779" s="19" t="s">
        <v>52</v>
      </c>
      <c r="D779" s="20"/>
      <c r="E779" s="22"/>
      <c r="F779" s="25"/>
      <c r="G779" s="22"/>
      <c r="H779" s="25"/>
      <c r="I779" s="22"/>
      <c r="J779" s="25"/>
      <c r="K779" s="22"/>
      <c r="L779" s="25"/>
      <c r="M779" s="19" t="s">
        <v>52</v>
      </c>
      <c r="N779" s="1" t="s">
        <v>94</v>
      </c>
      <c r="O779" s="1" t="s">
        <v>94</v>
      </c>
      <c r="P779" s="1" t="s">
        <v>52</v>
      </c>
      <c r="Q779" s="1" t="s">
        <v>52</v>
      </c>
      <c r="R779" s="1" t="s">
        <v>52</v>
      </c>
      <c r="AV779" s="1" t="s">
        <v>52</v>
      </c>
      <c r="AW779" s="1" t="s">
        <v>52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20"/>
      <c r="B780" s="20"/>
      <c r="C780" s="20"/>
      <c r="D780" s="20"/>
      <c r="E780" s="22"/>
      <c r="F780" s="25"/>
      <c r="G780" s="22"/>
      <c r="H780" s="25"/>
      <c r="I780" s="22"/>
      <c r="J780" s="25"/>
      <c r="K780" s="22"/>
      <c r="L780" s="25"/>
      <c r="M780" s="20"/>
    </row>
    <row r="781" spans="1:52" ht="30" customHeight="1" x14ac:dyDescent="0.3">
      <c r="A781" s="16" t="s">
        <v>2318</v>
      </c>
      <c r="B781" s="17"/>
      <c r="C781" s="17"/>
      <c r="D781" s="17"/>
      <c r="E781" s="21"/>
      <c r="F781" s="24"/>
      <c r="G781" s="21"/>
      <c r="H781" s="24"/>
      <c r="I781" s="21"/>
      <c r="J781" s="24"/>
      <c r="K781" s="21"/>
      <c r="L781" s="24"/>
      <c r="M781" s="18"/>
      <c r="N781" s="1" t="s">
        <v>1015</v>
      </c>
    </row>
    <row r="782" spans="1:52" ht="30" customHeight="1" x14ac:dyDescent="0.3">
      <c r="A782" s="19" t="s">
        <v>1970</v>
      </c>
      <c r="B782" s="19" t="s">
        <v>1971</v>
      </c>
      <c r="C782" s="19" t="s">
        <v>154</v>
      </c>
      <c r="D782" s="20">
        <v>7.1</v>
      </c>
      <c r="E782" s="22"/>
      <c r="F782" s="25"/>
      <c r="G782" s="22"/>
      <c r="H782" s="25"/>
      <c r="I782" s="22"/>
      <c r="J782" s="25"/>
      <c r="K782" s="22"/>
      <c r="L782" s="25"/>
      <c r="M782" s="19" t="s">
        <v>1972</v>
      </c>
      <c r="N782" s="1" t="s">
        <v>1015</v>
      </c>
      <c r="O782" s="1" t="s">
        <v>1973</v>
      </c>
      <c r="P782" s="1" t="s">
        <v>64</v>
      </c>
      <c r="Q782" s="1" t="s">
        <v>65</v>
      </c>
      <c r="R782" s="1" t="s">
        <v>65</v>
      </c>
      <c r="AV782" s="1" t="s">
        <v>52</v>
      </c>
      <c r="AW782" s="1" t="s">
        <v>2319</v>
      </c>
      <c r="AX782" s="1" t="s">
        <v>52</v>
      </c>
      <c r="AY782" s="1" t="s">
        <v>52</v>
      </c>
      <c r="AZ782" s="1" t="s">
        <v>52</v>
      </c>
    </row>
    <row r="783" spans="1:52" ht="30" customHeight="1" x14ac:dyDescent="0.3">
      <c r="A783" s="19" t="s">
        <v>1970</v>
      </c>
      <c r="B783" s="19" t="s">
        <v>2320</v>
      </c>
      <c r="C783" s="19" t="s">
        <v>154</v>
      </c>
      <c r="D783" s="20">
        <v>2.1</v>
      </c>
      <c r="E783" s="22"/>
      <c r="F783" s="25"/>
      <c r="G783" s="22"/>
      <c r="H783" s="25"/>
      <c r="I783" s="22"/>
      <c r="J783" s="25"/>
      <c r="K783" s="22"/>
      <c r="L783" s="25"/>
      <c r="M783" s="19" t="s">
        <v>2321</v>
      </c>
      <c r="N783" s="1" t="s">
        <v>1015</v>
      </c>
      <c r="O783" s="1" t="s">
        <v>2322</v>
      </c>
      <c r="P783" s="1" t="s">
        <v>64</v>
      </c>
      <c r="Q783" s="1" t="s">
        <v>65</v>
      </c>
      <c r="R783" s="1" t="s">
        <v>65</v>
      </c>
      <c r="AV783" s="1" t="s">
        <v>52</v>
      </c>
      <c r="AW783" s="1" t="s">
        <v>2323</v>
      </c>
      <c r="AX783" s="1" t="s">
        <v>52</v>
      </c>
      <c r="AY783" s="1" t="s">
        <v>52</v>
      </c>
      <c r="AZ783" s="1" t="s">
        <v>52</v>
      </c>
    </row>
    <row r="784" spans="1:52" ht="30" customHeight="1" x14ac:dyDescent="0.3">
      <c r="A784" s="19" t="s">
        <v>1975</v>
      </c>
      <c r="B784" s="19" t="s">
        <v>1976</v>
      </c>
      <c r="C784" s="19" t="s">
        <v>1200</v>
      </c>
      <c r="D784" s="20">
        <v>1</v>
      </c>
      <c r="E784" s="22"/>
      <c r="F784" s="25"/>
      <c r="G784" s="22"/>
      <c r="H784" s="25"/>
      <c r="I784" s="22"/>
      <c r="J784" s="25"/>
      <c r="K784" s="22"/>
      <c r="L784" s="25"/>
      <c r="M784" s="19" t="s">
        <v>1977</v>
      </c>
      <c r="N784" s="1" t="s">
        <v>1015</v>
      </c>
      <c r="O784" s="1" t="s">
        <v>1978</v>
      </c>
      <c r="P784" s="1" t="s">
        <v>65</v>
      </c>
      <c r="Q784" s="1" t="s">
        <v>65</v>
      </c>
      <c r="R784" s="1" t="s">
        <v>64</v>
      </c>
      <c r="AV784" s="1" t="s">
        <v>52</v>
      </c>
      <c r="AW784" s="1" t="s">
        <v>2324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19" t="s">
        <v>1980</v>
      </c>
      <c r="B785" s="19" t="s">
        <v>2147</v>
      </c>
      <c r="C785" s="19" t="s">
        <v>61</v>
      </c>
      <c r="D785" s="20">
        <v>1.7849999999999999</v>
      </c>
      <c r="E785" s="22"/>
      <c r="F785" s="25"/>
      <c r="G785" s="22"/>
      <c r="H785" s="25"/>
      <c r="I785" s="22"/>
      <c r="J785" s="25"/>
      <c r="K785" s="22"/>
      <c r="L785" s="25"/>
      <c r="M785" s="19" t="s">
        <v>52</v>
      </c>
      <c r="N785" s="1" t="s">
        <v>1015</v>
      </c>
      <c r="O785" s="1" t="s">
        <v>2148</v>
      </c>
      <c r="P785" s="1" t="s">
        <v>65</v>
      </c>
      <c r="Q785" s="1" t="s">
        <v>65</v>
      </c>
      <c r="R785" s="1" t="s">
        <v>64</v>
      </c>
      <c r="AV785" s="1" t="s">
        <v>52</v>
      </c>
      <c r="AW785" s="1" t="s">
        <v>2325</v>
      </c>
      <c r="AX785" s="1" t="s">
        <v>52</v>
      </c>
      <c r="AY785" s="1" t="s">
        <v>52</v>
      </c>
      <c r="AZ785" s="1" t="s">
        <v>52</v>
      </c>
    </row>
    <row r="786" spans="1:52" ht="30" customHeight="1" x14ac:dyDescent="0.3">
      <c r="A786" s="19" t="s">
        <v>1984</v>
      </c>
      <c r="B786" s="19" t="s">
        <v>2150</v>
      </c>
      <c r="C786" s="19" t="s">
        <v>61</v>
      </c>
      <c r="D786" s="20">
        <v>1.7849999999999999</v>
      </c>
      <c r="E786" s="22"/>
      <c r="F786" s="25"/>
      <c r="G786" s="22"/>
      <c r="H786" s="25"/>
      <c r="I786" s="22"/>
      <c r="J786" s="25"/>
      <c r="K786" s="22"/>
      <c r="L786" s="25"/>
      <c r="M786" s="19" t="s">
        <v>2151</v>
      </c>
      <c r="N786" s="1" t="s">
        <v>1015</v>
      </c>
      <c r="O786" s="1" t="s">
        <v>2152</v>
      </c>
      <c r="P786" s="1" t="s">
        <v>64</v>
      </c>
      <c r="Q786" s="1" t="s">
        <v>65</v>
      </c>
      <c r="R786" s="1" t="s">
        <v>65</v>
      </c>
      <c r="AV786" s="1" t="s">
        <v>52</v>
      </c>
      <c r="AW786" s="1" t="s">
        <v>2326</v>
      </c>
      <c r="AX786" s="1" t="s">
        <v>52</v>
      </c>
      <c r="AY786" s="1" t="s">
        <v>52</v>
      </c>
      <c r="AZ786" s="1" t="s">
        <v>52</v>
      </c>
    </row>
    <row r="787" spans="1:52" ht="30" customHeight="1" x14ac:dyDescent="0.3">
      <c r="A787" s="19" t="s">
        <v>1989</v>
      </c>
      <c r="B787" s="19" t="s">
        <v>1990</v>
      </c>
      <c r="C787" s="19" t="s">
        <v>154</v>
      </c>
      <c r="D787" s="20">
        <v>5.9</v>
      </c>
      <c r="E787" s="22"/>
      <c r="F787" s="25"/>
      <c r="G787" s="22"/>
      <c r="H787" s="25"/>
      <c r="I787" s="22"/>
      <c r="J787" s="25"/>
      <c r="K787" s="22"/>
      <c r="L787" s="25"/>
      <c r="M787" s="19" t="s">
        <v>1991</v>
      </c>
      <c r="N787" s="1" t="s">
        <v>1015</v>
      </c>
      <c r="O787" s="1" t="s">
        <v>1992</v>
      </c>
      <c r="P787" s="1" t="s">
        <v>64</v>
      </c>
      <c r="Q787" s="1" t="s">
        <v>65</v>
      </c>
      <c r="R787" s="1" t="s">
        <v>65</v>
      </c>
      <c r="AV787" s="1" t="s">
        <v>52</v>
      </c>
      <c r="AW787" s="1" t="s">
        <v>2327</v>
      </c>
      <c r="AX787" s="1" t="s">
        <v>52</v>
      </c>
      <c r="AY787" s="1" t="s">
        <v>52</v>
      </c>
      <c r="AZ787" s="1" t="s">
        <v>52</v>
      </c>
    </row>
    <row r="788" spans="1:52" ht="30" customHeight="1" x14ac:dyDescent="0.3">
      <c r="A788" s="19" t="s">
        <v>1994</v>
      </c>
      <c r="B788" s="19" t="s">
        <v>1995</v>
      </c>
      <c r="C788" s="19" t="s">
        <v>1200</v>
      </c>
      <c r="D788" s="20">
        <v>1</v>
      </c>
      <c r="E788" s="22"/>
      <c r="F788" s="25"/>
      <c r="G788" s="22"/>
      <c r="H788" s="25"/>
      <c r="I788" s="22"/>
      <c r="J788" s="25"/>
      <c r="K788" s="22"/>
      <c r="L788" s="25"/>
      <c r="M788" s="19" t="s">
        <v>52</v>
      </c>
      <c r="N788" s="1" t="s">
        <v>1015</v>
      </c>
      <c r="O788" s="1" t="s">
        <v>1996</v>
      </c>
      <c r="P788" s="1" t="s">
        <v>65</v>
      </c>
      <c r="Q788" s="1" t="s">
        <v>65</v>
      </c>
      <c r="R788" s="1" t="s">
        <v>64</v>
      </c>
      <c r="AV788" s="1" t="s">
        <v>52</v>
      </c>
      <c r="AW788" s="1" t="s">
        <v>2328</v>
      </c>
      <c r="AX788" s="1" t="s">
        <v>52</v>
      </c>
      <c r="AY788" s="1" t="s">
        <v>52</v>
      </c>
      <c r="AZ788" s="1" t="s">
        <v>52</v>
      </c>
    </row>
    <row r="789" spans="1:52" ht="30" customHeight="1" x14ac:dyDescent="0.3">
      <c r="A789" s="19" t="s">
        <v>1998</v>
      </c>
      <c r="B789" s="19" t="s">
        <v>1999</v>
      </c>
      <c r="C789" s="19" t="s">
        <v>1515</v>
      </c>
      <c r="D789" s="20">
        <v>1</v>
      </c>
      <c r="E789" s="22"/>
      <c r="F789" s="25"/>
      <c r="G789" s="22"/>
      <c r="H789" s="25"/>
      <c r="I789" s="22"/>
      <c r="J789" s="25"/>
      <c r="K789" s="22"/>
      <c r="L789" s="25"/>
      <c r="M789" s="19" t="s">
        <v>52</v>
      </c>
      <c r="N789" s="1" t="s">
        <v>1015</v>
      </c>
      <c r="O789" s="1" t="s">
        <v>2000</v>
      </c>
      <c r="P789" s="1" t="s">
        <v>65</v>
      </c>
      <c r="Q789" s="1" t="s">
        <v>65</v>
      </c>
      <c r="R789" s="1" t="s">
        <v>64</v>
      </c>
      <c r="AV789" s="1" t="s">
        <v>52</v>
      </c>
      <c r="AW789" s="1" t="s">
        <v>2329</v>
      </c>
      <c r="AX789" s="1" t="s">
        <v>52</v>
      </c>
      <c r="AY789" s="1" t="s">
        <v>52</v>
      </c>
      <c r="AZ789" s="1" t="s">
        <v>52</v>
      </c>
    </row>
    <row r="790" spans="1:52" ht="30" customHeight="1" x14ac:dyDescent="0.3">
      <c r="A790" s="19" t="s">
        <v>2002</v>
      </c>
      <c r="B790" s="19" t="s">
        <v>1912</v>
      </c>
      <c r="C790" s="19" t="s">
        <v>69</v>
      </c>
      <c r="D790" s="20">
        <v>1</v>
      </c>
      <c r="E790" s="22"/>
      <c r="F790" s="25"/>
      <c r="G790" s="22"/>
      <c r="H790" s="25"/>
      <c r="I790" s="22"/>
      <c r="J790" s="25"/>
      <c r="K790" s="22"/>
      <c r="L790" s="25"/>
      <c r="M790" s="19" t="s">
        <v>2003</v>
      </c>
      <c r="N790" s="1" t="s">
        <v>1015</v>
      </c>
      <c r="O790" s="1" t="s">
        <v>2004</v>
      </c>
      <c r="P790" s="1" t="s">
        <v>64</v>
      </c>
      <c r="Q790" s="1" t="s">
        <v>65</v>
      </c>
      <c r="R790" s="1" t="s">
        <v>65</v>
      </c>
      <c r="AV790" s="1" t="s">
        <v>52</v>
      </c>
      <c r="AW790" s="1" t="s">
        <v>2330</v>
      </c>
      <c r="AX790" s="1" t="s">
        <v>52</v>
      </c>
      <c r="AY790" s="1" t="s">
        <v>52</v>
      </c>
      <c r="AZ790" s="1" t="s">
        <v>52</v>
      </c>
    </row>
    <row r="791" spans="1:52" ht="30" customHeight="1" x14ac:dyDescent="0.3">
      <c r="A791" s="19" t="s">
        <v>2006</v>
      </c>
      <c r="B791" s="19" t="s">
        <v>2007</v>
      </c>
      <c r="C791" s="19" t="s">
        <v>316</v>
      </c>
      <c r="D791" s="20">
        <v>1</v>
      </c>
      <c r="E791" s="22"/>
      <c r="F791" s="25"/>
      <c r="G791" s="22"/>
      <c r="H791" s="25"/>
      <c r="I791" s="22"/>
      <c r="J791" s="25"/>
      <c r="K791" s="22"/>
      <c r="L791" s="25"/>
      <c r="M791" s="19" t="s">
        <v>2008</v>
      </c>
      <c r="N791" s="1" t="s">
        <v>1015</v>
      </c>
      <c r="O791" s="1" t="s">
        <v>2009</v>
      </c>
      <c r="P791" s="1" t="s">
        <v>65</v>
      </c>
      <c r="Q791" s="1" t="s">
        <v>65</v>
      </c>
      <c r="R791" s="1" t="s">
        <v>64</v>
      </c>
      <c r="AV791" s="1" t="s">
        <v>52</v>
      </c>
      <c r="AW791" s="1" t="s">
        <v>2331</v>
      </c>
      <c r="AX791" s="1" t="s">
        <v>52</v>
      </c>
      <c r="AY791" s="1" t="s">
        <v>52</v>
      </c>
      <c r="AZ791" s="1" t="s">
        <v>52</v>
      </c>
    </row>
    <row r="792" spans="1:52" ht="30" customHeight="1" x14ac:dyDescent="0.3">
      <c r="A792" s="19" t="s">
        <v>2006</v>
      </c>
      <c r="B792" s="19" t="s">
        <v>2011</v>
      </c>
      <c r="C792" s="19" t="s">
        <v>316</v>
      </c>
      <c r="D792" s="20">
        <v>1</v>
      </c>
      <c r="E792" s="22"/>
      <c r="F792" s="25"/>
      <c r="G792" s="22"/>
      <c r="H792" s="25"/>
      <c r="I792" s="22"/>
      <c r="J792" s="25"/>
      <c r="K792" s="22"/>
      <c r="L792" s="25"/>
      <c r="M792" s="19" t="s">
        <v>2008</v>
      </c>
      <c r="N792" s="1" t="s">
        <v>1015</v>
      </c>
      <c r="O792" s="1" t="s">
        <v>2012</v>
      </c>
      <c r="P792" s="1" t="s">
        <v>65</v>
      </c>
      <c r="Q792" s="1" t="s">
        <v>65</v>
      </c>
      <c r="R792" s="1" t="s">
        <v>64</v>
      </c>
      <c r="AV792" s="1" t="s">
        <v>52</v>
      </c>
      <c r="AW792" s="1" t="s">
        <v>2332</v>
      </c>
      <c r="AX792" s="1" t="s">
        <v>52</v>
      </c>
      <c r="AY792" s="1" t="s">
        <v>52</v>
      </c>
      <c r="AZ792" s="1" t="s">
        <v>52</v>
      </c>
    </row>
    <row r="793" spans="1:52" ht="30" customHeight="1" x14ac:dyDescent="0.3">
      <c r="A793" s="19" t="s">
        <v>2014</v>
      </c>
      <c r="B793" s="19" t="s">
        <v>1912</v>
      </c>
      <c r="C793" s="19" t="s">
        <v>2015</v>
      </c>
      <c r="D793" s="20">
        <v>1</v>
      </c>
      <c r="E793" s="22"/>
      <c r="F793" s="25"/>
      <c r="G793" s="22"/>
      <c r="H793" s="25"/>
      <c r="I793" s="22"/>
      <c r="J793" s="25"/>
      <c r="K793" s="22"/>
      <c r="L793" s="25"/>
      <c r="M793" s="19" t="s">
        <v>2016</v>
      </c>
      <c r="N793" s="1" t="s">
        <v>1015</v>
      </c>
      <c r="O793" s="1" t="s">
        <v>2017</v>
      </c>
      <c r="P793" s="1" t="s">
        <v>64</v>
      </c>
      <c r="Q793" s="1" t="s">
        <v>65</v>
      </c>
      <c r="R793" s="1" t="s">
        <v>65</v>
      </c>
      <c r="AV793" s="1" t="s">
        <v>52</v>
      </c>
      <c r="AW793" s="1" t="s">
        <v>2333</v>
      </c>
      <c r="AX793" s="1" t="s">
        <v>52</v>
      </c>
      <c r="AY793" s="1" t="s">
        <v>52</v>
      </c>
      <c r="AZ793" s="1" t="s">
        <v>52</v>
      </c>
    </row>
    <row r="794" spans="1:52" ht="30" customHeight="1" x14ac:dyDescent="0.3">
      <c r="A794" s="19" t="s">
        <v>1196</v>
      </c>
      <c r="B794" s="19" t="s">
        <v>52</v>
      </c>
      <c r="C794" s="19" t="s">
        <v>52</v>
      </c>
      <c r="D794" s="20"/>
      <c r="E794" s="22"/>
      <c r="F794" s="25"/>
      <c r="G794" s="22"/>
      <c r="H794" s="25"/>
      <c r="I794" s="22"/>
      <c r="J794" s="25"/>
      <c r="K794" s="22"/>
      <c r="L794" s="25"/>
      <c r="M794" s="19" t="s">
        <v>52</v>
      </c>
      <c r="N794" s="1" t="s">
        <v>94</v>
      </c>
      <c r="O794" s="1" t="s">
        <v>94</v>
      </c>
      <c r="P794" s="1" t="s">
        <v>52</v>
      </c>
      <c r="Q794" s="1" t="s">
        <v>52</v>
      </c>
      <c r="R794" s="1" t="s">
        <v>52</v>
      </c>
      <c r="AV794" s="1" t="s">
        <v>52</v>
      </c>
      <c r="AW794" s="1" t="s">
        <v>52</v>
      </c>
      <c r="AX794" s="1" t="s">
        <v>52</v>
      </c>
      <c r="AY794" s="1" t="s">
        <v>52</v>
      </c>
      <c r="AZ794" s="1" t="s">
        <v>52</v>
      </c>
    </row>
    <row r="795" spans="1:52" ht="30" customHeight="1" x14ac:dyDescent="0.3">
      <c r="A795" s="20"/>
      <c r="B795" s="20"/>
      <c r="C795" s="20"/>
      <c r="D795" s="20"/>
      <c r="E795" s="22"/>
      <c r="F795" s="25"/>
      <c r="G795" s="22"/>
      <c r="H795" s="25"/>
      <c r="I795" s="22"/>
      <c r="J795" s="25"/>
      <c r="K795" s="22"/>
      <c r="L795" s="25"/>
      <c r="M795" s="20"/>
    </row>
    <row r="796" spans="1:52" ht="30" customHeight="1" x14ac:dyDescent="0.3">
      <c r="A796" s="16" t="s">
        <v>2334</v>
      </c>
      <c r="B796" s="17"/>
      <c r="C796" s="17"/>
      <c r="D796" s="17"/>
      <c r="E796" s="21"/>
      <c r="F796" s="24"/>
      <c r="G796" s="21"/>
      <c r="H796" s="24"/>
      <c r="I796" s="21"/>
      <c r="J796" s="24"/>
      <c r="K796" s="21"/>
      <c r="L796" s="24"/>
      <c r="M796" s="18"/>
      <c r="N796" s="1" t="s">
        <v>1020</v>
      </c>
    </row>
    <row r="797" spans="1:52" ht="30" customHeight="1" x14ac:dyDescent="0.3">
      <c r="A797" s="19" t="s">
        <v>1970</v>
      </c>
      <c r="B797" s="19" t="s">
        <v>1971</v>
      </c>
      <c r="C797" s="19" t="s">
        <v>154</v>
      </c>
      <c r="D797" s="20">
        <v>4.7</v>
      </c>
      <c r="E797" s="22"/>
      <c r="F797" s="25"/>
      <c r="G797" s="22"/>
      <c r="H797" s="25"/>
      <c r="I797" s="22"/>
      <c r="J797" s="25"/>
      <c r="K797" s="22"/>
      <c r="L797" s="25"/>
      <c r="M797" s="19" t="s">
        <v>1972</v>
      </c>
      <c r="N797" s="1" t="s">
        <v>1020</v>
      </c>
      <c r="O797" s="1" t="s">
        <v>1973</v>
      </c>
      <c r="P797" s="1" t="s">
        <v>64</v>
      </c>
      <c r="Q797" s="1" t="s">
        <v>65</v>
      </c>
      <c r="R797" s="1" t="s">
        <v>65</v>
      </c>
      <c r="AV797" s="1" t="s">
        <v>52</v>
      </c>
      <c r="AW797" s="1" t="s">
        <v>2335</v>
      </c>
      <c r="AX797" s="1" t="s">
        <v>52</v>
      </c>
      <c r="AY797" s="1" t="s">
        <v>52</v>
      </c>
      <c r="AZ797" s="1" t="s">
        <v>52</v>
      </c>
    </row>
    <row r="798" spans="1:52" ht="30" customHeight="1" x14ac:dyDescent="0.3">
      <c r="A798" s="19" t="s">
        <v>1980</v>
      </c>
      <c r="B798" s="19" t="s">
        <v>2147</v>
      </c>
      <c r="C798" s="19" t="s">
        <v>61</v>
      </c>
      <c r="D798" s="20">
        <v>1.3049999999999999</v>
      </c>
      <c r="E798" s="22"/>
      <c r="F798" s="25"/>
      <c r="G798" s="22"/>
      <c r="H798" s="25"/>
      <c r="I798" s="22"/>
      <c r="J798" s="25"/>
      <c r="K798" s="22"/>
      <c r="L798" s="25"/>
      <c r="M798" s="19" t="s">
        <v>52</v>
      </c>
      <c r="N798" s="1" t="s">
        <v>1020</v>
      </c>
      <c r="O798" s="1" t="s">
        <v>2148</v>
      </c>
      <c r="P798" s="1" t="s">
        <v>65</v>
      </c>
      <c r="Q798" s="1" t="s">
        <v>65</v>
      </c>
      <c r="R798" s="1" t="s">
        <v>64</v>
      </c>
      <c r="AV798" s="1" t="s">
        <v>52</v>
      </c>
      <c r="AW798" s="1" t="s">
        <v>2336</v>
      </c>
      <c r="AX798" s="1" t="s">
        <v>52</v>
      </c>
      <c r="AY798" s="1" t="s">
        <v>52</v>
      </c>
      <c r="AZ798" s="1" t="s">
        <v>52</v>
      </c>
    </row>
    <row r="799" spans="1:52" ht="30" customHeight="1" x14ac:dyDescent="0.3">
      <c r="A799" s="19" t="s">
        <v>1984</v>
      </c>
      <c r="B799" s="19" t="s">
        <v>2150</v>
      </c>
      <c r="C799" s="19" t="s">
        <v>61</v>
      </c>
      <c r="D799" s="20">
        <v>1.3049999999999999</v>
      </c>
      <c r="E799" s="22"/>
      <c r="F799" s="25"/>
      <c r="G799" s="22"/>
      <c r="H799" s="25"/>
      <c r="I799" s="22"/>
      <c r="J799" s="25"/>
      <c r="K799" s="22"/>
      <c r="L799" s="25"/>
      <c r="M799" s="19" t="s">
        <v>2151</v>
      </c>
      <c r="N799" s="1" t="s">
        <v>1020</v>
      </c>
      <c r="O799" s="1" t="s">
        <v>2152</v>
      </c>
      <c r="P799" s="1" t="s">
        <v>64</v>
      </c>
      <c r="Q799" s="1" t="s">
        <v>65</v>
      </c>
      <c r="R799" s="1" t="s">
        <v>65</v>
      </c>
      <c r="AV799" s="1" t="s">
        <v>52</v>
      </c>
      <c r="AW799" s="1" t="s">
        <v>2337</v>
      </c>
      <c r="AX799" s="1" t="s">
        <v>52</v>
      </c>
      <c r="AY799" s="1" t="s">
        <v>52</v>
      </c>
      <c r="AZ799" s="1" t="s">
        <v>52</v>
      </c>
    </row>
    <row r="800" spans="1:52" ht="30" customHeight="1" x14ac:dyDescent="0.3">
      <c r="A800" s="19" t="s">
        <v>1989</v>
      </c>
      <c r="B800" s="19" t="s">
        <v>1990</v>
      </c>
      <c r="C800" s="19" t="s">
        <v>154</v>
      </c>
      <c r="D800" s="20">
        <v>4.7</v>
      </c>
      <c r="E800" s="22"/>
      <c r="F800" s="25"/>
      <c r="G800" s="22"/>
      <c r="H800" s="25"/>
      <c r="I800" s="22"/>
      <c r="J800" s="25"/>
      <c r="K800" s="22"/>
      <c r="L800" s="25"/>
      <c r="M800" s="19" t="s">
        <v>1991</v>
      </c>
      <c r="N800" s="1" t="s">
        <v>1020</v>
      </c>
      <c r="O800" s="1" t="s">
        <v>1992</v>
      </c>
      <c r="P800" s="1" t="s">
        <v>64</v>
      </c>
      <c r="Q800" s="1" t="s">
        <v>65</v>
      </c>
      <c r="R800" s="1" t="s">
        <v>65</v>
      </c>
      <c r="AV800" s="1" t="s">
        <v>52</v>
      </c>
      <c r="AW800" s="1" t="s">
        <v>2338</v>
      </c>
      <c r="AX800" s="1" t="s">
        <v>52</v>
      </c>
      <c r="AY800" s="1" t="s">
        <v>52</v>
      </c>
      <c r="AZ800" s="1" t="s">
        <v>52</v>
      </c>
    </row>
    <row r="801" spans="1:52" ht="30" customHeight="1" x14ac:dyDescent="0.3">
      <c r="A801" s="19" t="s">
        <v>1196</v>
      </c>
      <c r="B801" s="19" t="s">
        <v>52</v>
      </c>
      <c r="C801" s="19" t="s">
        <v>52</v>
      </c>
      <c r="D801" s="20"/>
      <c r="E801" s="22"/>
      <c r="F801" s="25"/>
      <c r="G801" s="22"/>
      <c r="H801" s="25"/>
      <c r="I801" s="22"/>
      <c r="J801" s="25"/>
      <c r="K801" s="22"/>
      <c r="L801" s="25"/>
      <c r="M801" s="19" t="s">
        <v>52</v>
      </c>
      <c r="N801" s="1" t="s">
        <v>94</v>
      </c>
      <c r="O801" s="1" t="s">
        <v>94</v>
      </c>
      <c r="P801" s="1" t="s">
        <v>52</v>
      </c>
      <c r="Q801" s="1" t="s">
        <v>52</v>
      </c>
      <c r="R801" s="1" t="s">
        <v>52</v>
      </c>
      <c r="AV801" s="1" t="s">
        <v>52</v>
      </c>
      <c r="AW801" s="1" t="s">
        <v>52</v>
      </c>
      <c r="AX801" s="1" t="s">
        <v>52</v>
      </c>
      <c r="AY801" s="1" t="s">
        <v>52</v>
      </c>
      <c r="AZ801" s="1" t="s">
        <v>52</v>
      </c>
    </row>
    <row r="802" spans="1:52" ht="30" customHeight="1" x14ac:dyDescent="0.3">
      <c r="A802" s="20"/>
      <c r="B802" s="20"/>
      <c r="C802" s="20"/>
      <c r="D802" s="20"/>
      <c r="E802" s="22"/>
      <c r="F802" s="25"/>
      <c r="G802" s="22"/>
      <c r="H802" s="25"/>
      <c r="I802" s="22"/>
      <c r="J802" s="25"/>
      <c r="K802" s="22"/>
      <c r="L802" s="25"/>
      <c r="M802" s="20"/>
    </row>
    <row r="803" spans="1:52" ht="30" customHeight="1" x14ac:dyDescent="0.3">
      <c r="A803" s="16" t="s">
        <v>2339</v>
      </c>
      <c r="B803" s="17"/>
      <c r="C803" s="17"/>
      <c r="D803" s="17"/>
      <c r="E803" s="21"/>
      <c r="F803" s="24"/>
      <c r="G803" s="21"/>
      <c r="H803" s="24"/>
      <c r="I803" s="21"/>
      <c r="J803" s="24"/>
      <c r="K803" s="21"/>
      <c r="L803" s="24"/>
      <c r="M803" s="18"/>
      <c r="N803" s="1" t="s">
        <v>1025</v>
      </c>
    </row>
    <row r="804" spans="1:52" ht="30" customHeight="1" x14ac:dyDescent="0.3">
      <c r="A804" s="19" t="s">
        <v>2340</v>
      </c>
      <c r="B804" s="19" t="s">
        <v>2341</v>
      </c>
      <c r="C804" s="19" t="s">
        <v>61</v>
      </c>
      <c r="D804" s="20">
        <v>1.89</v>
      </c>
      <c r="E804" s="22"/>
      <c r="F804" s="25"/>
      <c r="G804" s="22"/>
      <c r="H804" s="25"/>
      <c r="I804" s="22"/>
      <c r="J804" s="25"/>
      <c r="K804" s="22"/>
      <c r="L804" s="25"/>
      <c r="M804" s="19" t="s">
        <v>52</v>
      </c>
      <c r="N804" s="1" t="s">
        <v>1025</v>
      </c>
      <c r="O804" s="1" t="s">
        <v>2342</v>
      </c>
      <c r="P804" s="1" t="s">
        <v>65</v>
      </c>
      <c r="Q804" s="1" t="s">
        <v>65</v>
      </c>
      <c r="R804" s="1" t="s">
        <v>64</v>
      </c>
      <c r="AV804" s="1" t="s">
        <v>52</v>
      </c>
      <c r="AW804" s="1" t="s">
        <v>2343</v>
      </c>
      <c r="AX804" s="1" t="s">
        <v>52</v>
      </c>
      <c r="AY804" s="1" t="s">
        <v>52</v>
      </c>
      <c r="AZ804" s="1" t="s">
        <v>52</v>
      </c>
    </row>
    <row r="805" spans="1:52" ht="30" customHeight="1" x14ac:dyDescent="0.3">
      <c r="A805" s="19" t="s">
        <v>2344</v>
      </c>
      <c r="B805" s="19" t="s">
        <v>2070</v>
      </c>
      <c r="C805" s="19" t="s">
        <v>61</v>
      </c>
      <c r="D805" s="20">
        <v>1.89</v>
      </c>
      <c r="E805" s="22"/>
      <c r="F805" s="25"/>
      <c r="G805" s="22"/>
      <c r="H805" s="25"/>
      <c r="I805" s="22"/>
      <c r="J805" s="25"/>
      <c r="K805" s="22"/>
      <c r="L805" s="25"/>
      <c r="M805" s="19" t="s">
        <v>52</v>
      </c>
      <c r="N805" s="1" t="s">
        <v>1025</v>
      </c>
      <c r="O805" s="1" t="s">
        <v>2345</v>
      </c>
      <c r="P805" s="1" t="s">
        <v>65</v>
      </c>
      <c r="Q805" s="1" t="s">
        <v>65</v>
      </c>
      <c r="R805" s="1" t="s">
        <v>64</v>
      </c>
      <c r="AV805" s="1" t="s">
        <v>52</v>
      </c>
      <c r="AW805" s="1" t="s">
        <v>2346</v>
      </c>
      <c r="AX805" s="1" t="s">
        <v>52</v>
      </c>
      <c r="AY805" s="1" t="s">
        <v>52</v>
      </c>
      <c r="AZ805" s="1" t="s">
        <v>52</v>
      </c>
    </row>
    <row r="806" spans="1:52" ht="30" customHeight="1" x14ac:dyDescent="0.3">
      <c r="A806" s="19" t="s">
        <v>2081</v>
      </c>
      <c r="B806" s="19" t="s">
        <v>2082</v>
      </c>
      <c r="C806" s="19" t="s">
        <v>69</v>
      </c>
      <c r="D806" s="20">
        <v>1</v>
      </c>
      <c r="E806" s="22"/>
      <c r="F806" s="25"/>
      <c r="G806" s="22"/>
      <c r="H806" s="25"/>
      <c r="I806" s="22"/>
      <c r="J806" s="25"/>
      <c r="K806" s="22"/>
      <c r="L806" s="25"/>
      <c r="M806" s="19" t="s">
        <v>2083</v>
      </c>
      <c r="N806" s="1" t="s">
        <v>1025</v>
      </c>
      <c r="O806" s="1" t="s">
        <v>2084</v>
      </c>
      <c r="P806" s="1" t="s">
        <v>64</v>
      </c>
      <c r="Q806" s="1" t="s">
        <v>65</v>
      </c>
      <c r="R806" s="1" t="s">
        <v>65</v>
      </c>
      <c r="AV806" s="1" t="s">
        <v>52</v>
      </c>
      <c r="AW806" s="1" t="s">
        <v>2347</v>
      </c>
      <c r="AX806" s="1" t="s">
        <v>52</v>
      </c>
      <c r="AY806" s="1" t="s">
        <v>52</v>
      </c>
      <c r="AZ806" s="1" t="s">
        <v>52</v>
      </c>
    </row>
    <row r="807" spans="1:52" ht="30" customHeight="1" x14ac:dyDescent="0.3">
      <c r="A807" s="19" t="s">
        <v>2086</v>
      </c>
      <c r="B807" s="19" t="s">
        <v>2087</v>
      </c>
      <c r="C807" s="19" t="s">
        <v>1515</v>
      </c>
      <c r="D807" s="20">
        <v>1</v>
      </c>
      <c r="E807" s="22"/>
      <c r="F807" s="25"/>
      <c r="G807" s="22"/>
      <c r="H807" s="25"/>
      <c r="I807" s="22"/>
      <c r="J807" s="25"/>
      <c r="K807" s="22"/>
      <c r="L807" s="25"/>
      <c r="M807" s="19" t="s">
        <v>52</v>
      </c>
      <c r="N807" s="1" t="s">
        <v>1025</v>
      </c>
      <c r="O807" s="1" t="s">
        <v>2088</v>
      </c>
      <c r="P807" s="1" t="s">
        <v>65</v>
      </c>
      <c r="Q807" s="1" t="s">
        <v>65</v>
      </c>
      <c r="R807" s="1" t="s">
        <v>64</v>
      </c>
      <c r="AV807" s="1" t="s">
        <v>52</v>
      </c>
      <c r="AW807" s="1" t="s">
        <v>2348</v>
      </c>
      <c r="AX807" s="1" t="s">
        <v>52</v>
      </c>
      <c r="AY807" s="1" t="s">
        <v>52</v>
      </c>
      <c r="AZ807" s="1" t="s">
        <v>52</v>
      </c>
    </row>
    <row r="808" spans="1:52" ht="30" customHeight="1" x14ac:dyDescent="0.3">
      <c r="A808" s="19" t="s">
        <v>2073</v>
      </c>
      <c r="B808" s="19" t="s">
        <v>2074</v>
      </c>
      <c r="C808" s="19" t="s">
        <v>1515</v>
      </c>
      <c r="D808" s="20">
        <v>1</v>
      </c>
      <c r="E808" s="22"/>
      <c r="F808" s="25"/>
      <c r="G808" s="22"/>
      <c r="H808" s="25"/>
      <c r="I808" s="22"/>
      <c r="J808" s="25"/>
      <c r="K808" s="22"/>
      <c r="L808" s="25"/>
      <c r="M808" s="19" t="s">
        <v>52</v>
      </c>
      <c r="N808" s="1" t="s">
        <v>1025</v>
      </c>
      <c r="O808" s="1" t="s">
        <v>2075</v>
      </c>
      <c r="P808" s="1" t="s">
        <v>65</v>
      </c>
      <c r="Q808" s="1" t="s">
        <v>65</v>
      </c>
      <c r="R808" s="1" t="s">
        <v>64</v>
      </c>
      <c r="AV808" s="1" t="s">
        <v>52</v>
      </c>
      <c r="AW808" s="1" t="s">
        <v>2349</v>
      </c>
      <c r="AX808" s="1" t="s">
        <v>52</v>
      </c>
      <c r="AY808" s="1" t="s">
        <v>52</v>
      </c>
      <c r="AZ808" s="1" t="s">
        <v>52</v>
      </c>
    </row>
    <row r="809" spans="1:52" ht="30" customHeight="1" x14ac:dyDescent="0.3">
      <c r="A809" s="19" t="s">
        <v>2077</v>
      </c>
      <c r="B809" s="19" t="s">
        <v>1912</v>
      </c>
      <c r="C809" s="19" t="s">
        <v>69</v>
      </c>
      <c r="D809" s="20">
        <v>1</v>
      </c>
      <c r="E809" s="22"/>
      <c r="F809" s="25"/>
      <c r="G809" s="22"/>
      <c r="H809" s="25"/>
      <c r="I809" s="22"/>
      <c r="J809" s="25"/>
      <c r="K809" s="22"/>
      <c r="L809" s="25"/>
      <c r="M809" s="19" t="s">
        <v>2078</v>
      </c>
      <c r="N809" s="1" t="s">
        <v>1025</v>
      </c>
      <c r="O809" s="1" t="s">
        <v>2079</v>
      </c>
      <c r="P809" s="1" t="s">
        <v>64</v>
      </c>
      <c r="Q809" s="1" t="s">
        <v>65</v>
      </c>
      <c r="R809" s="1" t="s">
        <v>65</v>
      </c>
      <c r="AV809" s="1" t="s">
        <v>52</v>
      </c>
      <c r="AW809" s="1" t="s">
        <v>2350</v>
      </c>
      <c r="AX809" s="1" t="s">
        <v>52</v>
      </c>
      <c r="AY809" s="1" t="s">
        <v>52</v>
      </c>
      <c r="AZ809" s="1" t="s">
        <v>52</v>
      </c>
    </row>
    <row r="810" spans="1:52" ht="30" customHeight="1" x14ac:dyDescent="0.3">
      <c r="A810" s="19" t="s">
        <v>1980</v>
      </c>
      <c r="B810" s="19" t="s">
        <v>2351</v>
      </c>
      <c r="C810" s="19" t="s">
        <v>61</v>
      </c>
      <c r="D810" s="20">
        <v>0.16</v>
      </c>
      <c r="E810" s="22"/>
      <c r="F810" s="25"/>
      <c r="G810" s="22"/>
      <c r="H810" s="25"/>
      <c r="I810" s="22"/>
      <c r="J810" s="25"/>
      <c r="K810" s="22"/>
      <c r="L810" s="25"/>
      <c r="M810" s="19" t="s">
        <v>52</v>
      </c>
      <c r="N810" s="1" t="s">
        <v>1025</v>
      </c>
      <c r="O810" s="1" t="s">
        <v>2352</v>
      </c>
      <c r="P810" s="1" t="s">
        <v>65</v>
      </c>
      <c r="Q810" s="1" t="s">
        <v>65</v>
      </c>
      <c r="R810" s="1" t="s">
        <v>64</v>
      </c>
      <c r="AV810" s="1" t="s">
        <v>52</v>
      </c>
      <c r="AW810" s="1" t="s">
        <v>2353</v>
      </c>
      <c r="AX810" s="1" t="s">
        <v>52</v>
      </c>
      <c r="AY810" s="1" t="s">
        <v>52</v>
      </c>
      <c r="AZ810" s="1" t="s">
        <v>52</v>
      </c>
    </row>
    <row r="811" spans="1:52" ht="30" customHeight="1" x14ac:dyDescent="0.3">
      <c r="A811" s="19" t="s">
        <v>1984</v>
      </c>
      <c r="B811" s="19" t="s">
        <v>2093</v>
      </c>
      <c r="C811" s="19" t="s">
        <v>61</v>
      </c>
      <c r="D811" s="20">
        <v>0.16</v>
      </c>
      <c r="E811" s="22"/>
      <c r="F811" s="25"/>
      <c r="G811" s="22"/>
      <c r="H811" s="25"/>
      <c r="I811" s="22"/>
      <c r="J811" s="25"/>
      <c r="K811" s="22"/>
      <c r="L811" s="25"/>
      <c r="M811" s="19" t="s">
        <v>2094</v>
      </c>
      <c r="N811" s="1" t="s">
        <v>1025</v>
      </c>
      <c r="O811" s="1" t="s">
        <v>2095</v>
      </c>
      <c r="P811" s="1" t="s">
        <v>64</v>
      </c>
      <c r="Q811" s="1" t="s">
        <v>65</v>
      </c>
      <c r="R811" s="1" t="s">
        <v>65</v>
      </c>
      <c r="AV811" s="1" t="s">
        <v>52</v>
      </c>
      <c r="AW811" s="1" t="s">
        <v>2354</v>
      </c>
      <c r="AX811" s="1" t="s">
        <v>52</v>
      </c>
      <c r="AY811" s="1" t="s">
        <v>52</v>
      </c>
      <c r="AZ811" s="1" t="s">
        <v>52</v>
      </c>
    </row>
    <row r="812" spans="1:52" ht="30" customHeight="1" x14ac:dyDescent="0.3">
      <c r="A812" s="19" t="s">
        <v>1989</v>
      </c>
      <c r="B812" s="19" t="s">
        <v>1990</v>
      </c>
      <c r="C812" s="19" t="s">
        <v>154</v>
      </c>
      <c r="D812" s="20">
        <v>1.6</v>
      </c>
      <c r="E812" s="22"/>
      <c r="F812" s="25"/>
      <c r="G812" s="22"/>
      <c r="H812" s="25"/>
      <c r="I812" s="22"/>
      <c r="J812" s="25"/>
      <c r="K812" s="22"/>
      <c r="L812" s="25"/>
      <c r="M812" s="19" t="s">
        <v>1991</v>
      </c>
      <c r="N812" s="1" t="s">
        <v>1025</v>
      </c>
      <c r="O812" s="1" t="s">
        <v>1992</v>
      </c>
      <c r="P812" s="1" t="s">
        <v>64</v>
      </c>
      <c r="Q812" s="1" t="s">
        <v>65</v>
      </c>
      <c r="R812" s="1" t="s">
        <v>65</v>
      </c>
      <c r="AV812" s="1" t="s">
        <v>52</v>
      </c>
      <c r="AW812" s="1" t="s">
        <v>2355</v>
      </c>
      <c r="AX812" s="1" t="s">
        <v>52</v>
      </c>
      <c r="AY812" s="1" t="s">
        <v>52</v>
      </c>
      <c r="AZ812" s="1" t="s">
        <v>52</v>
      </c>
    </row>
    <row r="813" spans="1:52" ht="30" customHeight="1" x14ac:dyDescent="0.3">
      <c r="A813" s="19" t="s">
        <v>1196</v>
      </c>
      <c r="B813" s="19" t="s">
        <v>52</v>
      </c>
      <c r="C813" s="19" t="s">
        <v>52</v>
      </c>
      <c r="D813" s="20"/>
      <c r="E813" s="22"/>
      <c r="F813" s="25"/>
      <c r="G813" s="22"/>
      <c r="H813" s="25"/>
      <c r="I813" s="22"/>
      <c r="J813" s="25"/>
      <c r="K813" s="22"/>
      <c r="L813" s="25"/>
      <c r="M813" s="19" t="s">
        <v>52</v>
      </c>
      <c r="N813" s="1" t="s">
        <v>94</v>
      </c>
      <c r="O813" s="1" t="s">
        <v>94</v>
      </c>
      <c r="P813" s="1" t="s">
        <v>52</v>
      </c>
      <c r="Q813" s="1" t="s">
        <v>52</v>
      </c>
      <c r="R813" s="1" t="s">
        <v>52</v>
      </c>
      <c r="AV813" s="1" t="s">
        <v>52</v>
      </c>
      <c r="AW813" s="1" t="s">
        <v>52</v>
      </c>
      <c r="AX813" s="1" t="s">
        <v>52</v>
      </c>
      <c r="AY813" s="1" t="s">
        <v>52</v>
      </c>
      <c r="AZ813" s="1" t="s">
        <v>52</v>
      </c>
    </row>
    <row r="814" spans="1:52" ht="30" customHeight="1" x14ac:dyDescent="0.3">
      <c r="A814" s="20"/>
      <c r="B814" s="20"/>
      <c r="C814" s="20"/>
      <c r="D814" s="20"/>
      <c r="E814" s="22"/>
      <c r="F814" s="25"/>
      <c r="G814" s="22"/>
      <c r="H814" s="25"/>
      <c r="I814" s="22"/>
      <c r="J814" s="25"/>
      <c r="K814" s="22"/>
      <c r="L814" s="25"/>
      <c r="M814" s="20"/>
    </row>
    <row r="815" spans="1:52" ht="30" customHeight="1" x14ac:dyDescent="0.3">
      <c r="A815" s="16" t="s">
        <v>2356</v>
      </c>
      <c r="B815" s="17"/>
      <c r="C815" s="17"/>
      <c r="D815" s="17"/>
      <c r="E815" s="21"/>
      <c r="F815" s="24"/>
      <c r="G815" s="21"/>
      <c r="H815" s="24"/>
      <c r="I815" s="21"/>
      <c r="J815" s="24"/>
      <c r="K815" s="21"/>
      <c r="L815" s="24"/>
      <c r="M815" s="18"/>
      <c r="N815" s="1" t="s">
        <v>1042</v>
      </c>
    </row>
    <row r="816" spans="1:52" ht="30" customHeight="1" x14ac:dyDescent="0.3">
      <c r="A816" s="19" t="s">
        <v>1192</v>
      </c>
      <c r="B816" s="19" t="s">
        <v>1193</v>
      </c>
      <c r="C816" s="19" t="s">
        <v>652</v>
      </c>
      <c r="D816" s="20">
        <v>7.4999999999999997E-2</v>
      </c>
      <c r="E816" s="22"/>
      <c r="F816" s="25"/>
      <c r="G816" s="22"/>
      <c r="H816" s="25"/>
      <c r="I816" s="22"/>
      <c r="J816" s="25"/>
      <c r="K816" s="22"/>
      <c r="L816" s="25"/>
      <c r="M816" s="19" t="s">
        <v>52</v>
      </c>
      <c r="N816" s="1" t="s">
        <v>1042</v>
      </c>
      <c r="O816" s="1" t="s">
        <v>1194</v>
      </c>
      <c r="P816" s="1" t="s">
        <v>65</v>
      </c>
      <c r="Q816" s="1" t="s">
        <v>65</v>
      </c>
      <c r="R816" s="1" t="s">
        <v>64</v>
      </c>
      <c r="AV816" s="1" t="s">
        <v>52</v>
      </c>
      <c r="AW816" s="1" t="s">
        <v>2357</v>
      </c>
      <c r="AX816" s="1" t="s">
        <v>52</v>
      </c>
      <c r="AY816" s="1" t="s">
        <v>52</v>
      </c>
      <c r="AZ816" s="1" t="s">
        <v>52</v>
      </c>
    </row>
    <row r="817" spans="1:52" ht="30" customHeight="1" x14ac:dyDescent="0.3">
      <c r="A817" s="19" t="s">
        <v>1196</v>
      </c>
      <c r="B817" s="19" t="s">
        <v>52</v>
      </c>
      <c r="C817" s="19" t="s">
        <v>52</v>
      </c>
      <c r="D817" s="20"/>
      <c r="E817" s="22"/>
      <c r="F817" s="25"/>
      <c r="G817" s="22"/>
      <c r="H817" s="25"/>
      <c r="I817" s="22"/>
      <c r="J817" s="25"/>
      <c r="K817" s="22"/>
      <c r="L817" s="25"/>
      <c r="M817" s="19" t="s">
        <v>52</v>
      </c>
      <c r="N817" s="1" t="s">
        <v>94</v>
      </c>
      <c r="O817" s="1" t="s">
        <v>94</v>
      </c>
      <c r="P817" s="1" t="s">
        <v>52</v>
      </c>
      <c r="Q817" s="1" t="s">
        <v>52</v>
      </c>
      <c r="R817" s="1" t="s">
        <v>52</v>
      </c>
      <c r="AV817" s="1" t="s">
        <v>52</v>
      </c>
      <c r="AW817" s="1" t="s">
        <v>52</v>
      </c>
      <c r="AX817" s="1" t="s">
        <v>52</v>
      </c>
      <c r="AY817" s="1" t="s">
        <v>52</v>
      </c>
      <c r="AZ817" s="1" t="s">
        <v>52</v>
      </c>
    </row>
    <row r="818" spans="1:52" ht="30" customHeight="1" x14ac:dyDescent="0.3">
      <c r="A818" s="20"/>
      <c r="B818" s="20"/>
      <c r="C818" s="20"/>
      <c r="D818" s="20"/>
      <c r="E818" s="22"/>
      <c r="F818" s="25"/>
      <c r="G818" s="22"/>
      <c r="H818" s="25"/>
      <c r="I818" s="22"/>
      <c r="J818" s="25"/>
      <c r="K818" s="22"/>
      <c r="L818" s="25"/>
      <c r="M818" s="20"/>
    </row>
    <row r="819" spans="1:52" ht="30" customHeight="1" x14ac:dyDescent="0.3">
      <c r="A819" s="16" t="s">
        <v>2358</v>
      </c>
      <c r="B819" s="17"/>
      <c r="C819" s="17"/>
      <c r="D819" s="17"/>
      <c r="E819" s="21"/>
      <c r="F819" s="24"/>
      <c r="G819" s="21"/>
      <c r="H819" s="24"/>
      <c r="I819" s="21"/>
      <c r="J819" s="24"/>
      <c r="K819" s="21"/>
      <c r="L819" s="24"/>
      <c r="M819" s="18"/>
      <c r="N819" s="1" t="s">
        <v>1049</v>
      </c>
    </row>
    <row r="820" spans="1:52" ht="30" customHeight="1" x14ac:dyDescent="0.3">
      <c r="A820" s="19" t="s">
        <v>1701</v>
      </c>
      <c r="B820" s="19" t="s">
        <v>1706</v>
      </c>
      <c r="C820" s="19" t="s">
        <v>61</v>
      </c>
      <c r="D820" s="20">
        <v>2.16</v>
      </c>
      <c r="E820" s="22"/>
      <c r="F820" s="25"/>
      <c r="G820" s="22"/>
      <c r="H820" s="25"/>
      <c r="I820" s="22"/>
      <c r="J820" s="25"/>
      <c r="K820" s="22"/>
      <c r="L820" s="25"/>
      <c r="M820" s="19" t="s">
        <v>1707</v>
      </c>
      <c r="N820" s="1" t="s">
        <v>1049</v>
      </c>
      <c r="O820" s="1" t="s">
        <v>1708</v>
      </c>
      <c r="P820" s="1" t="s">
        <v>64</v>
      </c>
      <c r="Q820" s="1" t="s">
        <v>65</v>
      </c>
      <c r="R820" s="1" t="s">
        <v>65</v>
      </c>
      <c r="AV820" s="1" t="s">
        <v>52</v>
      </c>
      <c r="AW820" s="1" t="s">
        <v>2359</v>
      </c>
      <c r="AX820" s="1" t="s">
        <v>52</v>
      </c>
      <c r="AY820" s="1" t="s">
        <v>52</v>
      </c>
      <c r="AZ820" s="1" t="s">
        <v>52</v>
      </c>
    </row>
    <row r="821" spans="1:52" ht="30" customHeight="1" x14ac:dyDescent="0.3">
      <c r="A821" s="19" t="s">
        <v>1196</v>
      </c>
      <c r="B821" s="19" t="s">
        <v>52</v>
      </c>
      <c r="C821" s="19" t="s">
        <v>52</v>
      </c>
      <c r="D821" s="20"/>
      <c r="E821" s="22"/>
      <c r="F821" s="25"/>
      <c r="G821" s="22"/>
      <c r="H821" s="25"/>
      <c r="I821" s="22"/>
      <c r="J821" s="25"/>
      <c r="K821" s="22"/>
      <c r="L821" s="25"/>
      <c r="M821" s="19" t="s">
        <v>52</v>
      </c>
      <c r="N821" s="1" t="s">
        <v>94</v>
      </c>
      <c r="O821" s="1" t="s">
        <v>94</v>
      </c>
      <c r="P821" s="1" t="s">
        <v>52</v>
      </c>
      <c r="Q821" s="1" t="s">
        <v>52</v>
      </c>
      <c r="R821" s="1" t="s">
        <v>52</v>
      </c>
      <c r="AV821" s="1" t="s">
        <v>52</v>
      </c>
      <c r="AW821" s="1" t="s">
        <v>52</v>
      </c>
      <c r="AX821" s="1" t="s">
        <v>52</v>
      </c>
      <c r="AY821" s="1" t="s">
        <v>52</v>
      </c>
      <c r="AZ821" s="1" t="s">
        <v>52</v>
      </c>
    </row>
    <row r="822" spans="1:52" ht="30" customHeight="1" x14ac:dyDescent="0.3">
      <c r="A822" s="20"/>
      <c r="B822" s="20"/>
      <c r="C822" s="20"/>
      <c r="D822" s="20"/>
      <c r="E822" s="22"/>
      <c r="F822" s="25"/>
      <c r="G822" s="22"/>
      <c r="H822" s="25"/>
      <c r="I822" s="22"/>
      <c r="J822" s="25"/>
      <c r="K822" s="22"/>
      <c r="L822" s="25"/>
      <c r="M822" s="20"/>
    </row>
    <row r="823" spans="1:52" ht="30" customHeight="1" x14ac:dyDescent="0.3">
      <c r="A823" s="16" t="s">
        <v>2360</v>
      </c>
      <c r="B823" s="17"/>
      <c r="C823" s="17"/>
      <c r="D823" s="17"/>
      <c r="E823" s="21"/>
      <c r="F823" s="24"/>
      <c r="G823" s="21"/>
      <c r="H823" s="24"/>
      <c r="I823" s="21"/>
      <c r="J823" s="24"/>
      <c r="K823" s="21"/>
      <c r="L823" s="24"/>
      <c r="M823" s="18"/>
      <c r="N823" s="1" t="s">
        <v>1057</v>
      </c>
    </row>
    <row r="824" spans="1:52" ht="30" customHeight="1" x14ac:dyDescent="0.3">
      <c r="A824" s="19" t="s">
        <v>1292</v>
      </c>
      <c r="B824" s="19" t="s">
        <v>2196</v>
      </c>
      <c r="C824" s="19" t="s">
        <v>154</v>
      </c>
      <c r="D824" s="20">
        <v>26.8</v>
      </c>
      <c r="E824" s="22"/>
      <c r="F824" s="25"/>
      <c r="G824" s="22"/>
      <c r="H824" s="25"/>
      <c r="I824" s="22"/>
      <c r="J824" s="25"/>
      <c r="K824" s="22"/>
      <c r="L824" s="25"/>
      <c r="M824" s="19" t="s">
        <v>2197</v>
      </c>
      <c r="N824" s="1" t="s">
        <v>1057</v>
      </c>
      <c r="O824" s="1" t="s">
        <v>2198</v>
      </c>
      <c r="P824" s="1" t="s">
        <v>64</v>
      </c>
      <c r="Q824" s="1" t="s">
        <v>65</v>
      </c>
      <c r="R824" s="1" t="s">
        <v>65</v>
      </c>
      <c r="AV824" s="1" t="s">
        <v>52</v>
      </c>
      <c r="AW824" s="1" t="s">
        <v>2361</v>
      </c>
      <c r="AX824" s="1" t="s">
        <v>52</v>
      </c>
      <c r="AY824" s="1" t="s">
        <v>52</v>
      </c>
      <c r="AZ824" s="1" t="s">
        <v>52</v>
      </c>
    </row>
    <row r="825" spans="1:52" ht="30" customHeight="1" x14ac:dyDescent="0.3">
      <c r="A825" s="19" t="s">
        <v>2172</v>
      </c>
      <c r="B825" s="19" t="s">
        <v>2173</v>
      </c>
      <c r="C825" s="19" t="s">
        <v>61</v>
      </c>
      <c r="D825" s="20">
        <v>0.628</v>
      </c>
      <c r="E825" s="22"/>
      <c r="F825" s="25"/>
      <c r="G825" s="22"/>
      <c r="H825" s="25"/>
      <c r="I825" s="22"/>
      <c r="J825" s="25"/>
      <c r="K825" s="22"/>
      <c r="L825" s="25"/>
      <c r="M825" s="19" t="s">
        <v>2174</v>
      </c>
      <c r="N825" s="1" t="s">
        <v>1057</v>
      </c>
      <c r="O825" s="1" t="s">
        <v>2175</v>
      </c>
      <c r="P825" s="1" t="s">
        <v>64</v>
      </c>
      <c r="Q825" s="1" t="s">
        <v>65</v>
      </c>
      <c r="R825" s="1" t="s">
        <v>65</v>
      </c>
      <c r="AV825" s="1" t="s">
        <v>52</v>
      </c>
      <c r="AW825" s="1" t="s">
        <v>2362</v>
      </c>
      <c r="AX825" s="1" t="s">
        <v>52</v>
      </c>
      <c r="AY825" s="1" t="s">
        <v>52</v>
      </c>
      <c r="AZ825" s="1" t="s">
        <v>52</v>
      </c>
    </row>
    <row r="826" spans="1:52" ht="30" customHeight="1" x14ac:dyDescent="0.3">
      <c r="A826" s="19" t="s">
        <v>2177</v>
      </c>
      <c r="B826" s="19" t="s">
        <v>2178</v>
      </c>
      <c r="C826" s="19" t="s">
        <v>61</v>
      </c>
      <c r="D826" s="20">
        <v>1.208</v>
      </c>
      <c r="E826" s="22"/>
      <c r="F826" s="25"/>
      <c r="G826" s="22"/>
      <c r="H826" s="25"/>
      <c r="I826" s="22"/>
      <c r="J826" s="25"/>
      <c r="K826" s="22"/>
      <c r="L826" s="25"/>
      <c r="M826" s="19" t="s">
        <v>2179</v>
      </c>
      <c r="N826" s="1" t="s">
        <v>1057</v>
      </c>
      <c r="O826" s="1" t="s">
        <v>2180</v>
      </c>
      <c r="P826" s="1" t="s">
        <v>64</v>
      </c>
      <c r="Q826" s="1" t="s">
        <v>65</v>
      </c>
      <c r="R826" s="1" t="s">
        <v>65</v>
      </c>
      <c r="AV826" s="1" t="s">
        <v>52</v>
      </c>
      <c r="AW826" s="1" t="s">
        <v>2363</v>
      </c>
      <c r="AX826" s="1" t="s">
        <v>52</v>
      </c>
      <c r="AY826" s="1" t="s">
        <v>52</v>
      </c>
      <c r="AZ826" s="1" t="s">
        <v>52</v>
      </c>
    </row>
    <row r="827" spans="1:52" ht="30" customHeight="1" x14ac:dyDescent="0.3">
      <c r="A827" s="19" t="s">
        <v>2182</v>
      </c>
      <c r="B827" s="19" t="s">
        <v>2183</v>
      </c>
      <c r="C827" s="19" t="s">
        <v>61</v>
      </c>
      <c r="D827" s="20">
        <v>1.208</v>
      </c>
      <c r="E827" s="22"/>
      <c r="F827" s="25"/>
      <c r="G827" s="22"/>
      <c r="H827" s="25"/>
      <c r="I827" s="22"/>
      <c r="J827" s="25"/>
      <c r="K827" s="22"/>
      <c r="L827" s="25"/>
      <c r="M827" s="19" t="s">
        <v>2184</v>
      </c>
      <c r="N827" s="1" t="s">
        <v>1057</v>
      </c>
      <c r="O827" s="1" t="s">
        <v>2185</v>
      </c>
      <c r="P827" s="1" t="s">
        <v>64</v>
      </c>
      <c r="Q827" s="1" t="s">
        <v>65</v>
      </c>
      <c r="R827" s="1" t="s">
        <v>65</v>
      </c>
      <c r="AV827" s="1" t="s">
        <v>52</v>
      </c>
      <c r="AW827" s="1" t="s">
        <v>2364</v>
      </c>
      <c r="AX827" s="1" t="s">
        <v>52</v>
      </c>
      <c r="AY827" s="1" t="s">
        <v>52</v>
      </c>
      <c r="AZ827" s="1" t="s">
        <v>52</v>
      </c>
    </row>
    <row r="828" spans="1:52" ht="30" customHeight="1" x14ac:dyDescent="0.3">
      <c r="A828" s="19" t="s">
        <v>2205</v>
      </c>
      <c r="B828" s="19" t="s">
        <v>2206</v>
      </c>
      <c r="C828" s="19" t="s">
        <v>61</v>
      </c>
      <c r="D828" s="20">
        <v>2.1</v>
      </c>
      <c r="E828" s="22"/>
      <c r="F828" s="25"/>
      <c r="G828" s="22"/>
      <c r="H828" s="25"/>
      <c r="I828" s="22"/>
      <c r="J828" s="25"/>
      <c r="K828" s="22"/>
      <c r="L828" s="25"/>
      <c r="M828" s="19" t="s">
        <v>2207</v>
      </c>
      <c r="N828" s="1" t="s">
        <v>1057</v>
      </c>
      <c r="O828" s="1" t="s">
        <v>2208</v>
      </c>
      <c r="P828" s="1" t="s">
        <v>64</v>
      </c>
      <c r="Q828" s="1" t="s">
        <v>65</v>
      </c>
      <c r="R828" s="1" t="s">
        <v>65</v>
      </c>
      <c r="AV828" s="1" t="s">
        <v>52</v>
      </c>
      <c r="AW828" s="1" t="s">
        <v>2365</v>
      </c>
      <c r="AX828" s="1" t="s">
        <v>52</v>
      </c>
      <c r="AY828" s="1" t="s">
        <v>52</v>
      </c>
      <c r="AZ828" s="1" t="s">
        <v>52</v>
      </c>
    </row>
    <row r="829" spans="1:52" ht="30" customHeight="1" x14ac:dyDescent="0.3">
      <c r="A829" s="19" t="s">
        <v>2187</v>
      </c>
      <c r="B829" s="19" t="s">
        <v>2188</v>
      </c>
      <c r="C829" s="19" t="s">
        <v>154</v>
      </c>
      <c r="D829" s="20">
        <v>2.15</v>
      </c>
      <c r="E829" s="22"/>
      <c r="F829" s="25"/>
      <c r="G829" s="22"/>
      <c r="H829" s="25"/>
      <c r="I829" s="22"/>
      <c r="J829" s="25"/>
      <c r="K829" s="22"/>
      <c r="L829" s="25"/>
      <c r="M829" s="19" t="s">
        <v>2189</v>
      </c>
      <c r="N829" s="1" t="s">
        <v>1057</v>
      </c>
      <c r="O829" s="1" t="s">
        <v>2190</v>
      </c>
      <c r="P829" s="1" t="s">
        <v>64</v>
      </c>
      <c r="Q829" s="1" t="s">
        <v>65</v>
      </c>
      <c r="R829" s="1" t="s">
        <v>65</v>
      </c>
      <c r="AV829" s="1" t="s">
        <v>52</v>
      </c>
      <c r="AW829" s="1" t="s">
        <v>2366</v>
      </c>
      <c r="AX829" s="1" t="s">
        <v>52</v>
      </c>
      <c r="AY829" s="1" t="s">
        <v>52</v>
      </c>
      <c r="AZ829" s="1" t="s">
        <v>52</v>
      </c>
    </row>
    <row r="830" spans="1:52" ht="30" customHeight="1" x14ac:dyDescent="0.3">
      <c r="A830" s="19" t="s">
        <v>2192</v>
      </c>
      <c r="B830" s="19" t="s">
        <v>2367</v>
      </c>
      <c r="C830" s="19" t="s">
        <v>52</v>
      </c>
      <c r="D830" s="20"/>
      <c r="E830" s="22"/>
      <c r="F830" s="25"/>
      <c r="G830" s="22"/>
      <c r="H830" s="25"/>
      <c r="I830" s="22"/>
      <c r="J830" s="25"/>
      <c r="K830" s="22"/>
      <c r="L830" s="25"/>
      <c r="M830" s="19" t="s">
        <v>52</v>
      </c>
      <c r="N830" s="1" t="s">
        <v>52</v>
      </c>
      <c r="O830" s="1" t="s">
        <v>2194</v>
      </c>
      <c r="P830" s="1" t="s">
        <v>65</v>
      </c>
      <c r="Q830" s="1" t="s">
        <v>65</v>
      </c>
      <c r="R830" s="1" t="s">
        <v>65</v>
      </c>
      <c r="AV830" s="1" t="s">
        <v>52</v>
      </c>
      <c r="AW830" s="1" t="s">
        <v>2368</v>
      </c>
      <c r="AX830" s="1" t="s">
        <v>52</v>
      </c>
      <c r="AY830" s="1" t="s">
        <v>52</v>
      </c>
      <c r="AZ830" s="1" t="s">
        <v>52</v>
      </c>
    </row>
    <row r="831" spans="1:52" ht="30" customHeight="1" x14ac:dyDescent="0.3">
      <c r="A831" s="19" t="s">
        <v>1292</v>
      </c>
      <c r="B831" s="19" t="s">
        <v>2196</v>
      </c>
      <c r="C831" s="19" t="s">
        <v>154</v>
      </c>
      <c r="D831" s="20">
        <v>13.62</v>
      </c>
      <c r="E831" s="22"/>
      <c r="F831" s="25"/>
      <c r="G831" s="22"/>
      <c r="H831" s="25"/>
      <c r="I831" s="22"/>
      <c r="J831" s="25"/>
      <c r="K831" s="22"/>
      <c r="L831" s="25"/>
      <c r="M831" s="19" t="s">
        <v>2197</v>
      </c>
      <c r="N831" s="1" t="s">
        <v>1057</v>
      </c>
      <c r="O831" s="1" t="s">
        <v>2198</v>
      </c>
      <c r="P831" s="1" t="s">
        <v>64</v>
      </c>
      <c r="Q831" s="1" t="s">
        <v>65</v>
      </c>
      <c r="R831" s="1" t="s">
        <v>65</v>
      </c>
      <c r="AV831" s="1" t="s">
        <v>52</v>
      </c>
      <c r="AW831" s="1" t="s">
        <v>2361</v>
      </c>
      <c r="AX831" s="1" t="s">
        <v>52</v>
      </c>
      <c r="AY831" s="1" t="s">
        <v>52</v>
      </c>
      <c r="AZ831" s="1" t="s">
        <v>52</v>
      </c>
    </row>
    <row r="832" spans="1:52" ht="30" customHeight="1" x14ac:dyDescent="0.3">
      <c r="A832" s="19" t="s">
        <v>2200</v>
      </c>
      <c r="B832" s="19" t="s">
        <v>2201</v>
      </c>
      <c r="C832" s="19" t="s">
        <v>61</v>
      </c>
      <c r="D832" s="20">
        <v>2.448</v>
      </c>
      <c r="E832" s="22"/>
      <c r="F832" s="25"/>
      <c r="G832" s="22"/>
      <c r="H832" s="25"/>
      <c r="I832" s="22"/>
      <c r="J832" s="25"/>
      <c r="K832" s="22"/>
      <c r="L832" s="25"/>
      <c r="M832" s="19" t="s">
        <v>2202</v>
      </c>
      <c r="N832" s="1" t="s">
        <v>1057</v>
      </c>
      <c r="O832" s="1" t="s">
        <v>2203</v>
      </c>
      <c r="P832" s="1" t="s">
        <v>64</v>
      </c>
      <c r="Q832" s="1" t="s">
        <v>65</v>
      </c>
      <c r="R832" s="1" t="s">
        <v>65</v>
      </c>
      <c r="AV832" s="1" t="s">
        <v>52</v>
      </c>
      <c r="AW832" s="1" t="s">
        <v>2369</v>
      </c>
      <c r="AX832" s="1" t="s">
        <v>52</v>
      </c>
      <c r="AY832" s="1" t="s">
        <v>52</v>
      </c>
      <c r="AZ832" s="1" t="s">
        <v>52</v>
      </c>
    </row>
    <row r="833" spans="1:52" ht="30" customHeight="1" x14ac:dyDescent="0.3">
      <c r="A833" s="19" t="s">
        <v>2172</v>
      </c>
      <c r="B833" s="19" t="s">
        <v>2173</v>
      </c>
      <c r="C833" s="19" t="s">
        <v>61</v>
      </c>
      <c r="D833" s="20">
        <v>0.628</v>
      </c>
      <c r="E833" s="22"/>
      <c r="F833" s="25"/>
      <c r="G833" s="22"/>
      <c r="H833" s="25"/>
      <c r="I833" s="22"/>
      <c r="J833" s="25"/>
      <c r="K833" s="22"/>
      <c r="L833" s="25"/>
      <c r="M833" s="19" t="s">
        <v>2174</v>
      </c>
      <c r="N833" s="1" t="s">
        <v>1057</v>
      </c>
      <c r="O833" s="1" t="s">
        <v>2175</v>
      </c>
      <c r="P833" s="1" t="s">
        <v>64</v>
      </c>
      <c r="Q833" s="1" t="s">
        <v>65</v>
      </c>
      <c r="R833" s="1" t="s">
        <v>65</v>
      </c>
      <c r="AV833" s="1" t="s">
        <v>52</v>
      </c>
      <c r="AW833" s="1" t="s">
        <v>2362</v>
      </c>
      <c r="AX833" s="1" t="s">
        <v>52</v>
      </c>
      <c r="AY833" s="1" t="s">
        <v>52</v>
      </c>
      <c r="AZ833" s="1" t="s">
        <v>52</v>
      </c>
    </row>
    <row r="834" spans="1:52" ht="30" customHeight="1" x14ac:dyDescent="0.3">
      <c r="A834" s="19" t="s">
        <v>2177</v>
      </c>
      <c r="B834" s="19" t="s">
        <v>2178</v>
      </c>
      <c r="C834" s="19" t="s">
        <v>61</v>
      </c>
      <c r="D834" s="20">
        <v>2.5</v>
      </c>
      <c r="E834" s="22"/>
      <c r="F834" s="25"/>
      <c r="G834" s="22"/>
      <c r="H834" s="25"/>
      <c r="I834" s="22"/>
      <c r="J834" s="25"/>
      <c r="K834" s="22"/>
      <c r="L834" s="25"/>
      <c r="M834" s="19" t="s">
        <v>2179</v>
      </c>
      <c r="N834" s="1" t="s">
        <v>1057</v>
      </c>
      <c r="O834" s="1" t="s">
        <v>2180</v>
      </c>
      <c r="P834" s="1" t="s">
        <v>64</v>
      </c>
      <c r="Q834" s="1" t="s">
        <v>65</v>
      </c>
      <c r="R834" s="1" t="s">
        <v>65</v>
      </c>
      <c r="AV834" s="1" t="s">
        <v>52</v>
      </c>
      <c r="AW834" s="1" t="s">
        <v>2363</v>
      </c>
      <c r="AX834" s="1" t="s">
        <v>52</v>
      </c>
      <c r="AY834" s="1" t="s">
        <v>52</v>
      </c>
      <c r="AZ834" s="1" t="s">
        <v>52</v>
      </c>
    </row>
    <row r="835" spans="1:52" ht="30" customHeight="1" x14ac:dyDescent="0.3">
      <c r="A835" s="19" t="s">
        <v>2182</v>
      </c>
      <c r="B835" s="19" t="s">
        <v>2183</v>
      </c>
      <c r="C835" s="19" t="s">
        <v>61</v>
      </c>
      <c r="D835" s="20">
        <v>2.5</v>
      </c>
      <c r="E835" s="22"/>
      <c r="F835" s="25"/>
      <c r="G835" s="22"/>
      <c r="H835" s="25"/>
      <c r="I835" s="22"/>
      <c r="J835" s="25"/>
      <c r="K835" s="22"/>
      <c r="L835" s="25"/>
      <c r="M835" s="19" t="s">
        <v>2184</v>
      </c>
      <c r="N835" s="1" t="s">
        <v>1057</v>
      </c>
      <c r="O835" s="1" t="s">
        <v>2185</v>
      </c>
      <c r="P835" s="1" t="s">
        <v>64</v>
      </c>
      <c r="Q835" s="1" t="s">
        <v>65</v>
      </c>
      <c r="R835" s="1" t="s">
        <v>65</v>
      </c>
      <c r="AV835" s="1" t="s">
        <v>52</v>
      </c>
      <c r="AW835" s="1" t="s">
        <v>2364</v>
      </c>
      <c r="AX835" s="1" t="s">
        <v>52</v>
      </c>
      <c r="AY835" s="1" t="s">
        <v>52</v>
      </c>
      <c r="AZ835" s="1" t="s">
        <v>52</v>
      </c>
    </row>
    <row r="836" spans="1:52" ht="30" customHeight="1" x14ac:dyDescent="0.3">
      <c r="A836" s="19" t="s">
        <v>2187</v>
      </c>
      <c r="B836" s="19" t="s">
        <v>2188</v>
      </c>
      <c r="C836" s="19" t="s">
        <v>154</v>
      </c>
      <c r="D836" s="20">
        <v>2.2999999999999998</v>
      </c>
      <c r="E836" s="22"/>
      <c r="F836" s="25"/>
      <c r="G836" s="22"/>
      <c r="H836" s="25"/>
      <c r="I836" s="22"/>
      <c r="J836" s="25"/>
      <c r="K836" s="22"/>
      <c r="L836" s="25"/>
      <c r="M836" s="19" t="s">
        <v>2189</v>
      </c>
      <c r="N836" s="1" t="s">
        <v>1057</v>
      </c>
      <c r="O836" s="1" t="s">
        <v>2190</v>
      </c>
      <c r="P836" s="1" t="s">
        <v>64</v>
      </c>
      <c r="Q836" s="1" t="s">
        <v>65</v>
      </c>
      <c r="R836" s="1" t="s">
        <v>65</v>
      </c>
      <c r="AV836" s="1" t="s">
        <v>52</v>
      </c>
      <c r="AW836" s="1" t="s">
        <v>2366</v>
      </c>
      <c r="AX836" s="1" t="s">
        <v>52</v>
      </c>
      <c r="AY836" s="1" t="s">
        <v>52</v>
      </c>
      <c r="AZ836" s="1" t="s">
        <v>52</v>
      </c>
    </row>
    <row r="837" spans="1:52" ht="30" customHeight="1" x14ac:dyDescent="0.3">
      <c r="A837" s="19" t="s">
        <v>2192</v>
      </c>
      <c r="B837" s="19" t="s">
        <v>2370</v>
      </c>
      <c r="C837" s="19" t="s">
        <v>52</v>
      </c>
      <c r="D837" s="20"/>
      <c r="E837" s="22"/>
      <c r="F837" s="25"/>
      <c r="G837" s="22"/>
      <c r="H837" s="25"/>
      <c r="I837" s="22"/>
      <c r="J837" s="25"/>
      <c r="K837" s="22"/>
      <c r="L837" s="25"/>
      <c r="M837" s="19" t="s">
        <v>52</v>
      </c>
      <c r="N837" s="1" t="s">
        <v>52</v>
      </c>
      <c r="O837" s="1" t="s">
        <v>2194</v>
      </c>
      <c r="P837" s="1" t="s">
        <v>65</v>
      </c>
      <c r="Q837" s="1" t="s">
        <v>65</v>
      </c>
      <c r="R837" s="1" t="s">
        <v>65</v>
      </c>
      <c r="AV837" s="1" t="s">
        <v>52</v>
      </c>
      <c r="AW837" s="1" t="s">
        <v>2368</v>
      </c>
      <c r="AX837" s="1" t="s">
        <v>52</v>
      </c>
      <c r="AY837" s="1" t="s">
        <v>52</v>
      </c>
      <c r="AZ837" s="1" t="s">
        <v>52</v>
      </c>
    </row>
    <row r="838" spans="1:52" ht="30" customHeight="1" x14ac:dyDescent="0.3">
      <c r="A838" s="19" t="s">
        <v>1196</v>
      </c>
      <c r="B838" s="19" t="s">
        <v>52</v>
      </c>
      <c r="C838" s="19" t="s">
        <v>52</v>
      </c>
      <c r="D838" s="20"/>
      <c r="E838" s="22"/>
      <c r="F838" s="25"/>
      <c r="G838" s="22"/>
      <c r="H838" s="25"/>
      <c r="I838" s="22"/>
      <c r="J838" s="25"/>
      <c r="K838" s="22"/>
      <c r="L838" s="25"/>
      <c r="M838" s="19" t="s">
        <v>52</v>
      </c>
      <c r="N838" s="1" t="s">
        <v>94</v>
      </c>
      <c r="O838" s="1" t="s">
        <v>94</v>
      </c>
      <c r="P838" s="1" t="s">
        <v>52</v>
      </c>
      <c r="Q838" s="1" t="s">
        <v>52</v>
      </c>
      <c r="R838" s="1" t="s">
        <v>52</v>
      </c>
      <c r="AV838" s="1" t="s">
        <v>52</v>
      </c>
      <c r="AW838" s="1" t="s">
        <v>52</v>
      </c>
      <c r="AX838" s="1" t="s">
        <v>52</v>
      </c>
      <c r="AY838" s="1" t="s">
        <v>52</v>
      </c>
      <c r="AZ838" s="1" t="s">
        <v>52</v>
      </c>
    </row>
    <row r="839" spans="1:52" ht="30" customHeight="1" x14ac:dyDescent="0.3">
      <c r="A839" s="20"/>
      <c r="B839" s="20"/>
      <c r="C839" s="20"/>
      <c r="D839" s="20"/>
      <c r="E839" s="22"/>
      <c r="F839" s="25"/>
      <c r="G839" s="22"/>
      <c r="H839" s="25"/>
      <c r="I839" s="22"/>
      <c r="J839" s="25"/>
      <c r="K839" s="22"/>
      <c r="L839" s="25"/>
      <c r="M839" s="20"/>
    </row>
    <row r="840" spans="1:52" ht="30" customHeight="1" x14ac:dyDescent="0.3">
      <c r="A840" s="16" t="s">
        <v>2371</v>
      </c>
      <c r="B840" s="17"/>
      <c r="C840" s="17"/>
      <c r="D840" s="17"/>
      <c r="E840" s="21"/>
      <c r="F840" s="24"/>
      <c r="G840" s="21"/>
      <c r="H840" s="24"/>
      <c r="I840" s="21"/>
      <c r="J840" s="24"/>
      <c r="K840" s="21"/>
      <c r="L840" s="24"/>
      <c r="M840" s="18"/>
      <c r="N840" s="1" t="s">
        <v>1062</v>
      </c>
    </row>
    <row r="841" spans="1:52" ht="30" customHeight="1" x14ac:dyDescent="0.3">
      <c r="A841" s="19" t="s">
        <v>2372</v>
      </c>
      <c r="B841" s="19" t="s">
        <v>2373</v>
      </c>
      <c r="C841" s="19" t="s">
        <v>154</v>
      </c>
      <c r="D841" s="20">
        <v>14.175000000000001</v>
      </c>
      <c r="E841" s="22"/>
      <c r="F841" s="25"/>
      <c r="G841" s="22"/>
      <c r="H841" s="25"/>
      <c r="I841" s="22"/>
      <c r="J841" s="25"/>
      <c r="K841" s="22"/>
      <c r="L841" s="25"/>
      <c r="M841" s="19" t="s">
        <v>52</v>
      </c>
      <c r="N841" s="1" t="s">
        <v>1062</v>
      </c>
      <c r="O841" s="1" t="s">
        <v>2374</v>
      </c>
      <c r="P841" s="1" t="s">
        <v>65</v>
      </c>
      <c r="Q841" s="1" t="s">
        <v>65</v>
      </c>
      <c r="R841" s="1" t="s">
        <v>64</v>
      </c>
      <c r="AV841" s="1" t="s">
        <v>52</v>
      </c>
      <c r="AW841" s="1" t="s">
        <v>2375</v>
      </c>
      <c r="AX841" s="1" t="s">
        <v>52</v>
      </c>
      <c r="AY841" s="1" t="s">
        <v>52</v>
      </c>
      <c r="AZ841" s="1" t="s">
        <v>52</v>
      </c>
    </row>
    <row r="842" spans="1:52" ht="30" customHeight="1" x14ac:dyDescent="0.3">
      <c r="A842" s="19" t="s">
        <v>1938</v>
      </c>
      <c r="B842" s="19" t="s">
        <v>1943</v>
      </c>
      <c r="C842" s="19" t="s">
        <v>1091</v>
      </c>
      <c r="D842" s="20">
        <v>39.609000000000002</v>
      </c>
      <c r="E842" s="22"/>
      <c r="F842" s="25"/>
      <c r="G842" s="22"/>
      <c r="H842" s="25"/>
      <c r="I842" s="22"/>
      <c r="J842" s="25"/>
      <c r="K842" s="22"/>
      <c r="L842" s="25"/>
      <c r="M842" s="19" t="s">
        <v>1944</v>
      </c>
      <c r="N842" s="1" t="s">
        <v>1062</v>
      </c>
      <c r="O842" s="1" t="s">
        <v>1945</v>
      </c>
      <c r="P842" s="1" t="s">
        <v>64</v>
      </c>
      <c r="Q842" s="1" t="s">
        <v>65</v>
      </c>
      <c r="R842" s="1" t="s">
        <v>65</v>
      </c>
      <c r="AV842" s="1" t="s">
        <v>52</v>
      </c>
      <c r="AW842" s="1" t="s">
        <v>2376</v>
      </c>
      <c r="AX842" s="1" t="s">
        <v>52</v>
      </c>
      <c r="AY842" s="1" t="s">
        <v>52</v>
      </c>
      <c r="AZ842" s="1" t="s">
        <v>52</v>
      </c>
    </row>
    <row r="843" spans="1:52" ht="30" customHeight="1" x14ac:dyDescent="0.3">
      <c r="A843" s="19" t="s">
        <v>1089</v>
      </c>
      <c r="B843" s="19" t="s">
        <v>1090</v>
      </c>
      <c r="C843" s="19" t="s">
        <v>1091</v>
      </c>
      <c r="D843" s="20">
        <v>-1.68</v>
      </c>
      <c r="E843" s="22"/>
      <c r="F843" s="25"/>
      <c r="G843" s="22"/>
      <c r="H843" s="25"/>
      <c r="I843" s="22"/>
      <c r="J843" s="25"/>
      <c r="K843" s="22"/>
      <c r="L843" s="25"/>
      <c r="M843" s="19" t="s">
        <v>1092</v>
      </c>
      <c r="N843" s="1" t="s">
        <v>1062</v>
      </c>
      <c r="O843" s="1" t="s">
        <v>1093</v>
      </c>
      <c r="P843" s="1" t="s">
        <v>65</v>
      </c>
      <c r="Q843" s="1" t="s">
        <v>65</v>
      </c>
      <c r="R843" s="1" t="s">
        <v>64</v>
      </c>
      <c r="AV843" s="1" t="s">
        <v>52</v>
      </c>
      <c r="AW843" s="1" t="s">
        <v>2377</v>
      </c>
      <c r="AX843" s="1" t="s">
        <v>52</v>
      </c>
      <c r="AY843" s="1" t="s">
        <v>52</v>
      </c>
      <c r="AZ843" s="1" t="s">
        <v>52</v>
      </c>
    </row>
    <row r="844" spans="1:52" ht="30" customHeight="1" x14ac:dyDescent="0.3">
      <c r="A844" s="19" t="s">
        <v>2192</v>
      </c>
      <c r="B844" s="19" t="s">
        <v>2378</v>
      </c>
      <c r="C844" s="19" t="s">
        <v>52</v>
      </c>
      <c r="D844" s="20"/>
      <c r="E844" s="22"/>
      <c r="F844" s="25"/>
      <c r="G844" s="22"/>
      <c r="H844" s="25"/>
      <c r="I844" s="22"/>
      <c r="J844" s="25"/>
      <c r="K844" s="22"/>
      <c r="L844" s="25"/>
      <c r="M844" s="19" t="s">
        <v>52</v>
      </c>
      <c r="N844" s="1" t="s">
        <v>52</v>
      </c>
      <c r="O844" s="1" t="s">
        <v>2194</v>
      </c>
      <c r="P844" s="1" t="s">
        <v>65</v>
      </c>
      <c r="Q844" s="1" t="s">
        <v>65</v>
      </c>
      <c r="R844" s="1" t="s">
        <v>65</v>
      </c>
      <c r="AV844" s="1" t="s">
        <v>52</v>
      </c>
      <c r="AW844" s="1" t="s">
        <v>2379</v>
      </c>
      <c r="AX844" s="1" t="s">
        <v>52</v>
      </c>
      <c r="AY844" s="1" t="s">
        <v>52</v>
      </c>
      <c r="AZ844" s="1" t="s">
        <v>52</v>
      </c>
    </row>
    <row r="845" spans="1:52" ht="30" customHeight="1" x14ac:dyDescent="0.3">
      <c r="A845" s="19" t="s">
        <v>2380</v>
      </c>
      <c r="B845" s="19" t="s">
        <v>2381</v>
      </c>
      <c r="C845" s="19" t="s">
        <v>61</v>
      </c>
      <c r="D845" s="20">
        <v>0.54</v>
      </c>
      <c r="E845" s="22"/>
      <c r="F845" s="25"/>
      <c r="G845" s="22"/>
      <c r="H845" s="25"/>
      <c r="I845" s="22"/>
      <c r="J845" s="25"/>
      <c r="K845" s="22"/>
      <c r="L845" s="25"/>
      <c r="M845" s="19" t="s">
        <v>2382</v>
      </c>
      <c r="N845" s="1" t="s">
        <v>1062</v>
      </c>
      <c r="O845" s="1" t="s">
        <v>2383</v>
      </c>
      <c r="P845" s="1" t="s">
        <v>64</v>
      </c>
      <c r="Q845" s="1" t="s">
        <v>65</v>
      </c>
      <c r="R845" s="1" t="s">
        <v>65</v>
      </c>
      <c r="AV845" s="1" t="s">
        <v>52</v>
      </c>
      <c r="AW845" s="1" t="s">
        <v>2384</v>
      </c>
      <c r="AX845" s="1" t="s">
        <v>52</v>
      </c>
      <c r="AY845" s="1" t="s">
        <v>52</v>
      </c>
      <c r="AZ845" s="1" t="s">
        <v>52</v>
      </c>
    </row>
    <row r="846" spans="1:52" ht="30" customHeight="1" x14ac:dyDescent="0.3">
      <c r="A846" s="19" t="s">
        <v>2200</v>
      </c>
      <c r="B846" s="19" t="s">
        <v>2201</v>
      </c>
      <c r="C846" s="19" t="s">
        <v>61</v>
      </c>
      <c r="D846" s="20">
        <v>0.54</v>
      </c>
      <c r="E846" s="22"/>
      <c r="F846" s="25"/>
      <c r="G846" s="22"/>
      <c r="H846" s="25"/>
      <c r="I846" s="22"/>
      <c r="J846" s="25"/>
      <c r="K846" s="22"/>
      <c r="L846" s="25"/>
      <c r="M846" s="19" t="s">
        <v>2385</v>
      </c>
      <c r="N846" s="1" t="s">
        <v>1062</v>
      </c>
      <c r="O846" s="1" t="s">
        <v>2386</v>
      </c>
      <c r="P846" s="1" t="s">
        <v>64</v>
      </c>
      <c r="Q846" s="1" t="s">
        <v>65</v>
      </c>
      <c r="R846" s="1" t="s">
        <v>65</v>
      </c>
      <c r="AV846" s="1" t="s">
        <v>52</v>
      </c>
      <c r="AW846" s="1" t="s">
        <v>2387</v>
      </c>
      <c r="AX846" s="1" t="s">
        <v>52</v>
      </c>
      <c r="AY846" s="1" t="s">
        <v>52</v>
      </c>
      <c r="AZ846" s="1" t="s">
        <v>52</v>
      </c>
    </row>
    <row r="847" spans="1:52" ht="30" customHeight="1" x14ac:dyDescent="0.3">
      <c r="A847" s="19" t="s">
        <v>2388</v>
      </c>
      <c r="B847" s="19" t="s">
        <v>2389</v>
      </c>
      <c r="C847" s="19" t="s">
        <v>61</v>
      </c>
      <c r="D847" s="20">
        <v>4.68</v>
      </c>
      <c r="E847" s="22"/>
      <c r="F847" s="25"/>
      <c r="G847" s="22"/>
      <c r="H847" s="25"/>
      <c r="I847" s="22"/>
      <c r="J847" s="25"/>
      <c r="K847" s="22"/>
      <c r="L847" s="25"/>
      <c r="M847" s="19" t="s">
        <v>2390</v>
      </c>
      <c r="N847" s="1" t="s">
        <v>1062</v>
      </c>
      <c r="O847" s="1" t="s">
        <v>2391</v>
      </c>
      <c r="P847" s="1" t="s">
        <v>64</v>
      </c>
      <c r="Q847" s="1" t="s">
        <v>65</v>
      </c>
      <c r="R847" s="1" t="s">
        <v>65</v>
      </c>
      <c r="AV847" s="1" t="s">
        <v>52</v>
      </c>
      <c r="AW847" s="1" t="s">
        <v>2392</v>
      </c>
      <c r="AX847" s="1" t="s">
        <v>52</v>
      </c>
      <c r="AY847" s="1" t="s">
        <v>52</v>
      </c>
      <c r="AZ847" s="1" t="s">
        <v>52</v>
      </c>
    </row>
    <row r="848" spans="1:52" ht="30" customHeight="1" x14ac:dyDescent="0.3">
      <c r="A848" s="19" t="s">
        <v>2393</v>
      </c>
      <c r="B848" s="19" t="s">
        <v>2394</v>
      </c>
      <c r="C848" s="19" t="s">
        <v>61</v>
      </c>
      <c r="D848" s="20">
        <v>4.68</v>
      </c>
      <c r="E848" s="22"/>
      <c r="F848" s="25"/>
      <c r="G848" s="22"/>
      <c r="H848" s="25"/>
      <c r="I848" s="22"/>
      <c r="J848" s="25"/>
      <c r="K848" s="22"/>
      <c r="L848" s="25"/>
      <c r="M848" s="19" t="s">
        <v>2395</v>
      </c>
      <c r="N848" s="1" t="s">
        <v>1062</v>
      </c>
      <c r="O848" s="1" t="s">
        <v>2396</v>
      </c>
      <c r="P848" s="1" t="s">
        <v>64</v>
      </c>
      <c r="Q848" s="1" t="s">
        <v>65</v>
      </c>
      <c r="R848" s="1" t="s">
        <v>65</v>
      </c>
      <c r="AV848" s="1" t="s">
        <v>52</v>
      </c>
      <c r="AW848" s="1" t="s">
        <v>2397</v>
      </c>
      <c r="AX848" s="1" t="s">
        <v>52</v>
      </c>
      <c r="AY848" s="1" t="s">
        <v>52</v>
      </c>
      <c r="AZ848" s="1" t="s">
        <v>52</v>
      </c>
    </row>
    <row r="849" spans="1:52" ht="30" customHeight="1" x14ac:dyDescent="0.3">
      <c r="A849" s="19" t="s">
        <v>1196</v>
      </c>
      <c r="B849" s="19" t="s">
        <v>52</v>
      </c>
      <c r="C849" s="19" t="s">
        <v>52</v>
      </c>
      <c r="D849" s="20"/>
      <c r="E849" s="22"/>
      <c r="F849" s="25"/>
      <c r="G849" s="22"/>
      <c r="H849" s="25"/>
      <c r="I849" s="22"/>
      <c r="J849" s="25"/>
      <c r="K849" s="22"/>
      <c r="L849" s="25"/>
      <c r="M849" s="19" t="s">
        <v>52</v>
      </c>
      <c r="N849" s="1" t="s">
        <v>94</v>
      </c>
      <c r="O849" s="1" t="s">
        <v>94</v>
      </c>
      <c r="P849" s="1" t="s">
        <v>52</v>
      </c>
      <c r="Q849" s="1" t="s">
        <v>52</v>
      </c>
      <c r="R849" s="1" t="s">
        <v>52</v>
      </c>
      <c r="AV849" s="1" t="s">
        <v>52</v>
      </c>
      <c r="AW849" s="1" t="s">
        <v>52</v>
      </c>
      <c r="AX849" s="1" t="s">
        <v>52</v>
      </c>
      <c r="AY849" s="1" t="s">
        <v>52</v>
      </c>
      <c r="AZ849" s="1" t="s">
        <v>52</v>
      </c>
    </row>
    <row r="850" spans="1:52" ht="30" customHeight="1" x14ac:dyDescent="0.3">
      <c r="A850" s="20"/>
      <c r="B850" s="20"/>
      <c r="C850" s="20"/>
      <c r="D850" s="20"/>
      <c r="E850" s="22"/>
      <c r="F850" s="25"/>
      <c r="G850" s="22"/>
      <c r="H850" s="25"/>
      <c r="I850" s="22"/>
      <c r="J850" s="25"/>
      <c r="K850" s="22"/>
      <c r="L850" s="25"/>
      <c r="M850" s="20"/>
    </row>
    <row r="851" spans="1:52" ht="30" customHeight="1" x14ac:dyDescent="0.3">
      <c r="A851" s="16" t="s">
        <v>2398</v>
      </c>
      <c r="B851" s="17"/>
      <c r="C851" s="17"/>
      <c r="D851" s="17"/>
      <c r="E851" s="21"/>
      <c r="F851" s="24"/>
      <c r="G851" s="21"/>
      <c r="H851" s="24"/>
      <c r="I851" s="21"/>
      <c r="J851" s="24"/>
      <c r="K851" s="21"/>
      <c r="L851" s="24"/>
      <c r="M851" s="18"/>
      <c r="N851" s="1" t="s">
        <v>1067</v>
      </c>
    </row>
    <row r="852" spans="1:52" ht="30" customHeight="1" x14ac:dyDescent="0.3">
      <c r="A852" s="19" t="s">
        <v>2380</v>
      </c>
      <c r="B852" s="19" t="s">
        <v>2381</v>
      </c>
      <c r="C852" s="19" t="s">
        <v>61</v>
      </c>
      <c r="D852" s="20">
        <v>0.84</v>
      </c>
      <c r="E852" s="22"/>
      <c r="F852" s="25"/>
      <c r="G852" s="22"/>
      <c r="H852" s="25"/>
      <c r="I852" s="22"/>
      <c r="J852" s="25"/>
      <c r="K852" s="22"/>
      <c r="L852" s="25"/>
      <c r="M852" s="19" t="s">
        <v>2382</v>
      </c>
      <c r="N852" s="1" t="s">
        <v>1067</v>
      </c>
      <c r="O852" s="1" t="s">
        <v>2383</v>
      </c>
      <c r="P852" s="1" t="s">
        <v>64</v>
      </c>
      <c r="Q852" s="1" t="s">
        <v>65</v>
      </c>
      <c r="R852" s="1" t="s">
        <v>65</v>
      </c>
      <c r="AV852" s="1" t="s">
        <v>52</v>
      </c>
      <c r="AW852" s="1" t="s">
        <v>2399</v>
      </c>
      <c r="AX852" s="1" t="s">
        <v>52</v>
      </c>
      <c r="AY852" s="1" t="s">
        <v>52</v>
      </c>
      <c r="AZ852" s="1" t="s">
        <v>52</v>
      </c>
    </row>
    <row r="853" spans="1:52" ht="30" customHeight="1" x14ac:dyDescent="0.3">
      <c r="A853" s="19" t="s">
        <v>2400</v>
      </c>
      <c r="B853" s="19" t="s">
        <v>2401</v>
      </c>
      <c r="C853" s="19" t="s">
        <v>61</v>
      </c>
      <c r="D853" s="20">
        <v>1.08</v>
      </c>
      <c r="E853" s="22"/>
      <c r="F853" s="25"/>
      <c r="G853" s="22"/>
      <c r="H853" s="25"/>
      <c r="I853" s="22"/>
      <c r="J853" s="25"/>
      <c r="K853" s="22"/>
      <c r="L853" s="25"/>
      <c r="M853" s="19" t="s">
        <v>2402</v>
      </c>
      <c r="N853" s="1" t="s">
        <v>1067</v>
      </c>
      <c r="O853" s="1" t="s">
        <v>2403</v>
      </c>
      <c r="P853" s="1" t="s">
        <v>64</v>
      </c>
      <c r="Q853" s="1" t="s">
        <v>65</v>
      </c>
      <c r="R853" s="1" t="s">
        <v>65</v>
      </c>
      <c r="AV853" s="1" t="s">
        <v>52</v>
      </c>
      <c r="AW853" s="1" t="s">
        <v>2404</v>
      </c>
      <c r="AX853" s="1" t="s">
        <v>52</v>
      </c>
      <c r="AY853" s="1" t="s">
        <v>52</v>
      </c>
      <c r="AZ853" s="1" t="s">
        <v>52</v>
      </c>
    </row>
    <row r="854" spans="1:52" ht="30" customHeight="1" x14ac:dyDescent="0.3">
      <c r="A854" s="19" t="s">
        <v>2405</v>
      </c>
      <c r="B854" s="19" t="s">
        <v>2406</v>
      </c>
      <c r="C854" s="19" t="s">
        <v>61</v>
      </c>
      <c r="D854" s="20">
        <v>5.58</v>
      </c>
      <c r="E854" s="22"/>
      <c r="F854" s="25"/>
      <c r="G854" s="22"/>
      <c r="H854" s="25"/>
      <c r="I854" s="22"/>
      <c r="J854" s="25"/>
      <c r="K854" s="22"/>
      <c r="L854" s="25"/>
      <c r="M854" s="19" t="s">
        <v>2407</v>
      </c>
      <c r="N854" s="1" t="s">
        <v>1067</v>
      </c>
      <c r="O854" s="1" t="s">
        <v>2408</v>
      </c>
      <c r="P854" s="1" t="s">
        <v>64</v>
      </c>
      <c r="Q854" s="1" t="s">
        <v>65</v>
      </c>
      <c r="R854" s="1" t="s">
        <v>65</v>
      </c>
      <c r="AV854" s="1" t="s">
        <v>52</v>
      </c>
      <c r="AW854" s="1" t="s">
        <v>2409</v>
      </c>
      <c r="AX854" s="1" t="s">
        <v>52</v>
      </c>
      <c r="AY854" s="1" t="s">
        <v>52</v>
      </c>
      <c r="AZ854" s="1" t="s">
        <v>52</v>
      </c>
    </row>
    <row r="855" spans="1:52" ht="30" customHeight="1" x14ac:dyDescent="0.3">
      <c r="A855" s="19" t="s">
        <v>2410</v>
      </c>
      <c r="B855" s="19" t="s">
        <v>2411</v>
      </c>
      <c r="C855" s="19" t="s">
        <v>61</v>
      </c>
      <c r="D855" s="20">
        <v>1.08</v>
      </c>
      <c r="E855" s="22"/>
      <c r="F855" s="25"/>
      <c r="G855" s="22"/>
      <c r="H855" s="25"/>
      <c r="I855" s="22"/>
      <c r="J855" s="25"/>
      <c r="K855" s="22"/>
      <c r="L855" s="25"/>
      <c r="M855" s="19" t="s">
        <v>2412</v>
      </c>
      <c r="N855" s="1" t="s">
        <v>1067</v>
      </c>
      <c r="O855" s="1" t="s">
        <v>2413</v>
      </c>
      <c r="P855" s="1" t="s">
        <v>64</v>
      </c>
      <c r="Q855" s="1" t="s">
        <v>65</v>
      </c>
      <c r="R855" s="1" t="s">
        <v>65</v>
      </c>
      <c r="AV855" s="1" t="s">
        <v>52</v>
      </c>
      <c r="AW855" s="1" t="s">
        <v>2414</v>
      </c>
      <c r="AX855" s="1" t="s">
        <v>52</v>
      </c>
      <c r="AY855" s="1" t="s">
        <v>52</v>
      </c>
      <c r="AZ855" s="1" t="s">
        <v>52</v>
      </c>
    </row>
    <row r="856" spans="1:52" ht="30" customHeight="1" x14ac:dyDescent="0.3">
      <c r="A856" s="19" t="s">
        <v>2415</v>
      </c>
      <c r="B856" s="19" t="s">
        <v>2416</v>
      </c>
      <c r="C856" s="19" t="s">
        <v>316</v>
      </c>
      <c r="D856" s="20">
        <v>6</v>
      </c>
      <c r="E856" s="22"/>
      <c r="F856" s="25"/>
      <c r="G856" s="22"/>
      <c r="H856" s="25"/>
      <c r="I856" s="22"/>
      <c r="J856" s="25"/>
      <c r="K856" s="22"/>
      <c r="L856" s="25"/>
      <c r="M856" s="19" t="s">
        <v>52</v>
      </c>
      <c r="N856" s="1" t="s">
        <v>1067</v>
      </c>
      <c r="O856" s="1" t="s">
        <v>2417</v>
      </c>
      <c r="P856" s="1" t="s">
        <v>65</v>
      </c>
      <c r="Q856" s="1" t="s">
        <v>65</v>
      </c>
      <c r="R856" s="1" t="s">
        <v>64</v>
      </c>
      <c r="AV856" s="1" t="s">
        <v>52</v>
      </c>
      <c r="AW856" s="1" t="s">
        <v>2418</v>
      </c>
      <c r="AX856" s="1" t="s">
        <v>52</v>
      </c>
      <c r="AY856" s="1" t="s">
        <v>52</v>
      </c>
      <c r="AZ856" s="1" t="s">
        <v>52</v>
      </c>
    </row>
    <row r="857" spans="1:52" ht="30" customHeight="1" x14ac:dyDescent="0.3">
      <c r="A857" s="19" t="s">
        <v>2419</v>
      </c>
      <c r="B857" s="19" t="s">
        <v>2420</v>
      </c>
      <c r="C857" s="19" t="s">
        <v>1200</v>
      </c>
      <c r="D857" s="20">
        <v>4</v>
      </c>
      <c r="E857" s="22"/>
      <c r="F857" s="25"/>
      <c r="G857" s="22"/>
      <c r="H857" s="25"/>
      <c r="I857" s="22"/>
      <c r="J857" s="25"/>
      <c r="K857" s="22"/>
      <c r="L857" s="25"/>
      <c r="M857" s="19" t="s">
        <v>52</v>
      </c>
      <c r="N857" s="1" t="s">
        <v>1067</v>
      </c>
      <c r="O857" s="1" t="s">
        <v>2421</v>
      </c>
      <c r="P857" s="1" t="s">
        <v>65</v>
      </c>
      <c r="Q857" s="1" t="s">
        <v>65</v>
      </c>
      <c r="R857" s="1" t="s">
        <v>64</v>
      </c>
      <c r="AV857" s="1" t="s">
        <v>52</v>
      </c>
      <c r="AW857" s="1" t="s">
        <v>2422</v>
      </c>
      <c r="AX857" s="1" t="s">
        <v>52</v>
      </c>
      <c r="AY857" s="1" t="s">
        <v>52</v>
      </c>
      <c r="AZ857" s="1" t="s">
        <v>52</v>
      </c>
    </row>
    <row r="858" spans="1:52" ht="30" customHeight="1" x14ac:dyDescent="0.3">
      <c r="A858" s="19" t="s">
        <v>2423</v>
      </c>
      <c r="B858" s="19" t="s">
        <v>2424</v>
      </c>
      <c r="C858" s="19" t="s">
        <v>2425</v>
      </c>
      <c r="D858" s="20">
        <v>8</v>
      </c>
      <c r="E858" s="22"/>
      <c r="F858" s="25"/>
      <c r="G858" s="22"/>
      <c r="H858" s="25"/>
      <c r="I858" s="22"/>
      <c r="J858" s="25"/>
      <c r="K858" s="22"/>
      <c r="L858" s="25"/>
      <c r="M858" s="19" t="s">
        <v>52</v>
      </c>
      <c r="N858" s="1" t="s">
        <v>1067</v>
      </c>
      <c r="O858" s="1" t="s">
        <v>2426</v>
      </c>
      <c r="P858" s="1" t="s">
        <v>65</v>
      </c>
      <c r="Q858" s="1" t="s">
        <v>65</v>
      </c>
      <c r="R858" s="1" t="s">
        <v>64</v>
      </c>
      <c r="AV858" s="1" t="s">
        <v>52</v>
      </c>
      <c r="AW858" s="1" t="s">
        <v>2427</v>
      </c>
      <c r="AX858" s="1" t="s">
        <v>52</v>
      </c>
      <c r="AY858" s="1" t="s">
        <v>52</v>
      </c>
      <c r="AZ858" s="1" t="s">
        <v>52</v>
      </c>
    </row>
    <row r="859" spans="1:52" ht="30" customHeight="1" x14ac:dyDescent="0.3">
      <c r="A859" s="19" t="s">
        <v>2428</v>
      </c>
      <c r="B859" s="19" t="s">
        <v>2429</v>
      </c>
      <c r="C859" s="19" t="s">
        <v>316</v>
      </c>
      <c r="D859" s="20">
        <v>1</v>
      </c>
      <c r="E859" s="22"/>
      <c r="F859" s="25"/>
      <c r="G859" s="22"/>
      <c r="H859" s="25"/>
      <c r="I859" s="22"/>
      <c r="J859" s="25"/>
      <c r="K859" s="22"/>
      <c r="L859" s="25"/>
      <c r="M859" s="19" t="s">
        <v>2430</v>
      </c>
      <c r="N859" s="1" t="s">
        <v>1067</v>
      </c>
      <c r="O859" s="1" t="s">
        <v>2431</v>
      </c>
      <c r="P859" s="1" t="s">
        <v>64</v>
      </c>
      <c r="Q859" s="1" t="s">
        <v>65</v>
      </c>
      <c r="R859" s="1" t="s">
        <v>65</v>
      </c>
      <c r="AV859" s="1" t="s">
        <v>52</v>
      </c>
      <c r="AW859" s="1" t="s">
        <v>2432</v>
      </c>
      <c r="AX859" s="1" t="s">
        <v>52</v>
      </c>
      <c r="AY859" s="1" t="s">
        <v>52</v>
      </c>
      <c r="AZ859" s="1" t="s">
        <v>52</v>
      </c>
    </row>
    <row r="860" spans="1:52" ht="30" customHeight="1" x14ac:dyDescent="0.3">
      <c r="A860" s="19" t="s">
        <v>2433</v>
      </c>
      <c r="B860" s="19" t="s">
        <v>52</v>
      </c>
      <c r="C860" s="19" t="s">
        <v>316</v>
      </c>
      <c r="D860" s="20">
        <v>1</v>
      </c>
      <c r="E860" s="22"/>
      <c r="F860" s="25"/>
      <c r="G860" s="22"/>
      <c r="H860" s="25"/>
      <c r="I860" s="22"/>
      <c r="J860" s="25"/>
      <c r="K860" s="22"/>
      <c r="L860" s="25"/>
      <c r="M860" s="19" t="s">
        <v>2434</v>
      </c>
      <c r="N860" s="1" t="s">
        <v>1067</v>
      </c>
      <c r="O860" s="1" t="s">
        <v>2435</v>
      </c>
      <c r="P860" s="1" t="s">
        <v>64</v>
      </c>
      <c r="Q860" s="1" t="s">
        <v>65</v>
      </c>
      <c r="R860" s="1" t="s">
        <v>65</v>
      </c>
      <c r="AV860" s="1" t="s">
        <v>52</v>
      </c>
      <c r="AW860" s="1" t="s">
        <v>2436</v>
      </c>
      <c r="AX860" s="1" t="s">
        <v>52</v>
      </c>
      <c r="AY860" s="1" t="s">
        <v>52</v>
      </c>
      <c r="AZ860" s="1" t="s">
        <v>52</v>
      </c>
    </row>
    <row r="861" spans="1:52" ht="30" customHeight="1" x14ac:dyDescent="0.3">
      <c r="A861" s="19" t="s">
        <v>2437</v>
      </c>
      <c r="B861" s="19" t="s">
        <v>2438</v>
      </c>
      <c r="C861" s="19" t="s">
        <v>316</v>
      </c>
      <c r="D861" s="20">
        <v>1</v>
      </c>
      <c r="E861" s="22"/>
      <c r="F861" s="25"/>
      <c r="G861" s="22"/>
      <c r="H861" s="25"/>
      <c r="I861" s="22"/>
      <c r="J861" s="25"/>
      <c r="K861" s="22"/>
      <c r="L861" s="25"/>
      <c r="M861" s="19" t="s">
        <v>2439</v>
      </c>
      <c r="N861" s="1" t="s">
        <v>1067</v>
      </c>
      <c r="O861" s="1" t="s">
        <v>2440</v>
      </c>
      <c r="P861" s="1" t="s">
        <v>64</v>
      </c>
      <c r="Q861" s="1" t="s">
        <v>65</v>
      </c>
      <c r="R861" s="1" t="s">
        <v>65</v>
      </c>
      <c r="AV861" s="1" t="s">
        <v>52</v>
      </c>
      <c r="AW861" s="1" t="s">
        <v>2441</v>
      </c>
      <c r="AX861" s="1" t="s">
        <v>52</v>
      </c>
      <c r="AY861" s="1" t="s">
        <v>52</v>
      </c>
      <c r="AZ861" s="1" t="s">
        <v>52</v>
      </c>
    </row>
    <row r="862" spans="1:52" ht="30" customHeight="1" x14ac:dyDescent="0.3">
      <c r="A862" s="19" t="s">
        <v>1196</v>
      </c>
      <c r="B862" s="19" t="s">
        <v>52</v>
      </c>
      <c r="C862" s="19" t="s">
        <v>52</v>
      </c>
      <c r="D862" s="20"/>
      <c r="E862" s="22"/>
      <c r="F862" s="25"/>
      <c r="G862" s="22"/>
      <c r="H862" s="25"/>
      <c r="I862" s="22"/>
      <c r="J862" s="25"/>
      <c r="K862" s="22"/>
      <c r="L862" s="25"/>
      <c r="M862" s="19" t="s">
        <v>52</v>
      </c>
      <c r="N862" s="1" t="s">
        <v>94</v>
      </c>
      <c r="O862" s="1" t="s">
        <v>94</v>
      </c>
      <c r="P862" s="1" t="s">
        <v>52</v>
      </c>
      <c r="Q862" s="1" t="s">
        <v>52</v>
      </c>
      <c r="R862" s="1" t="s">
        <v>52</v>
      </c>
      <c r="AV862" s="1" t="s">
        <v>52</v>
      </c>
      <c r="AW862" s="1" t="s">
        <v>52</v>
      </c>
      <c r="AX862" s="1" t="s">
        <v>52</v>
      </c>
      <c r="AY862" s="1" t="s">
        <v>52</v>
      </c>
      <c r="AZ862" s="1" t="s">
        <v>52</v>
      </c>
    </row>
    <row r="863" spans="1:52" ht="30" customHeight="1" x14ac:dyDescent="0.3">
      <c r="A863" s="20"/>
      <c r="B863" s="20"/>
      <c r="C863" s="20"/>
      <c r="D863" s="20"/>
      <c r="E863" s="22"/>
      <c r="F863" s="25"/>
      <c r="G863" s="22"/>
      <c r="H863" s="25"/>
      <c r="I863" s="22"/>
      <c r="J863" s="25"/>
      <c r="K863" s="22"/>
      <c r="L863" s="25"/>
      <c r="M863" s="20"/>
    </row>
    <row r="864" spans="1:52" ht="30" customHeight="1" x14ac:dyDescent="0.3">
      <c r="A864" s="16" t="s">
        <v>2442</v>
      </c>
      <c r="B864" s="17"/>
      <c r="C864" s="17"/>
      <c r="D864" s="17"/>
      <c r="E864" s="21"/>
      <c r="F864" s="24"/>
      <c r="G864" s="21"/>
      <c r="H864" s="24"/>
      <c r="I864" s="21"/>
      <c r="J864" s="24"/>
      <c r="K864" s="21"/>
      <c r="L864" s="24"/>
      <c r="M864" s="18"/>
      <c r="N864" s="1" t="s">
        <v>1075</v>
      </c>
    </row>
    <row r="865" spans="1:52" ht="30" customHeight="1" x14ac:dyDescent="0.3">
      <c r="A865" s="19" t="s">
        <v>2443</v>
      </c>
      <c r="B865" s="19" t="s">
        <v>52</v>
      </c>
      <c r="C865" s="19" t="s">
        <v>1102</v>
      </c>
      <c r="D865" s="20">
        <v>1</v>
      </c>
      <c r="E865" s="22"/>
      <c r="F865" s="25"/>
      <c r="G865" s="22"/>
      <c r="H865" s="25"/>
      <c r="I865" s="22"/>
      <c r="J865" s="25"/>
      <c r="K865" s="22"/>
      <c r="L865" s="25"/>
      <c r="M865" s="19" t="s">
        <v>52</v>
      </c>
      <c r="N865" s="1" t="s">
        <v>1075</v>
      </c>
      <c r="O865" s="1" t="s">
        <v>2444</v>
      </c>
      <c r="P865" s="1" t="s">
        <v>65</v>
      </c>
      <c r="Q865" s="1" t="s">
        <v>65</v>
      </c>
      <c r="R865" s="1" t="s">
        <v>64</v>
      </c>
      <c r="AV865" s="1" t="s">
        <v>52</v>
      </c>
      <c r="AW865" s="1" t="s">
        <v>2445</v>
      </c>
      <c r="AX865" s="1" t="s">
        <v>52</v>
      </c>
      <c r="AY865" s="1" t="s">
        <v>52</v>
      </c>
      <c r="AZ865" s="1" t="s">
        <v>52</v>
      </c>
    </row>
    <row r="866" spans="1:52" ht="30" customHeight="1" x14ac:dyDescent="0.3">
      <c r="A866" s="19" t="s">
        <v>1196</v>
      </c>
      <c r="B866" s="19" t="s">
        <v>52</v>
      </c>
      <c r="C866" s="19" t="s">
        <v>52</v>
      </c>
      <c r="D866" s="20"/>
      <c r="E866" s="22"/>
      <c r="F866" s="25"/>
      <c r="G866" s="22"/>
      <c r="H866" s="25"/>
      <c r="I866" s="22"/>
      <c r="J866" s="25"/>
      <c r="K866" s="22"/>
      <c r="L866" s="25"/>
      <c r="M866" s="19" t="s">
        <v>52</v>
      </c>
      <c r="N866" s="1" t="s">
        <v>94</v>
      </c>
      <c r="O866" s="1" t="s">
        <v>94</v>
      </c>
      <c r="P866" s="1" t="s">
        <v>52</v>
      </c>
      <c r="Q866" s="1" t="s">
        <v>52</v>
      </c>
      <c r="R866" s="1" t="s">
        <v>52</v>
      </c>
      <c r="AV866" s="1" t="s">
        <v>52</v>
      </c>
      <c r="AW866" s="1" t="s">
        <v>52</v>
      </c>
      <c r="AX866" s="1" t="s">
        <v>52</v>
      </c>
      <c r="AY866" s="1" t="s">
        <v>52</v>
      </c>
      <c r="AZ866" s="1" t="s">
        <v>52</v>
      </c>
    </row>
    <row r="867" spans="1:52" ht="30" customHeight="1" x14ac:dyDescent="0.3">
      <c r="A867" s="20"/>
      <c r="B867" s="20"/>
      <c r="C867" s="20"/>
      <c r="D867" s="20"/>
      <c r="E867" s="22"/>
      <c r="F867" s="25"/>
      <c r="G867" s="22"/>
      <c r="H867" s="25"/>
      <c r="I867" s="22"/>
      <c r="J867" s="25"/>
      <c r="K867" s="22"/>
      <c r="L867" s="25"/>
      <c r="M867" s="20"/>
    </row>
    <row r="868" spans="1:52" ht="30" customHeight="1" x14ac:dyDescent="0.3">
      <c r="A868" s="16" t="s">
        <v>2446</v>
      </c>
      <c r="B868" s="17"/>
      <c r="C868" s="17"/>
      <c r="D868" s="17"/>
      <c r="E868" s="21"/>
      <c r="F868" s="24"/>
      <c r="G868" s="21"/>
      <c r="H868" s="24"/>
      <c r="I868" s="21"/>
      <c r="J868" s="24"/>
      <c r="K868" s="21"/>
      <c r="L868" s="24"/>
      <c r="M868" s="18"/>
      <c r="N868" s="1" t="s">
        <v>1079</v>
      </c>
    </row>
    <row r="869" spans="1:52" ht="30" customHeight="1" x14ac:dyDescent="0.3">
      <c r="A869" s="19" t="s">
        <v>1071</v>
      </c>
      <c r="B869" s="19" t="s">
        <v>2447</v>
      </c>
      <c r="C869" s="19" t="s">
        <v>1073</v>
      </c>
      <c r="D869" s="20">
        <v>1</v>
      </c>
      <c r="E869" s="22"/>
      <c r="F869" s="25"/>
      <c r="G869" s="22"/>
      <c r="H869" s="25"/>
      <c r="I869" s="22"/>
      <c r="J869" s="25"/>
      <c r="K869" s="22"/>
      <c r="L869" s="25"/>
      <c r="M869" s="19" t="s">
        <v>52</v>
      </c>
      <c r="N869" s="1" t="s">
        <v>1079</v>
      </c>
      <c r="O869" s="1" t="s">
        <v>2448</v>
      </c>
      <c r="P869" s="1" t="s">
        <v>65</v>
      </c>
      <c r="Q869" s="1" t="s">
        <v>65</v>
      </c>
      <c r="R869" s="1" t="s">
        <v>64</v>
      </c>
      <c r="AV869" s="1" t="s">
        <v>52</v>
      </c>
      <c r="AW869" s="1" t="s">
        <v>2449</v>
      </c>
      <c r="AX869" s="1" t="s">
        <v>52</v>
      </c>
      <c r="AY869" s="1" t="s">
        <v>52</v>
      </c>
      <c r="AZ869" s="1" t="s">
        <v>52</v>
      </c>
    </row>
    <row r="870" spans="1:52" ht="30" customHeight="1" x14ac:dyDescent="0.3">
      <c r="A870" s="19" t="s">
        <v>1196</v>
      </c>
      <c r="B870" s="19" t="s">
        <v>52</v>
      </c>
      <c r="C870" s="19" t="s">
        <v>52</v>
      </c>
      <c r="D870" s="20"/>
      <c r="E870" s="22"/>
      <c r="F870" s="25"/>
      <c r="G870" s="22"/>
      <c r="H870" s="25"/>
      <c r="I870" s="22"/>
      <c r="J870" s="25"/>
      <c r="K870" s="22"/>
      <c r="L870" s="25"/>
      <c r="M870" s="19" t="s">
        <v>52</v>
      </c>
      <c r="N870" s="1" t="s">
        <v>94</v>
      </c>
      <c r="O870" s="1" t="s">
        <v>94</v>
      </c>
      <c r="P870" s="1" t="s">
        <v>52</v>
      </c>
      <c r="Q870" s="1" t="s">
        <v>52</v>
      </c>
      <c r="R870" s="1" t="s">
        <v>52</v>
      </c>
      <c r="AV870" s="1" t="s">
        <v>52</v>
      </c>
      <c r="AW870" s="1" t="s">
        <v>52</v>
      </c>
      <c r="AX870" s="1" t="s">
        <v>52</v>
      </c>
      <c r="AY870" s="1" t="s">
        <v>52</v>
      </c>
      <c r="AZ870" s="1" t="s">
        <v>52</v>
      </c>
    </row>
    <row r="871" spans="1:52" ht="30" customHeight="1" x14ac:dyDescent="0.3">
      <c r="A871" s="20"/>
      <c r="B871" s="20"/>
      <c r="C871" s="20"/>
      <c r="D871" s="20"/>
      <c r="E871" s="22"/>
      <c r="F871" s="25"/>
      <c r="G871" s="22"/>
      <c r="H871" s="25"/>
      <c r="I871" s="22"/>
      <c r="J871" s="25"/>
      <c r="K871" s="22"/>
      <c r="L871" s="25"/>
      <c r="M871" s="20"/>
    </row>
    <row r="872" spans="1:52" ht="30" customHeight="1" x14ac:dyDescent="0.3">
      <c r="A872" s="16" t="s">
        <v>2450</v>
      </c>
      <c r="B872" s="17"/>
      <c r="C872" s="17"/>
      <c r="D872" s="17"/>
      <c r="E872" s="21"/>
      <c r="F872" s="24"/>
      <c r="G872" s="21"/>
      <c r="H872" s="24"/>
      <c r="I872" s="21"/>
      <c r="J872" s="24"/>
      <c r="K872" s="21"/>
      <c r="L872" s="24"/>
      <c r="M872" s="18"/>
      <c r="N872" s="1" t="s">
        <v>1084</v>
      </c>
    </row>
    <row r="873" spans="1:52" ht="30" customHeight="1" x14ac:dyDescent="0.3">
      <c r="A873" s="19" t="s">
        <v>1192</v>
      </c>
      <c r="B873" s="19" t="s">
        <v>1193</v>
      </c>
      <c r="C873" s="19" t="s">
        <v>652</v>
      </c>
      <c r="D873" s="20">
        <v>0.34839999999999999</v>
      </c>
      <c r="E873" s="22"/>
      <c r="F873" s="25"/>
      <c r="G873" s="22"/>
      <c r="H873" s="25"/>
      <c r="I873" s="22"/>
      <c r="J873" s="25"/>
      <c r="K873" s="22"/>
      <c r="L873" s="25"/>
      <c r="M873" s="19" t="s">
        <v>52</v>
      </c>
      <c r="N873" s="1" t="s">
        <v>1084</v>
      </c>
      <c r="O873" s="1" t="s">
        <v>1194</v>
      </c>
      <c r="P873" s="1" t="s">
        <v>65</v>
      </c>
      <c r="Q873" s="1" t="s">
        <v>65</v>
      </c>
      <c r="R873" s="1" t="s">
        <v>64</v>
      </c>
      <c r="AV873" s="1" t="s">
        <v>52</v>
      </c>
      <c r="AW873" s="1" t="s">
        <v>2451</v>
      </c>
      <c r="AX873" s="1" t="s">
        <v>52</v>
      </c>
      <c r="AY873" s="1" t="s">
        <v>52</v>
      </c>
      <c r="AZ873" s="1" t="s">
        <v>52</v>
      </c>
    </row>
    <row r="874" spans="1:52" ht="30" customHeight="1" x14ac:dyDescent="0.3">
      <c r="A874" s="19" t="s">
        <v>1196</v>
      </c>
      <c r="B874" s="19" t="s">
        <v>52</v>
      </c>
      <c r="C874" s="19" t="s">
        <v>52</v>
      </c>
      <c r="D874" s="20"/>
      <c r="E874" s="22"/>
      <c r="F874" s="25"/>
      <c r="G874" s="22"/>
      <c r="H874" s="25"/>
      <c r="I874" s="22"/>
      <c r="J874" s="25"/>
      <c r="K874" s="22"/>
      <c r="L874" s="25"/>
      <c r="M874" s="19" t="s">
        <v>52</v>
      </c>
      <c r="N874" s="1" t="s">
        <v>94</v>
      </c>
      <c r="O874" s="1" t="s">
        <v>94</v>
      </c>
      <c r="P874" s="1" t="s">
        <v>52</v>
      </c>
      <c r="Q874" s="1" t="s">
        <v>52</v>
      </c>
      <c r="R874" s="1" t="s">
        <v>52</v>
      </c>
      <c r="AV874" s="1" t="s">
        <v>52</v>
      </c>
      <c r="AW874" s="1" t="s">
        <v>52</v>
      </c>
      <c r="AX874" s="1" t="s">
        <v>52</v>
      </c>
      <c r="AY874" s="1" t="s">
        <v>52</v>
      </c>
      <c r="AZ874" s="1" t="s">
        <v>52</v>
      </c>
    </row>
    <row r="875" spans="1:52" ht="30" customHeight="1" x14ac:dyDescent="0.3">
      <c r="A875" s="20"/>
      <c r="B875" s="20"/>
      <c r="C875" s="20"/>
      <c r="D875" s="20"/>
      <c r="E875" s="22"/>
      <c r="F875" s="25"/>
      <c r="G875" s="22"/>
      <c r="H875" s="25"/>
      <c r="I875" s="22"/>
      <c r="J875" s="25"/>
      <c r="K875" s="22"/>
      <c r="L875" s="25"/>
      <c r="M875" s="20"/>
    </row>
    <row r="876" spans="1:52" ht="30" customHeight="1" x14ac:dyDescent="0.3">
      <c r="A876" s="16" t="s">
        <v>2452</v>
      </c>
      <c r="B876" s="17"/>
      <c r="C876" s="17"/>
      <c r="D876" s="17"/>
      <c r="E876" s="21"/>
      <c r="F876" s="24"/>
      <c r="G876" s="21"/>
      <c r="H876" s="24"/>
      <c r="I876" s="21"/>
      <c r="J876" s="24"/>
      <c r="K876" s="21"/>
      <c r="L876" s="24"/>
      <c r="M876" s="18"/>
      <c r="N876" s="1" t="s">
        <v>1104</v>
      </c>
    </row>
    <row r="877" spans="1:52" ht="30" customHeight="1" x14ac:dyDescent="0.3">
      <c r="A877" s="19" t="s">
        <v>1072</v>
      </c>
      <c r="B877" s="19" t="s">
        <v>2453</v>
      </c>
      <c r="C877" s="19" t="s">
        <v>1102</v>
      </c>
      <c r="D877" s="20">
        <v>1</v>
      </c>
      <c r="E877" s="22"/>
      <c r="F877" s="25"/>
      <c r="G877" s="22"/>
      <c r="H877" s="25"/>
      <c r="I877" s="22"/>
      <c r="J877" s="25"/>
      <c r="K877" s="22"/>
      <c r="L877" s="25"/>
      <c r="M877" s="19" t="s">
        <v>52</v>
      </c>
      <c r="N877" s="1" t="s">
        <v>1104</v>
      </c>
      <c r="O877" s="1" t="s">
        <v>2454</v>
      </c>
      <c r="P877" s="1" t="s">
        <v>65</v>
      </c>
      <c r="Q877" s="1" t="s">
        <v>65</v>
      </c>
      <c r="R877" s="1" t="s">
        <v>64</v>
      </c>
      <c r="AV877" s="1" t="s">
        <v>52</v>
      </c>
      <c r="AW877" s="1" t="s">
        <v>2455</v>
      </c>
      <c r="AX877" s="1" t="s">
        <v>52</v>
      </c>
      <c r="AY877" s="1" t="s">
        <v>52</v>
      </c>
      <c r="AZ877" s="1" t="s">
        <v>52</v>
      </c>
    </row>
    <row r="878" spans="1:52" ht="30" customHeight="1" x14ac:dyDescent="0.3">
      <c r="A878" s="19" t="s">
        <v>1196</v>
      </c>
      <c r="B878" s="19" t="s">
        <v>52</v>
      </c>
      <c r="C878" s="19" t="s">
        <v>52</v>
      </c>
      <c r="D878" s="20"/>
      <c r="E878" s="22"/>
      <c r="F878" s="25"/>
      <c r="G878" s="22"/>
      <c r="H878" s="25"/>
      <c r="I878" s="22"/>
      <c r="J878" s="25"/>
      <c r="K878" s="22"/>
      <c r="L878" s="25"/>
      <c r="M878" s="19" t="s">
        <v>52</v>
      </c>
      <c r="N878" s="1" t="s">
        <v>94</v>
      </c>
      <c r="O878" s="1" t="s">
        <v>94</v>
      </c>
      <c r="P878" s="1" t="s">
        <v>52</v>
      </c>
      <c r="Q878" s="1" t="s">
        <v>52</v>
      </c>
      <c r="R878" s="1" t="s">
        <v>52</v>
      </c>
      <c r="AV878" s="1" t="s">
        <v>52</v>
      </c>
      <c r="AW878" s="1" t="s">
        <v>52</v>
      </c>
      <c r="AX878" s="1" t="s">
        <v>52</v>
      </c>
      <c r="AY878" s="1" t="s">
        <v>52</v>
      </c>
      <c r="AZ878" s="1" t="s">
        <v>52</v>
      </c>
    </row>
    <row r="879" spans="1:52" ht="30" customHeight="1" x14ac:dyDescent="0.3">
      <c r="A879" s="20"/>
      <c r="B879" s="20"/>
      <c r="C879" s="20"/>
      <c r="D879" s="20"/>
      <c r="E879" s="22"/>
      <c r="F879" s="25"/>
      <c r="G879" s="22"/>
      <c r="H879" s="25"/>
      <c r="I879" s="22"/>
      <c r="J879" s="25"/>
      <c r="K879" s="22"/>
      <c r="L879" s="25"/>
      <c r="M879" s="20"/>
    </row>
    <row r="880" spans="1:52" ht="30" customHeight="1" x14ac:dyDescent="0.3">
      <c r="A880" s="16" t="s">
        <v>2456</v>
      </c>
      <c r="B880" s="17"/>
      <c r="C880" s="17"/>
      <c r="D880" s="17"/>
      <c r="E880" s="21"/>
      <c r="F880" s="24"/>
      <c r="G880" s="21"/>
      <c r="H880" s="24"/>
      <c r="I880" s="21"/>
      <c r="J880" s="24"/>
      <c r="K880" s="21"/>
      <c r="L880" s="24"/>
      <c r="M880" s="18"/>
      <c r="N880" s="1" t="s">
        <v>1108</v>
      </c>
    </row>
    <row r="881" spans="1:52" ht="30" customHeight="1" x14ac:dyDescent="0.3">
      <c r="A881" s="19" t="s">
        <v>2447</v>
      </c>
      <c r="B881" s="19" t="s">
        <v>2457</v>
      </c>
      <c r="C881" s="19" t="s">
        <v>1102</v>
      </c>
      <c r="D881" s="20">
        <v>1</v>
      </c>
      <c r="E881" s="22"/>
      <c r="F881" s="25"/>
      <c r="G881" s="22"/>
      <c r="H881" s="25"/>
      <c r="I881" s="22"/>
      <c r="J881" s="25"/>
      <c r="K881" s="22"/>
      <c r="L881" s="25"/>
      <c r="M881" s="19" t="s">
        <v>52</v>
      </c>
      <c r="N881" s="1" t="s">
        <v>1108</v>
      </c>
      <c r="O881" s="1" t="s">
        <v>2458</v>
      </c>
      <c r="P881" s="1" t="s">
        <v>65</v>
      </c>
      <c r="Q881" s="1" t="s">
        <v>65</v>
      </c>
      <c r="R881" s="1" t="s">
        <v>64</v>
      </c>
      <c r="AV881" s="1" t="s">
        <v>52</v>
      </c>
      <c r="AW881" s="1" t="s">
        <v>2459</v>
      </c>
      <c r="AX881" s="1" t="s">
        <v>52</v>
      </c>
      <c r="AY881" s="1" t="s">
        <v>52</v>
      </c>
      <c r="AZ881" s="1" t="s">
        <v>52</v>
      </c>
    </row>
    <row r="882" spans="1:52" ht="30" customHeight="1" x14ac:dyDescent="0.3">
      <c r="A882" s="19" t="s">
        <v>1196</v>
      </c>
      <c r="B882" s="19" t="s">
        <v>52</v>
      </c>
      <c r="C882" s="19" t="s">
        <v>52</v>
      </c>
      <c r="D882" s="20"/>
      <c r="E882" s="22"/>
      <c r="F882" s="25"/>
      <c r="G882" s="22"/>
      <c r="H882" s="25"/>
      <c r="I882" s="22"/>
      <c r="J882" s="25"/>
      <c r="K882" s="22"/>
      <c r="L882" s="25"/>
      <c r="M882" s="19" t="s">
        <v>52</v>
      </c>
      <c r="N882" s="1" t="s">
        <v>94</v>
      </c>
      <c r="O882" s="1" t="s">
        <v>94</v>
      </c>
      <c r="P882" s="1" t="s">
        <v>52</v>
      </c>
      <c r="Q882" s="1" t="s">
        <v>52</v>
      </c>
      <c r="R882" s="1" t="s">
        <v>52</v>
      </c>
      <c r="AV882" s="1" t="s">
        <v>52</v>
      </c>
      <c r="AW882" s="1" t="s">
        <v>52</v>
      </c>
      <c r="AX882" s="1" t="s">
        <v>52</v>
      </c>
      <c r="AY882" s="1" t="s">
        <v>52</v>
      </c>
      <c r="AZ882" s="1" t="s">
        <v>52</v>
      </c>
    </row>
    <row r="883" spans="1:52" ht="30" customHeight="1" x14ac:dyDescent="0.3">
      <c r="A883" s="20"/>
      <c r="B883" s="20"/>
      <c r="C883" s="20"/>
      <c r="D883" s="20"/>
      <c r="E883" s="22"/>
      <c r="F883" s="25"/>
      <c r="G883" s="22"/>
      <c r="H883" s="25"/>
      <c r="I883" s="22"/>
      <c r="J883" s="25"/>
      <c r="K883" s="22"/>
      <c r="L883" s="25"/>
      <c r="M883" s="20"/>
    </row>
    <row r="884" spans="1:52" ht="30" customHeight="1" x14ac:dyDescent="0.3">
      <c r="A884" s="16" t="s">
        <v>2460</v>
      </c>
      <c r="B884" s="17"/>
      <c r="C884" s="17"/>
      <c r="D884" s="17"/>
      <c r="E884" s="21"/>
      <c r="F884" s="24"/>
      <c r="G884" s="21"/>
      <c r="H884" s="24"/>
      <c r="I884" s="21"/>
      <c r="J884" s="24"/>
      <c r="K884" s="21"/>
      <c r="L884" s="24"/>
      <c r="M884" s="18"/>
      <c r="N884" s="1" t="s">
        <v>1112</v>
      </c>
    </row>
    <row r="885" spans="1:52" ht="30" customHeight="1" x14ac:dyDescent="0.3">
      <c r="A885" s="19" t="s">
        <v>2461</v>
      </c>
      <c r="B885" s="19" t="s">
        <v>2462</v>
      </c>
      <c r="C885" s="19" t="s">
        <v>1073</v>
      </c>
      <c r="D885" s="20">
        <v>0.4</v>
      </c>
      <c r="E885" s="22"/>
      <c r="F885" s="25"/>
      <c r="G885" s="22"/>
      <c r="H885" s="25"/>
      <c r="I885" s="22"/>
      <c r="J885" s="25"/>
      <c r="K885" s="22"/>
      <c r="L885" s="25"/>
      <c r="M885" s="19" t="s">
        <v>2463</v>
      </c>
      <c r="N885" s="1" t="s">
        <v>1112</v>
      </c>
      <c r="O885" s="1" t="s">
        <v>2464</v>
      </c>
      <c r="P885" s="1" t="s">
        <v>65</v>
      </c>
      <c r="Q885" s="1" t="s">
        <v>65</v>
      </c>
      <c r="R885" s="1" t="s">
        <v>64</v>
      </c>
      <c r="AV885" s="1" t="s">
        <v>52</v>
      </c>
      <c r="AW885" s="1" t="s">
        <v>2465</v>
      </c>
      <c r="AX885" s="1" t="s">
        <v>52</v>
      </c>
      <c r="AY885" s="1" t="s">
        <v>52</v>
      </c>
      <c r="AZ885" s="1" t="s">
        <v>52</v>
      </c>
    </row>
    <row r="886" spans="1:52" ht="30" customHeight="1" x14ac:dyDescent="0.3">
      <c r="A886" s="19" t="s">
        <v>2461</v>
      </c>
      <c r="B886" s="19" t="s">
        <v>2466</v>
      </c>
      <c r="C886" s="19" t="s">
        <v>1073</v>
      </c>
      <c r="D886" s="20">
        <v>0.6</v>
      </c>
      <c r="E886" s="22"/>
      <c r="F886" s="25"/>
      <c r="G886" s="22"/>
      <c r="H886" s="25"/>
      <c r="I886" s="22"/>
      <c r="J886" s="25"/>
      <c r="K886" s="22"/>
      <c r="L886" s="25"/>
      <c r="M886" s="19" t="s">
        <v>2463</v>
      </c>
      <c r="N886" s="1" t="s">
        <v>1112</v>
      </c>
      <c r="O886" s="1" t="s">
        <v>2467</v>
      </c>
      <c r="P886" s="1" t="s">
        <v>65</v>
      </c>
      <c r="Q886" s="1" t="s">
        <v>65</v>
      </c>
      <c r="R886" s="1" t="s">
        <v>64</v>
      </c>
      <c r="AV886" s="1" t="s">
        <v>52</v>
      </c>
      <c r="AW886" s="1" t="s">
        <v>2468</v>
      </c>
      <c r="AX886" s="1" t="s">
        <v>52</v>
      </c>
      <c r="AY886" s="1" t="s">
        <v>52</v>
      </c>
      <c r="AZ886" s="1" t="s">
        <v>52</v>
      </c>
    </row>
    <row r="887" spans="1:52" ht="30" customHeight="1" x14ac:dyDescent="0.3">
      <c r="A887" s="19" t="s">
        <v>1196</v>
      </c>
      <c r="B887" s="19" t="s">
        <v>52</v>
      </c>
      <c r="C887" s="19" t="s">
        <v>52</v>
      </c>
      <c r="D887" s="20"/>
      <c r="E887" s="22"/>
      <c r="F887" s="25"/>
      <c r="G887" s="22"/>
      <c r="H887" s="25"/>
      <c r="I887" s="22"/>
      <c r="J887" s="25"/>
      <c r="K887" s="22"/>
      <c r="L887" s="25"/>
      <c r="M887" s="19" t="s">
        <v>52</v>
      </c>
      <c r="N887" s="1" t="s">
        <v>94</v>
      </c>
      <c r="O887" s="1" t="s">
        <v>94</v>
      </c>
      <c r="P887" s="1" t="s">
        <v>52</v>
      </c>
      <c r="Q887" s="1" t="s">
        <v>52</v>
      </c>
      <c r="R887" s="1" t="s">
        <v>52</v>
      </c>
      <c r="AV887" s="1" t="s">
        <v>52</v>
      </c>
      <c r="AW887" s="1" t="s">
        <v>52</v>
      </c>
      <c r="AX887" s="1" t="s">
        <v>52</v>
      </c>
      <c r="AY887" s="1" t="s">
        <v>52</v>
      </c>
      <c r="AZ887" s="1" t="s">
        <v>52</v>
      </c>
    </row>
    <row r="888" spans="1:52" ht="30" customHeight="1" x14ac:dyDescent="0.3">
      <c r="A888" s="20"/>
      <c r="B888" s="20"/>
      <c r="C888" s="20"/>
      <c r="D888" s="20"/>
      <c r="E888" s="22"/>
      <c r="F888" s="25"/>
      <c r="G888" s="22"/>
      <c r="H888" s="25"/>
      <c r="I888" s="22"/>
      <c r="J888" s="25"/>
      <c r="K888" s="22"/>
      <c r="L888" s="25"/>
      <c r="M888" s="20"/>
    </row>
    <row r="889" spans="1:52" ht="30" customHeight="1" x14ac:dyDescent="0.3">
      <c r="A889" s="16" t="s">
        <v>2469</v>
      </c>
      <c r="B889" s="17"/>
      <c r="C889" s="17"/>
      <c r="D889" s="17"/>
      <c r="E889" s="21"/>
      <c r="F889" s="24"/>
      <c r="G889" s="21"/>
      <c r="H889" s="24"/>
      <c r="I889" s="21"/>
      <c r="J889" s="24"/>
      <c r="K889" s="21"/>
      <c r="L889" s="24"/>
      <c r="M889" s="18"/>
      <c r="N889" s="1" t="s">
        <v>1182</v>
      </c>
    </row>
    <row r="890" spans="1:52" ht="30" customHeight="1" x14ac:dyDescent="0.3">
      <c r="A890" s="19" t="s">
        <v>1302</v>
      </c>
      <c r="B890" s="19" t="s">
        <v>1303</v>
      </c>
      <c r="C890" s="19" t="s">
        <v>1304</v>
      </c>
      <c r="D890" s="20">
        <v>0.94299999999999995</v>
      </c>
      <c r="E890" s="22"/>
      <c r="F890" s="25"/>
      <c r="G890" s="22"/>
      <c r="H890" s="25"/>
      <c r="I890" s="22"/>
      <c r="J890" s="25"/>
      <c r="K890" s="22"/>
      <c r="L890" s="25"/>
      <c r="M890" s="19" t="s">
        <v>52</v>
      </c>
      <c r="N890" s="1" t="s">
        <v>1182</v>
      </c>
      <c r="O890" s="1" t="s">
        <v>1305</v>
      </c>
      <c r="P890" s="1" t="s">
        <v>65</v>
      </c>
      <c r="Q890" s="1" t="s">
        <v>65</v>
      </c>
      <c r="R890" s="1" t="s">
        <v>64</v>
      </c>
      <c r="AV890" s="1" t="s">
        <v>52</v>
      </c>
      <c r="AW890" s="1" t="s">
        <v>2470</v>
      </c>
      <c r="AX890" s="1" t="s">
        <v>52</v>
      </c>
      <c r="AY890" s="1" t="s">
        <v>52</v>
      </c>
      <c r="AZ890" s="1" t="s">
        <v>52</v>
      </c>
    </row>
    <row r="891" spans="1:52" ht="30" customHeight="1" x14ac:dyDescent="0.3">
      <c r="A891" s="19" t="s">
        <v>1188</v>
      </c>
      <c r="B891" s="19" t="s">
        <v>1322</v>
      </c>
      <c r="C891" s="19" t="s">
        <v>1091</v>
      </c>
      <c r="D891" s="20">
        <v>0.03</v>
      </c>
      <c r="E891" s="22"/>
      <c r="F891" s="25"/>
      <c r="G891" s="22"/>
      <c r="H891" s="25"/>
      <c r="I891" s="22"/>
      <c r="J891" s="25"/>
      <c r="K891" s="22"/>
      <c r="L891" s="25"/>
      <c r="M891" s="19" t="s">
        <v>52</v>
      </c>
      <c r="N891" s="1" t="s">
        <v>1182</v>
      </c>
      <c r="O891" s="1" t="s">
        <v>1323</v>
      </c>
      <c r="P891" s="1" t="s">
        <v>65</v>
      </c>
      <c r="Q891" s="1" t="s">
        <v>65</v>
      </c>
      <c r="R891" s="1" t="s">
        <v>64</v>
      </c>
      <c r="AV891" s="1" t="s">
        <v>52</v>
      </c>
      <c r="AW891" s="1" t="s">
        <v>2471</v>
      </c>
      <c r="AX891" s="1" t="s">
        <v>52</v>
      </c>
      <c r="AY891" s="1" t="s">
        <v>52</v>
      </c>
      <c r="AZ891" s="1" t="s">
        <v>52</v>
      </c>
    </row>
    <row r="892" spans="1:52" ht="30" customHeight="1" x14ac:dyDescent="0.3">
      <c r="A892" s="19" t="s">
        <v>1307</v>
      </c>
      <c r="B892" s="19" t="s">
        <v>1308</v>
      </c>
      <c r="C892" s="19" t="s">
        <v>61</v>
      </c>
      <c r="D892" s="20">
        <v>1</v>
      </c>
      <c r="E892" s="22"/>
      <c r="F892" s="25"/>
      <c r="G892" s="22"/>
      <c r="H892" s="25"/>
      <c r="I892" s="22"/>
      <c r="J892" s="25"/>
      <c r="K892" s="22"/>
      <c r="L892" s="25"/>
      <c r="M892" s="19" t="s">
        <v>1309</v>
      </c>
      <c r="N892" s="1" t="s">
        <v>1182</v>
      </c>
      <c r="O892" s="1" t="s">
        <v>1310</v>
      </c>
      <c r="P892" s="1" t="s">
        <v>64</v>
      </c>
      <c r="Q892" s="1" t="s">
        <v>65</v>
      </c>
      <c r="R892" s="1" t="s">
        <v>65</v>
      </c>
      <c r="AV892" s="1" t="s">
        <v>52</v>
      </c>
      <c r="AW892" s="1" t="s">
        <v>2472</v>
      </c>
      <c r="AX892" s="1" t="s">
        <v>52</v>
      </c>
      <c r="AY892" s="1" t="s">
        <v>52</v>
      </c>
      <c r="AZ892" s="1" t="s">
        <v>52</v>
      </c>
    </row>
    <row r="893" spans="1:52" ht="30" customHeight="1" x14ac:dyDescent="0.3">
      <c r="A893" s="19" t="s">
        <v>1196</v>
      </c>
      <c r="B893" s="19" t="s">
        <v>52</v>
      </c>
      <c r="C893" s="19" t="s">
        <v>52</v>
      </c>
      <c r="D893" s="20"/>
      <c r="E893" s="22"/>
      <c r="F893" s="25"/>
      <c r="G893" s="22"/>
      <c r="H893" s="25"/>
      <c r="I893" s="22"/>
      <c r="J893" s="25"/>
      <c r="K893" s="22"/>
      <c r="L893" s="25"/>
      <c r="M893" s="19" t="s">
        <v>52</v>
      </c>
      <c r="N893" s="1" t="s">
        <v>94</v>
      </c>
      <c r="O893" s="1" t="s">
        <v>94</v>
      </c>
      <c r="P893" s="1" t="s">
        <v>52</v>
      </c>
      <c r="Q893" s="1" t="s">
        <v>52</v>
      </c>
      <c r="R893" s="1" t="s">
        <v>52</v>
      </c>
      <c r="AV893" s="1" t="s">
        <v>52</v>
      </c>
      <c r="AW893" s="1" t="s">
        <v>52</v>
      </c>
      <c r="AX893" s="1" t="s">
        <v>52</v>
      </c>
      <c r="AY893" s="1" t="s">
        <v>52</v>
      </c>
      <c r="AZ893" s="1" t="s">
        <v>52</v>
      </c>
    </row>
    <row r="894" spans="1:52" ht="30" customHeight="1" x14ac:dyDescent="0.3">
      <c r="A894" s="20"/>
      <c r="B894" s="20"/>
      <c r="C894" s="20"/>
      <c r="D894" s="20"/>
      <c r="E894" s="22"/>
      <c r="F894" s="25"/>
      <c r="G894" s="22"/>
      <c r="H894" s="25"/>
      <c r="I894" s="22"/>
      <c r="J894" s="25"/>
      <c r="K894" s="22"/>
      <c r="L894" s="25"/>
      <c r="M894" s="20"/>
    </row>
    <row r="895" spans="1:52" ht="30" customHeight="1" x14ac:dyDescent="0.3">
      <c r="A895" s="16" t="s">
        <v>2473</v>
      </c>
      <c r="B895" s="17"/>
      <c r="C895" s="17"/>
      <c r="D895" s="17"/>
      <c r="E895" s="21"/>
      <c r="F895" s="24"/>
      <c r="G895" s="21"/>
      <c r="H895" s="24"/>
      <c r="I895" s="21"/>
      <c r="J895" s="24"/>
      <c r="K895" s="21"/>
      <c r="L895" s="24"/>
      <c r="M895" s="18"/>
      <c r="N895" s="1" t="s">
        <v>1310</v>
      </c>
    </row>
    <row r="896" spans="1:52" ht="30" customHeight="1" x14ac:dyDescent="0.3">
      <c r="A896" s="19" t="s">
        <v>1314</v>
      </c>
      <c r="B896" s="19" t="s">
        <v>1193</v>
      </c>
      <c r="C896" s="19" t="s">
        <v>652</v>
      </c>
      <c r="D896" s="20">
        <v>2.7E-2</v>
      </c>
      <c r="E896" s="22"/>
      <c r="F896" s="25"/>
      <c r="G896" s="22"/>
      <c r="H896" s="25"/>
      <c r="I896" s="22"/>
      <c r="J896" s="25"/>
      <c r="K896" s="22"/>
      <c r="L896" s="25"/>
      <c r="M896" s="19" t="s">
        <v>52</v>
      </c>
      <c r="N896" s="1" t="s">
        <v>1310</v>
      </c>
      <c r="O896" s="1" t="s">
        <v>1315</v>
      </c>
      <c r="P896" s="1" t="s">
        <v>65</v>
      </c>
      <c r="Q896" s="1" t="s">
        <v>65</v>
      </c>
      <c r="R896" s="1" t="s">
        <v>64</v>
      </c>
      <c r="V896">
        <v>1</v>
      </c>
      <c r="AV896" s="1" t="s">
        <v>52</v>
      </c>
      <c r="AW896" s="1" t="s">
        <v>2474</v>
      </c>
      <c r="AX896" s="1" t="s">
        <v>52</v>
      </c>
      <c r="AY896" s="1" t="s">
        <v>52</v>
      </c>
      <c r="AZ896" s="1" t="s">
        <v>52</v>
      </c>
    </row>
    <row r="897" spans="1:52" ht="30" customHeight="1" x14ac:dyDescent="0.3">
      <c r="A897" s="19" t="s">
        <v>1192</v>
      </c>
      <c r="B897" s="19" t="s">
        <v>1193</v>
      </c>
      <c r="C897" s="19" t="s">
        <v>652</v>
      </c>
      <c r="D897" s="20">
        <v>1.2999999999999999E-2</v>
      </c>
      <c r="E897" s="22"/>
      <c r="F897" s="25"/>
      <c r="G897" s="22"/>
      <c r="H897" s="25"/>
      <c r="I897" s="22"/>
      <c r="J897" s="25"/>
      <c r="K897" s="22"/>
      <c r="L897" s="25"/>
      <c r="M897" s="19" t="s">
        <v>52</v>
      </c>
      <c r="N897" s="1" t="s">
        <v>1310</v>
      </c>
      <c r="O897" s="1" t="s">
        <v>1194</v>
      </c>
      <c r="P897" s="1" t="s">
        <v>65</v>
      </c>
      <c r="Q897" s="1" t="s">
        <v>65</v>
      </c>
      <c r="R897" s="1" t="s">
        <v>64</v>
      </c>
      <c r="V897">
        <v>1</v>
      </c>
      <c r="AV897" s="1" t="s">
        <v>52</v>
      </c>
      <c r="AW897" s="1" t="s">
        <v>2475</v>
      </c>
      <c r="AX897" s="1" t="s">
        <v>52</v>
      </c>
      <c r="AY897" s="1" t="s">
        <v>52</v>
      </c>
      <c r="AZ897" s="1" t="s">
        <v>52</v>
      </c>
    </row>
    <row r="898" spans="1:52" ht="30" customHeight="1" x14ac:dyDescent="0.3">
      <c r="A898" s="19" t="s">
        <v>1273</v>
      </c>
      <c r="B898" s="19" t="s">
        <v>1274</v>
      </c>
      <c r="C898" s="19" t="s">
        <v>353</v>
      </c>
      <c r="D898" s="20">
        <v>1</v>
      </c>
      <c r="E898" s="22"/>
      <c r="F898" s="25"/>
      <c r="G898" s="22"/>
      <c r="H898" s="25"/>
      <c r="I898" s="22"/>
      <c r="J898" s="25"/>
      <c r="K898" s="22"/>
      <c r="L898" s="25"/>
      <c r="M898" s="19" t="s">
        <v>52</v>
      </c>
      <c r="N898" s="1" t="s">
        <v>1310</v>
      </c>
      <c r="O898" s="1" t="s">
        <v>1141</v>
      </c>
      <c r="P898" s="1" t="s">
        <v>65</v>
      </c>
      <c r="Q898" s="1" t="s">
        <v>65</v>
      </c>
      <c r="R898" s="1" t="s">
        <v>65</v>
      </c>
      <c r="S898">
        <v>1</v>
      </c>
      <c r="T898">
        <v>2</v>
      </c>
      <c r="U898">
        <v>0.02</v>
      </c>
      <c r="AV898" s="1" t="s">
        <v>52</v>
      </c>
      <c r="AW898" s="1" t="s">
        <v>2476</v>
      </c>
      <c r="AX898" s="1" t="s">
        <v>52</v>
      </c>
      <c r="AY898" s="1" t="s">
        <v>52</v>
      </c>
      <c r="AZ898" s="1" t="s">
        <v>52</v>
      </c>
    </row>
    <row r="899" spans="1:52" ht="30" customHeight="1" x14ac:dyDescent="0.3">
      <c r="A899" s="19" t="s">
        <v>1196</v>
      </c>
      <c r="B899" s="19" t="s">
        <v>52</v>
      </c>
      <c r="C899" s="19" t="s">
        <v>52</v>
      </c>
      <c r="D899" s="20"/>
      <c r="E899" s="22"/>
      <c r="F899" s="25"/>
      <c r="G899" s="22"/>
      <c r="H899" s="25"/>
      <c r="I899" s="22"/>
      <c r="J899" s="25"/>
      <c r="K899" s="22"/>
      <c r="L899" s="25"/>
      <c r="M899" s="19" t="s">
        <v>52</v>
      </c>
      <c r="N899" s="1" t="s">
        <v>94</v>
      </c>
      <c r="O899" s="1" t="s">
        <v>94</v>
      </c>
      <c r="P899" s="1" t="s">
        <v>52</v>
      </c>
      <c r="Q899" s="1" t="s">
        <v>52</v>
      </c>
      <c r="R899" s="1" t="s">
        <v>52</v>
      </c>
      <c r="AV899" s="1" t="s">
        <v>52</v>
      </c>
      <c r="AW899" s="1" t="s">
        <v>52</v>
      </c>
      <c r="AX899" s="1" t="s">
        <v>52</v>
      </c>
      <c r="AY899" s="1" t="s">
        <v>52</v>
      </c>
      <c r="AZ899" s="1" t="s">
        <v>52</v>
      </c>
    </row>
    <row r="900" spans="1:52" ht="30" customHeight="1" x14ac:dyDescent="0.3">
      <c r="A900" s="20"/>
      <c r="B900" s="20"/>
      <c r="C900" s="20"/>
      <c r="D900" s="20"/>
      <c r="E900" s="22"/>
      <c r="F900" s="25"/>
      <c r="G900" s="22"/>
      <c r="H900" s="25"/>
      <c r="I900" s="22"/>
      <c r="J900" s="25"/>
      <c r="K900" s="22"/>
      <c r="L900" s="25"/>
      <c r="M900" s="20"/>
    </row>
    <row r="901" spans="1:52" ht="30" customHeight="1" x14ac:dyDescent="0.3">
      <c r="A901" s="16" t="s">
        <v>2477</v>
      </c>
      <c r="B901" s="17"/>
      <c r="C901" s="17"/>
      <c r="D901" s="17"/>
      <c r="E901" s="21"/>
      <c r="F901" s="24"/>
      <c r="G901" s="21"/>
      <c r="H901" s="24"/>
      <c r="I901" s="21"/>
      <c r="J901" s="24"/>
      <c r="K901" s="21"/>
      <c r="L901" s="24"/>
      <c r="M901" s="18"/>
      <c r="N901" s="1" t="s">
        <v>1207</v>
      </c>
    </row>
    <row r="902" spans="1:52" ht="30" customHeight="1" x14ac:dyDescent="0.3">
      <c r="A902" s="19" t="s">
        <v>2479</v>
      </c>
      <c r="B902" s="19" t="s">
        <v>1193</v>
      </c>
      <c r="C902" s="19" t="s">
        <v>652</v>
      </c>
      <c r="D902" s="20">
        <v>0.57999999999999996</v>
      </c>
      <c r="E902" s="22"/>
      <c r="F902" s="25"/>
      <c r="G902" s="22"/>
      <c r="H902" s="25"/>
      <c r="I902" s="22"/>
      <c r="J902" s="25"/>
      <c r="K902" s="22"/>
      <c r="L902" s="25"/>
      <c r="M902" s="19" t="s">
        <v>1201</v>
      </c>
      <c r="N902" s="1" t="s">
        <v>52</v>
      </c>
      <c r="O902" s="1" t="s">
        <v>2480</v>
      </c>
      <c r="P902" s="1" t="s">
        <v>65</v>
      </c>
      <c r="Q902" s="1" t="s">
        <v>65</v>
      </c>
      <c r="R902" s="1" t="s">
        <v>64</v>
      </c>
      <c r="V902">
        <v>1</v>
      </c>
      <c r="AV902" s="1" t="s">
        <v>52</v>
      </c>
      <c r="AW902" s="1" t="s">
        <v>2481</v>
      </c>
      <c r="AX902" s="1" t="s">
        <v>52</v>
      </c>
      <c r="AY902" s="1" t="s">
        <v>1204</v>
      </c>
      <c r="AZ902" s="1" t="s">
        <v>52</v>
      </c>
    </row>
    <row r="903" spans="1:52" ht="30" customHeight="1" x14ac:dyDescent="0.3">
      <c r="A903" s="19" t="s">
        <v>1724</v>
      </c>
      <c r="B903" s="19" t="s">
        <v>1193</v>
      </c>
      <c r="C903" s="19" t="s">
        <v>652</v>
      </c>
      <c r="D903" s="20">
        <v>0.34</v>
      </c>
      <c r="E903" s="22"/>
      <c r="F903" s="25"/>
      <c r="G903" s="22"/>
      <c r="H903" s="25"/>
      <c r="I903" s="22"/>
      <c r="J903" s="25"/>
      <c r="K903" s="22"/>
      <c r="L903" s="25"/>
      <c r="M903" s="19" t="s">
        <v>1201</v>
      </c>
      <c r="N903" s="1" t="s">
        <v>52</v>
      </c>
      <c r="O903" s="1" t="s">
        <v>1725</v>
      </c>
      <c r="P903" s="1" t="s">
        <v>65</v>
      </c>
      <c r="Q903" s="1" t="s">
        <v>65</v>
      </c>
      <c r="R903" s="1" t="s">
        <v>64</v>
      </c>
      <c r="V903">
        <v>1</v>
      </c>
      <c r="AV903" s="1" t="s">
        <v>52</v>
      </c>
      <c r="AW903" s="1" t="s">
        <v>2482</v>
      </c>
      <c r="AX903" s="1" t="s">
        <v>52</v>
      </c>
      <c r="AY903" s="1" t="s">
        <v>1204</v>
      </c>
      <c r="AZ903" s="1" t="s">
        <v>52</v>
      </c>
    </row>
    <row r="904" spans="1:52" ht="30" customHeight="1" x14ac:dyDescent="0.3">
      <c r="A904" s="19" t="s">
        <v>2483</v>
      </c>
      <c r="B904" s="19" t="s">
        <v>2484</v>
      </c>
      <c r="C904" s="19" t="s">
        <v>1676</v>
      </c>
      <c r="D904" s="20">
        <v>2</v>
      </c>
      <c r="E904" s="22"/>
      <c r="F904" s="25"/>
      <c r="G904" s="22"/>
      <c r="H904" s="25"/>
      <c r="I904" s="22"/>
      <c r="J904" s="25"/>
      <c r="K904" s="22"/>
      <c r="L904" s="25"/>
      <c r="M904" s="19" t="s">
        <v>1201</v>
      </c>
      <c r="N904" s="1" t="s">
        <v>52</v>
      </c>
      <c r="O904" s="1" t="s">
        <v>2485</v>
      </c>
      <c r="P904" s="1" t="s">
        <v>64</v>
      </c>
      <c r="Q904" s="1" t="s">
        <v>65</v>
      </c>
      <c r="R904" s="1" t="s">
        <v>65</v>
      </c>
      <c r="V904">
        <v>1</v>
      </c>
      <c r="AV904" s="1" t="s">
        <v>52</v>
      </c>
      <c r="AW904" s="1" t="s">
        <v>2486</v>
      </c>
      <c r="AX904" s="1" t="s">
        <v>52</v>
      </c>
      <c r="AY904" s="1" t="s">
        <v>1204</v>
      </c>
      <c r="AZ904" s="1" t="s">
        <v>52</v>
      </c>
    </row>
    <row r="905" spans="1:52" ht="30" customHeight="1" x14ac:dyDescent="0.3">
      <c r="A905" s="19" t="s">
        <v>1209</v>
      </c>
      <c r="B905" s="19" t="s">
        <v>1210</v>
      </c>
      <c r="C905" s="19" t="s">
        <v>353</v>
      </c>
      <c r="D905" s="20">
        <v>1</v>
      </c>
      <c r="E905" s="22"/>
      <c r="F905" s="25"/>
      <c r="G905" s="22"/>
      <c r="H905" s="25"/>
      <c r="I905" s="22"/>
      <c r="J905" s="25"/>
      <c r="K905" s="22"/>
      <c r="L905" s="25"/>
      <c r="M905" s="19" t="s">
        <v>52</v>
      </c>
      <c r="N905" s="1" t="s">
        <v>1207</v>
      </c>
      <c r="O905" s="1" t="s">
        <v>1141</v>
      </c>
      <c r="P905" s="1" t="s">
        <v>65</v>
      </c>
      <c r="Q905" s="1" t="s">
        <v>65</v>
      </c>
      <c r="R905" s="1" t="s">
        <v>65</v>
      </c>
      <c r="S905">
        <v>3</v>
      </c>
      <c r="T905">
        <v>2</v>
      </c>
      <c r="U905">
        <v>1</v>
      </c>
      <c r="AV905" s="1" t="s">
        <v>52</v>
      </c>
      <c r="AW905" s="1" t="s">
        <v>2487</v>
      </c>
      <c r="AX905" s="1" t="s">
        <v>52</v>
      </c>
      <c r="AY905" s="1" t="s">
        <v>52</v>
      </c>
      <c r="AZ905" s="1" t="s">
        <v>52</v>
      </c>
    </row>
    <row r="906" spans="1:52" ht="30" customHeight="1" x14ac:dyDescent="0.3">
      <c r="A906" s="19" t="s">
        <v>1196</v>
      </c>
      <c r="B906" s="19" t="s">
        <v>52</v>
      </c>
      <c r="C906" s="19" t="s">
        <v>52</v>
      </c>
      <c r="D906" s="20"/>
      <c r="E906" s="22"/>
      <c r="F906" s="25"/>
      <c r="G906" s="22"/>
      <c r="H906" s="25"/>
      <c r="I906" s="22"/>
      <c r="J906" s="25"/>
      <c r="K906" s="22"/>
      <c r="L906" s="25"/>
      <c r="M906" s="19" t="s">
        <v>52</v>
      </c>
      <c r="N906" s="1" t="s">
        <v>94</v>
      </c>
      <c r="O906" s="1" t="s">
        <v>94</v>
      </c>
      <c r="P906" s="1" t="s">
        <v>52</v>
      </c>
      <c r="Q906" s="1" t="s">
        <v>52</v>
      </c>
      <c r="R906" s="1" t="s">
        <v>52</v>
      </c>
      <c r="AV906" s="1" t="s">
        <v>52</v>
      </c>
      <c r="AW906" s="1" t="s">
        <v>52</v>
      </c>
      <c r="AX906" s="1" t="s">
        <v>52</v>
      </c>
      <c r="AY906" s="1" t="s">
        <v>52</v>
      </c>
      <c r="AZ906" s="1" t="s">
        <v>52</v>
      </c>
    </row>
    <row r="907" spans="1:52" ht="30" customHeight="1" x14ac:dyDescent="0.3">
      <c r="A907" s="20"/>
      <c r="B907" s="20"/>
      <c r="C907" s="20"/>
      <c r="D907" s="20"/>
      <c r="E907" s="22"/>
      <c r="F907" s="25"/>
      <c r="G907" s="22"/>
      <c r="H907" s="25"/>
      <c r="I907" s="22"/>
      <c r="J907" s="25"/>
      <c r="K907" s="22"/>
      <c r="L907" s="25"/>
      <c r="M907" s="20"/>
    </row>
    <row r="908" spans="1:52" ht="30" customHeight="1" x14ac:dyDescent="0.3">
      <c r="A908" s="16" t="s">
        <v>2488</v>
      </c>
      <c r="B908" s="17"/>
      <c r="C908" s="17"/>
      <c r="D908" s="17"/>
      <c r="E908" s="21"/>
      <c r="F908" s="24"/>
      <c r="G908" s="21"/>
      <c r="H908" s="24"/>
      <c r="I908" s="21"/>
      <c r="J908" s="24"/>
      <c r="K908" s="21"/>
      <c r="L908" s="24"/>
      <c r="M908" s="18"/>
      <c r="N908" s="1" t="s">
        <v>2485</v>
      </c>
    </row>
    <row r="909" spans="1:52" ht="30" customHeight="1" x14ac:dyDescent="0.3">
      <c r="A909" s="19" t="s">
        <v>2483</v>
      </c>
      <c r="B909" s="19" t="s">
        <v>2484</v>
      </c>
      <c r="C909" s="19" t="s">
        <v>89</v>
      </c>
      <c r="D909" s="20">
        <v>0.2298</v>
      </c>
      <c r="E909" s="22"/>
      <c r="F909" s="25"/>
      <c r="G909" s="22"/>
      <c r="H909" s="25"/>
      <c r="I909" s="22"/>
      <c r="J909" s="25"/>
      <c r="K909" s="22"/>
      <c r="L909" s="25"/>
      <c r="M909" s="19" t="s">
        <v>2041</v>
      </c>
      <c r="N909" s="1" t="s">
        <v>2485</v>
      </c>
      <c r="O909" s="1" t="s">
        <v>2490</v>
      </c>
      <c r="P909" s="1" t="s">
        <v>65</v>
      </c>
      <c r="Q909" s="1" t="s">
        <v>65</v>
      </c>
      <c r="R909" s="1" t="s">
        <v>64</v>
      </c>
      <c r="AV909" s="1" t="s">
        <v>52</v>
      </c>
      <c r="AW909" s="1" t="s">
        <v>2491</v>
      </c>
      <c r="AX909" s="1" t="s">
        <v>52</v>
      </c>
      <c r="AY909" s="1" t="s">
        <v>52</v>
      </c>
      <c r="AZ909" s="1" t="s">
        <v>52</v>
      </c>
    </row>
    <row r="910" spans="1:52" ht="30" customHeight="1" x14ac:dyDescent="0.3">
      <c r="A910" s="19" t="s">
        <v>2492</v>
      </c>
      <c r="B910" s="19" t="s">
        <v>2493</v>
      </c>
      <c r="C910" s="19" t="s">
        <v>1908</v>
      </c>
      <c r="D910" s="20">
        <v>3.8</v>
      </c>
      <c r="E910" s="22"/>
      <c r="F910" s="25"/>
      <c r="G910" s="22"/>
      <c r="H910" s="25"/>
      <c r="I910" s="22"/>
      <c r="J910" s="25"/>
      <c r="K910" s="22"/>
      <c r="L910" s="25"/>
      <c r="M910" s="19" t="s">
        <v>52</v>
      </c>
      <c r="N910" s="1" t="s">
        <v>2485</v>
      </c>
      <c r="O910" s="1" t="s">
        <v>2494</v>
      </c>
      <c r="P910" s="1" t="s">
        <v>65</v>
      </c>
      <c r="Q910" s="1" t="s">
        <v>65</v>
      </c>
      <c r="R910" s="1" t="s">
        <v>64</v>
      </c>
      <c r="V910">
        <v>1</v>
      </c>
      <c r="AV910" s="1" t="s">
        <v>52</v>
      </c>
      <c r="AW910" s="1" t="s">
        <v>2495</v>
      </c>
      <c r="AX910" s="1" t="s">
        <v>52</v>
      </c>
      <c r="AY910" s="1" t="s">
        <v>52</v>
      </c>
      <c r="AZ910" s="1" t="s">
        <v>52</v>
      </c>
    </row>
    <row r="911" spans="1:52" ht="30" customHeight="1" x14ac:dyDescent="0.3">
      <c r="A911" s="19" t="s">
        <v>1543</v>
      </c>
      <c r="B911" s="19" t="s">
        <v>2496</v>
      </c>
      <c r="C911" s="19" t="s">
        <v>353</v>
      </c>
      <c r="D911" s="20">
        <v>1</v>
      </c>
      <c r="E911" s="22"/>
      <c r="F911" s="25"/>
      <c r="G911" s="22"/>
      <c r="H911" s="25"/>
      <c r="I911" s="22"/>
      <c r="J911" s="25"/>
      <c r="K911" s="22"/>
      <c r="L911" s="25"/>
      <c r="M911" s="19" t="s">
        <v>52</v>
      </c>
      <c r="N911" s="1" t="s">
        <v>2485</v>
      </c>
      <c r="O911" s="1" t="s">
        <v>1141</v>
      </c>
      <c r="P911" s="1" t="s">
        <v>65</v>
      </c>
      <c r="Q911" s="1" t="s">
        <v>65</v>
      </c>
      <c r="R911" s="1" t="s">
        <v>65</v>
      </c>
      <c r="S911">
        <v>0</v>
      </c>
      <c r="T911">
        <v>0</v>
      </c>
      <c r="U911">
        <v>0.39</v>
      </c>
      <c r="AV911" s="1" t="s">
        <v>52</v>
      </c>
      <c r="AW911" s="1" t="s">
        <v>2497</v>
      </c>
      <c r="AX911" s="1" t="s">
        <v>52</v>
      </c>
      <c r="AY911" s="1" t="s">
        <v>52</v>
      </c>
      <c r="AZ911" s="1" t="s">
        <v>52</v>
      </c>
    </row>
    <row r="912" spans="1:52" ht="30" customHeight="1" x14ac:dyDescent="0.3">
      <c r="A912" s="19" t="s">
        <v>2498</v>
      </c>
      <c r="B912" s="19" t="s">
        <v>1193</v>
      </c>
      <c r="C912" s="19" t="s">
        <v>652</v>
      </c>
      <c r="D912" s="20">
        <v>1</v>
      </c>
      <c r="E912" s="22"/>
      <c r="F912" s="25"/>
      <c r="G912" s="22"/>
      <c r="H912" s="25"/>
      <c r="I912" s="22"/>
      <c r="J912" s="25"/>
      <c r="K912" s="22"/>
      <c r="L912" s="25"/>
      <c r="M912" s="19" t="s">
        <v>52</v>
      </c>
      <c r="N912" s="1" t="s">
        <v>2485</v>
      </c>
      <c r="O912" s="1" t="s">
        <v>2499</v>
      </c>
      <c r="P912" s="1" t="s">
        <v>65</v>
      </c>
      <c r="Q912" s="1" t="s">
        <v>65</v>
      </c>
      <c r="R912" s="1" t="s">
        <v>64</v>
      </c>
      <c r="AV912" s="1" t="s">
        <v>52</v>
      </c>
      <c r="AW912" s="1" t="s">
        <v>2500</v>
      </c>
      <c r="AX912" s="1" t="s">
        <v>64</v>
      </c>
      <c r="AY912" s="1" t="s">
        <v>52</v>
      </c>
      <c r="AZ912" s="1" t="s">
        <v>52</v>
      </c>
    </row>
    <row r="913" spans="1:52" ht="30" customHeight="1" x14ac:dyDescent="0.3">
      <c r="A913" s="19" t="s">
        <v>1196</v>
      </c>
      <c r="B913" s="19" t="s">
        <v>52</v>
      </c>
      <c r="C913" s="19" t="s">
        <v>52</v>
      </c>
      <c r="D913" s="20"/>
      <c r="E913" s="22"/>
      <c r="F913" s="25"/>
      <c r="G913" s="22"/>
      <c r="H913" s="25"/>
      <c r="I913" s="22"/>
      <c r="J913" s="25"/>
      <c r="K913" s="22"/>
      <c r="L913" s="25"/>
      <c r="M913" s="19" t="s">
        <v>52</v>
      </c>
      <c r="N913" s="1" t="s">
        <v>94</v>
      </c>
      <c r="O913" s="1" t="s">
        <v>94</v>
      </c>
      <c r="P913" s="1" t="s">
        <v>52</v>
      </c>
      <c r="Q913" s="1" t="s">
        <v>52</v>
      </c>
      <c r="R913" s="1" t="s">
        <v>52</v>
      </c>
      <c r="AV913" s="1" t="s">
        <v>52</v>
      </c>
      <c r="AW913" s="1" t="s">
        <v>52</v>
      </c>
      <c r="AX913" s="1" t="s">
        <v>52</v>
      </c>
      <c r="AY913" s="1" t="s">
        <v>52</v>
      </c>
      <c r="AZ913" s="1" t="s">
        <v>52</v>
      </c>
    </row>
    <row r="914" spans="1:52" ht="30" customHeight="1" x14ac:dyDescent="0.3">
      <c r="A914" s="20"/>
      <c r="B914" s="20"/>
      <c r="C914" s="20"/>
      <c r="D914" s="20"/>
      <c r="E914" s="22"/>
      <c r="F914" s="25"/>
      <c r="G914" s="22"/>
      <c r="H914" s="25"/>
      <c r="I914" s="22"/>
      <c r="J914" s="25"/>
      <c r="K914" s="22"/>
      <c r="L914" s="25"/>
      <c r="M914" s="20"/>
    </row>
    <row r="915" spans="1:52" ht="30" customHeight="1" x14ac:dyDescent="0.3">
      <c r="A915" s="16" t="s">
        <v>2501</v>
      </c>
      <c r="B915" s="17"/>
      <c r="C915" s="17"/>
      <c r="D915" s="17"/>
      <c r="E915" s="21"/>
      <c r="F915" s="24"/>
      <c r="G915" s="21"/>
      <c r="H915" s="24"/>
      <c r="I915" s="21"/>
      <c r="J915" s="24"/>
      <c r="K915" s="21"/>
      <c r="L915" s="24"/>
      <c r="M915" s="18"/>
      <c r="N915" s="1" t="s">
        <v>1255</v>
      </c>
    </row>
    <row r="916" spans="1:52" ht="30" customHeight="1" x14ac:dyDescent="0.3">
      <c r="A916" s="19" t="s">
        <v>2479</v>
      </c>
      <c r="B916" s="19" t="s">
        <v>1193</v>
      </c>
      <c r="C916" s="19" t="s">
        <v>652</v>
      </c>
      <c r="D916" s="20">
        <v>0.25</v>
      </c>
      <c r="E916" s="22"/>
      <c r="F916" s="25"/>
      <c r="G916" s="22"/>
      <c r="H916" s="25"/>
      <c r="I916" s="22"/>
      <c r="J916" s="25"/>
      <c r="K916" s="22"/>
      <c r="L916" s="25"/>
      <c r="M916" s="19" t="s">
        <v>52</v>
      </c>
      <c r="N916" s="1" t="s">
        <v>1255</v>
      </c>
      <c r="O916" s="1" t="s">
        <v>2480</v>
      </c>
      <c r="P916" s="1" t="s">
        <v>65</v>
      </c>
      <c r="Q916" s="1" t="s">
        <v>65</v>
      </c>
      <c r="R916" s="1" t="s">
        <v>64</v>
      </c>
      <c r="AV916" s="1" t="s">
        <v>52</v>
      </c>
      <c r="AW916" s="1" t="s">
        <v>2502</v>
      </c>
      <c r="AX916" s="1" t="s">
        <v>52</v>
      </c>
      <c r="AY916" s="1" t="s">
        <v>52</v>
      </c>
      <c r="AZ916" s="1" t="s">
        <v>52</v>
      </c>
    </row>
    <row r="917" spans="1:52" ht="30" customHeight="1" x14ac:dyDescent="0.3">
      <c r="A917" s="19" t="s">
        <v>1192</v>
      </c>
      <c r="B917" s="19" t="s">
        <v>1193</v>
      </c>
      <c r="C917" s="19" t="s">
        <v>652</v>
      </c>
      <c r="D917" s="20">
        <v>0.14000000000000001</v>
      </c>
      <c r="E917" s="22"/>
      <c r="F917" s="25"/>
      <c r="G917" s="22"/>
      <c r="H917" s="25"/>
      <c r="I917" s="22"/>
      <c r="J917" s="25"/>
      <c r="K917" s="22"/>
      <c r="L917" s="25"/>
      <c r="M917" s="19" t="s">
        <v>52</v>
      </c>
      <c r="N917" s="1" t="s">
        <v>1255</v>
      </c>
      <c r="O917" s="1" t="s">
        <v>1194</v>
      </c>
      <c r="P917" s="1" t="s">
        <v>65</v>
      </c>
      <c r="Q917" s="1" t="s">
        <v>65</v>
      </c>
      <c r="R917" s="1" t="s">
        <v>64</v>
      </c>
      <c r="AV917" s="1" t="s">
        <v>52</v>
      </c>
      <c r="AW917" s="1" t="s">
        <v>2503</v>
      </c>
      <c r="AX917" s="1" t="s">
        <v>52</v>
      </c>
      <c r="AY917" s="1" t="s">
        <v>52</v>
      </c>
      <c r="AZ917" s="1" t="s">
        <v>52</v>
      </c>
    </row>
    <row r="918" spans="1:52" ht="30" customHeight="1" x14ac:dyDescent="0.3">
      <c r="A918" s="19" t="s">
        <v>1196</v>
      </c>
      <c r="B918" s="19" t="s">
        <v>52</v>
      </c>
      <c r="C918" s="19" t="s">
        <v>52</v>
      </c>
      <c r="D918" s="20"/>
      <c r="E918" s="22"/>
      <c r="F918" s="25"/>
      <c r="G918" s="22"/>
      <c r="H918" s="25"/>
      <c r="I918" s="22"/>
      <c r="J918" s="25"/>
      <c r="K918" s="22"/>
      <c r="L918" s="25"/>
      <c r="M918" s="19" t="s">
        <v>52</v>
      </c>
      <c r="N918" s="1" t="s">
        <v>94</v>
      </c>
      <c r="O918" s="1" t="s">
        <v>94</v>
      </c>
      <c r="P918" s="1" t="s">
        <v>52</v>
      </c>
      <c r="Q918" s="1" t="s">
        <v>52</v>
      </c>
      <c r="R918" s="1" t="s">
        <v>52</v>
      </c>
      <c r="AV918" s="1" t="s">
        <v>52</v>
      </c>
      <c r="AW918" s="1" t="s">
        <v>52</v>
      </c>
      <c r="AX918" s="1" t="s">
        <v>52</v>
      </c>
      <c r="AY918" s="1" t="s">
        <v>52</v>
      </c>
      <c r="AZ918" s="1" t="s">
        <v>52</v>
      </c>
    </row>
    <row r="919" spans="1:52" ht="30" customHeight="1" x14ac:dyDescent="0.3">
      <c r="A919" s="20"/>
      <c r="B919" s="20"/>
      <c r="C919" s="20"/>
      <c r="D919" s="20"/>
      <c r="E919" s="22"/>
      <c r="F919" s="25"/>
      <c r="G919" s="22"/>
      <c r="H919" s="25"/>
      <c r="I919" s="22"/>
      <c r="J919" s="25"/>
      <c r="K919" s="22"/>
      <c r="L919" s="25"/>
      <c r="M919" s="20"/>
    </row>
    <row r="920" spans="1:52" ht="30" customHeight="1" x14ac:dyDescent="0.3">
      <c r="A920" s="16" t="s">
        <v>2504</v>
      </c>
      <c r="B920" s="17"/>
      <c r="C920" s="17"/>
      <c r="D920" s="17"/>
      <c r="E920" s="21"/>
      <c r="F920" s="24"/>
      <c r="G920" s="21"/>
      <c r="H920" s="24"/>
      <c r="I920" s="21"/>
      <c r="J920" s="24"/>
      <c r="K920" s="21"/>
      <c r="L920" s="24"/>
      <c r="M920" s="18"/>
      <c r="N920" s="1" t="s">
        <v>1261</v>
      </c>
    </row>
    <row r="921" spans="1:52" ht="30" customHeight="1" x14ac:dyDescent="0.3">
      <c r="A921" s="19" t="s">
        <v>1283</v>
      </c>
      <c r="B921" s="19" t="s">
        <v>1284</v>
      </c>
      <c r="C921" s="19" t="s">
        <v>61</v>
      </c>
      <c r="D921" s="20">
        <v>1.03</v>
      </c>
      <c r="E921" s="22"/>
      <c r="F921" s="25"/>
      <c r="G921" s="22"/>
      <c r="H921" s="25"/>
      <c r="I921" s="22"/>
      <c r="J921" s="25"/>
      <c r="K921" s="22"/>
      <c r="L921" s="25"/>
      <c r="M921" s="19" t="s">
        <v>1201</v>
      </c>
      <c r="N921" s="1" t="s">
        <v>52</v>
      </c>
      <c r="O921" s="1" t="s">
        <v>1285</v>
      </c>
      <c r="P921" s="1" t="s">
        <v>65</v>
      </c>
      <c r="Q921" s="1" t="s">
        <v>65</v>
      </c>
      <c r="R921" s="1" t="s">
        <v>64</v>
      </c>
      <c r="V921">
        <v>1</v>
      </c>
      <c r="AV921" s="1" t="s">
        <v>52</v>
      </c>
      <c r="AW921" s="1" t="s">
        <v>2505</v>
      </c>
      <c r="AX921" s="1" t="s">
        <v>52</v>
      </c>
      <c r="AY921" s="1" t="s">
        <v>1204</v>
      </c>
      <c r="AZ921" s="1" t="s">
        <v>52</v>
      </c>
    </row>
    <row r="922" spans="1:52" ht="30" customHeight="1" x14ac:dyDescent="0.3">
      <c r="A922" s="19" t="s">
        <v>1302</v>
      </c>
      <c r="B922" s="19" t="s">
        <v>2506</v>
      </c>
      <c r="C922" s="19" t="s">
        <v>99</v>
      </c>
      <c r="D922" s="20">
        <v>3.7999999999999999E-2</v>
      </c>
      <c r="E922" s="22"/>
      <c r="F922" s="25"/>
      <c r="G922" s="22"/>
      <c r="H922" s="25"/>
      <c r="I922" s="22"/>
      <c r="J922" s="25"/>
      <c r="K922" s="22"/>
      <c r="L922" s="25"/>
      <c r="M922" s="19" t="s">
        <v>1201</v>
      </c>
      <c r="N922" s="1" t="s">
        <v>52</v>
      </c>
      <c r="O922" s="1" t="s">
        <v>2507</v>
      </c>
      <c r="P922" s="1" t="s">
        <v>65</v>
      </c>
      <c r="Q922" s="1" t="s">
        <v>65</v>
      </c>
      <c r="R922" s="1" t="s">
        <v>64</v>
      </c>
      <c r="V922">
        <v>1</v>
      </c>
      <c r="AV922" s="1" t="s">
        <v>52</v>
      </c>
      <c r="AW922" s="1" t="s">
        <v>2508</v>
      </c>
      <c r="AX922" s="1" t="s">
        <v>52</v>
      </c>
      <c r="AY922" s="1" t="s">
        <v>1204</v>
      </c>
      <c r="AZ922" s="1" t="s">
        <v>52</v>
      </c>
    </row>
    <row r="923" spans="1:52" ht="30" customHeight="1" x14ac:dyDescent="0.3">
      <c r="A923" s="19" t="s">
        <v>2509</v>
      </c>
      <c r="B923" s="19" t="s">
        <v>2510</v>
      </c>
      <c r="C923" s="19" t="s">
        <v>353</v>
      </c>
      <c r="D923" s="20">
        <v>1</v>
      </c>
      <c r="E923" s="22"/>
      <c r="F923" s="25"/>
      <c r="G923" s="22"/>
      <c r="H923" s="25"/>
      <c r="I923" s="22"/>
      <c r="J923" s="25"/>
      <c r="K923" s="22"/>
      <c r="L923" s="25"/>
      <c r="M923" s="19" t="s">
        <v>52</v>
      </c>
      <c r="N923" s="1" t="s">
        <v>1261</v>
      </c>
      <c r="O923" s="1" t="s">
        <v>1141</v>
      </c>
      <c r="P923" s="1" t="s">
        <v>65</v>
      </c>
      <c r="Q923" s="1" t="s">
        <v>65</v>
      </c>
      <c r="R923" s="1" t="s">
        <v>65</v>
      </c>
      <c r="S923">
        <v>0</v>
      </c>
      <c r="T923">
        <v>0</v>
      </c>
      <c r="U923">
        <v>0.443</v>
      </c>
      <c r="W923">
        <v>2</v>
      </c>
      <c r="AV923" s="1" t="s">
        <v>52</v>
      </c>
      <c r="AW923" s="1" t="s">
        <v>2511</v>
      </c>
      <c r="AX923" s="1" t="s">
        <v>52</v>
      </c>
      <c r="AY923" s="1" t="s">
        <v>52</v>
      </c>
      <c r="AZ923" s="1" t="s">
        <v>52</v>
      </c>
    </row>
    <row r="924" spans="1:52" ht="30" customHeight="1" x14ac:dyDescent="0.3">
      <c r="A924" s="19" t="s">
        <v>2512</v>
      </c>
      <c r="B924" s="19" t="s">
        <v>2513</v>
      </c>
      <c r="C924" s="19" t="s">
        <v>353</v>
      </c>
      <c r="D924" s="20">
        <v>1</v>
      </c>
      <c r="E924" s="22"/>
      <c r="F924" s="25"/>
      <c r="G924" s="22"/>
      <c r="H924" s="25"/>
      <c r="I924" s="22"/>
      <c r="J924" s="25"/>
      <c r="K924" s="22"/>
      <c r="L924" s="25"/>
      <c r="M924" s="19" t="s">
        <v>52</v>
      </c>
      <c r="N924" s="1" t="s">
        <v>1261</v>
      </c>
      <c r="O924" s="1" t="s">
        <v>1550</v>
      </c>
      <c r="P924" s="1" t="s">
        <v>65</v>
      </c>
      <c r="Q924" s="1" t="s">
        <v>65</v>
      </c>
      <c r="R924" s="1" t="s">
        <v>65</v>
      </c>
      <c r="S924">
        <v>0</v>
      </c>
      <c r="T924">
        <v>0</v>
      </c>
      <c r="U924">
        <v>0.08</v>
      </c>
      <c r="AV924" s="1" t="s">
        <v>52</v>
      </c>
      <c r="AW924" s="1" t="s">
        <v>2514</v>
      </c>
      <c r="AX924" s="1" t="s">
        <v>52</v>
      </c>
      <c r="AY924" s="1" t="s">
        <v>52</v>
      </c>
      <c r="AZ924" s="1" t="s">
        <v>52</v>
      </c>
    </row>
    <row r="925" spans="1:52" ht="30" customHeight="1" x14ac:dyDescent="0.3">
      <c r="A925" s="19" t="s">
        <v>1196</v>
      </c>
      <c r="B925" s="19" t="s">
        <v>52</v>
      </c>
      <c r="C925" s="19" t="s">
        <v>52</v>
      </c>
      <c r="D925" s="20"/>
      <c r="E925" s="22"/>
      <c r="F925" s="25"/>
      <c r="G925" s="22"/>
      <c r="H925" s="25"/>
      <c r="I925" s="22"/>
      <c r="J925" s="25"/>
      <c r="K925" s="22"/>
      <c r="L925" s="25"/>
      <c r="M925" s="19" t="s">
        <v>52</v>
      </c>
      <c r="N925" s="1" t="s">
        <v>94</v>
      </c>
      <c r="O925" s="1" t="s">
        <v>94</v>
      </c>
      <c r="P925" s="1" t="s">
        <v>52</v>
      </c>
      <c r="Q925" s="1" t="s">
        <v>52</v>
      </c>
      <c r="R925" s="1" t="s">
        <v>52</v>
      </c>
      <c r="AV925" s="1" t="s">
        <v>52</v>
      </c>
      <c r="AW925" s="1" t="s">
        <v>52</v>
      </c>
      <c r="AX925" s="1" t="s">
        <v>52</v>
      </c>
      <c r="AY925" s="1" t="s">
        <v>52</v>
      </c>
      <c r="AZ925" s="1" t="s">
        <v>52</v>
      </c>
    </row>
    <row r="926" spans="1:52" ht="30" customHeight="1" x14ac:dyDescent="0.3">
      <c r="A926" s="20"/>
      <c r="B926" s="20"/>
      <c r="C926" s="20"/>
      <c r="D926" s="20"/>
      <c r="E926" s="22"/>
      <c r="F926" s="25"/>
      <c r="G926" s="22"/>
      <c r="H926" s="25"/>
      <c r="I926" s="22"/>
      <c r="J926" s="25"/>
      <c r="K926" s="22"/>
      <c r="L926" s="25"/>
      <c r="M926" s="20"/>
    </row>
    <row r="927" spans="1:52" ht="30" customHeight="1" x14ac:dyDescent="0.3">
      <c r="A927" s="16" t="s">
        <v>2515</v>
      </c>
      <c r="B927" s="17"/>
      <c r="C927" s="17"/>
      <c r="D927" s="17"/>
      <c r="E927" s="21"/>
      <c r="F927" s="24"/>
      <c r="G927" s="21"/>
      <c r="H927" s="24"/>
      <c r="I927" s="21"/>
      <c r="J927" s="24"/>
      <c r="K927" s="21"/>
      <c r="L927" s="24"/>
      <c r="M927" s="18"/>
      <c r="N927" s="1" t="s">
        <v>1266</v>
      </c>
    </row>
    <row r="928" spans="1:52" ht="30" customHeight="1" x14ac:dyDescent="0.3">
      <c r="A928" s="19" t="s">
        <v>2516</v>
      </c>
      <c r="B928" s="19" t="s">
        <v>1193</v>
      </c>
      <c r="C928" s="19" t="s">
        <v>652</v>
      </c>
      <c r="D928" s="20">
        <v>0.16700000000000001</v>
      </c>
      <c r="E928" s="22"/>
      <c r="F928" s="25"/>
      <c r="G928" s="22"/>
      <c r="H928" s="25"/>
      <c r="I928" s="22"/>
      <c r="J928" s="25"/>
      <c r="K928" s="22"/>
      <c r="L928" s="25"/>
      <c r="M928" s="19" t="s">
        <v>52</v>
      </c>
      <c r="N928" s="1" t="s">
        <v>1266</v>
      </c>
      <c r="O928" s="1" t="s">
        <v>2517</v>
      </c>
      <c r="P928" s="1" t="s">
        <v>65</v>
      </c>
      <c r="Q928" s="1" t="s">
        <v>65</v>
      </c>
      <c r="R928" s="1" t="s">
        <v>64</v>
      </c>
      <c r="V928">
        <v>1</v>
      </c>
      <c r="AV928" s="1" t="s">
        <v>52</v>
      </c>
      <c r="AW928" s="1" t="s">
        <v>2518</v>
      </c>
      <c r="AX928" s="1" t="s">
        <v>52</v>
      </c>
      <c r="AY928" s="1" t="s">
        <v>52</v>
      </c>
      <c r="AZ928" s="1" t="s">
        <v>52</v>
      </c>
    </row>
    <row r="929" spans="1:52" ht="30" customHeight="1" x14ac:dyDescent="0.3">
      <c r="A929" s="19" t="s">
        <v>1192</v>
      </c>
      <c r="B929" s="19" t="s">
        <v>1193</v>
      </c>
      <c r="C929" s="19" t="s">
        <v>652</v>
      </c>
      <c r="D929" s="20">
        <v>6.7000000000000004E-2</v>
      </c>
      <c r="E929" s="22"/>
      <c r="F929" s="25"/>
      <c r="G929" s="22"/>
      <c r="H929" s="25"/>
      <c r="I929" s="22"/>
      <c r="J929" s="25"/>
      <c r="K929" s="22"/>
      <c r="L929" s="25"/>
      <c r="M929" s="19" t="s">
        <v>52</v>
      </c>
      <c r="N929" s="1" t="s">
        <v>1266</v>
      </c>
      <c r="O929" s="1" t="s">
        <v>1194</v>
      </c>
      <c r="P929" s="1" t="s">
        <v>65</v>
      </c>
      <c r="Q929" s="1" t="s">
        <v>65</v>
      </c>
      <c r="R929" s="1" t="s">
        <v>64</v>
      </c>
      <c r="V929">
        <v>1</v>
      </c>
      <c r="AV929" s="1" t="s">
        <v>52</v>
      </c>
      <c r="AW929" s="1" t="s">
        <v>2519</v>
      </c>
      <c r="AX929" s="1" t="s">
        <v>52</v>
      </c>
      <c r="AY929" s="1" t="s">
        <v>52</v>
      </c>
      <c r="AZ929" s="1" t="s">
        <v>52</v>
      </c>
    </row>
    <row r="930" spans="1:52" ht="30" customHeight="1" x14ac:dyDescent="0.3">
      <c r="A930" s="19" t="s">
        <v>1273</v>
      </c>
      <c r="B930" s="19" t="s">
        <v>1680</v>
      </c>
      <c r="C930" s="19" t="s">
        <v>353</v>
      </c>
      <c r="D930" s="20">
        <v>1</v>
      </c>
      <c r="E930" s="22"/>
      <c r="F930" s="25"/>
      <c r="G930" s="22"/>
      <c r="H930" s="25"/>
      <c r="I930" s="22"/>
      <c r="J930" s="25"/>
      <c r="K930" s="22"/>
      <c r="L930" s="25"/>
      <c r="M930" s="19" t="s">
        <v>52</v>
      </c>
      <c r="N930" s="1" t="s">
        <v>1266</v>
      </c>
      <c r="O930" s="1" t="s">
        <v>1141</v>
      </c>
      <c r="P930" s="1" t="s">
        <v>65</v>
      </c>
      <c r="Q930" s="1" t="s">
        <v>65</v>
      </c>
      <c r="R930" s="1" t="s">
        <v>65</v>
      </c>
      <c r="S930">
        <v>1</v>
      </c>
      <c r="T930">
        <v>2</v>
      </c>
      <c r="U930">
        <v>0.01</v>
      </c>
      <c r="AV930" s="1" t="s">
        <v>52</v>
      </c>
      <c r="AW930" s="1" t="s">
        <v>2520</v>
      </c>
      <c r="AX930" s="1" t="s">
        <v>52</v>
      </c>
      <c r="AY930" s="1" t="s">
        <v>52</v>
      </c>
      <c r="AZ930" s="1" t="s">
        <v>52</v>
      </c>
    </row>
    <row r="931" spans="1:52" ht="30" customHeight="1" x14ac:dyDescent="0.3">
      <c r="A931" s="19" t="s">
        <v>1196</v>
      </c>
      <c r="B931" s="19" t="s">
        <v>52</v>
      </c>
      <c r="C931" s="19" t="s">
        <v>52</v>
      </c>
      <c r="D931" s="20"/>
      <c r="E931" s="22"/>
      <c r="F931" s="25"/>
      <c r="G931" s="22"/>
      <c r="H931" s="25"/>
      <c r="I931" s="22"/>
      <c r="J931" s="25"/>
      <c r="K931" s="22"/>
      <c r="L931" s="25"/>
      <c r="M931" s="19" t="s">
        <v>52</v>
      </c>
      <c r="N931" s="1" t="s">
        <v>94</v>
      </c>
      <c r="O931" s="1" t="s">
        <v>94</v>
      </c>
      <c r="P931" s="1" t="s">
        <v>52</v>
      </c>
      <c r="Q931" s="1" t="s">
        <v>52</v>
      </c>
      <c r="R931" s="1" t="s">
        <v>52</v>
      </c>
      <c r="AV931" s="1" t="s">
        <v>52</v>
      </c>
      <c r="AW931" s="1" t="s">
        <v>52</v>
      </c>
      <c r="AX931" s="1" t="s">
        <v>52</v>
      </c>
      <c r="AY931" s="1" t="s">
        <v>52</v>
      </c>
      <c r="AZ931" s="1" t="s">
        <v>52</v>
      </c>
    </row>
    <row r="932" spans="1:52" ht="30" customHeight="1" x14ac:dyDescent="0.3">
      <c r="A932" s="20"/>
      <c r="B932" s="20"/>
      <c r="C932" s="20"/>
      <c r="D932" s="20"/>
      <c r="E932" s="22"/>
      <c r="F932" s="25"/>
      <c r="G932" s="22"/>
      <c r="H932" s="25"/>
      <c r="I932" s="22"/>
      <c r="J932" s="25"/>
      <c r="K932" s="22"/>
      <c r="L932" s="25"/>
      <c r="M932" s="20"/>
    </row>
    <row r="933" spans="1:52" ht="30" customHeight="1" x14ac:dyDescent="0.3">
      <c r="A933" s="16" t="s">
        <v>2521</v>
      </c>
      <c r="B933" s="17"/>
      <c r="C933" s="17"/>
      <c r="D933" s="17"/>
      <c r="E933" s="21"/>
      <c r="F933" s="24"/>
      <c r="G933" s="21"/>
      <c r="H933" s="24"/>
      <c r="I933" s="21"/>
      <c r="J933" s="24"/>
      <c r="K933" s="21"/>
      <c r="L933" s="24"/>
      <c r="M933" s="18"/>
      <c r="N933" s="1" t="s">
        <v>1289</v>
      </c>
    </row>
    <row r="934" spans="1:52" ht="30" customHeight="1" x14ac:dyDescent="0.3">
      <c r="A934" s="19" t="s">
        <v>1314</v>
      </c>
      <c r="B934" s="19" t="s">
        <v>1193</v>
      </c>
      <c r="C934" s="19" t="s">
        <v>652</v>
      </c>
      <c r="D934" s="20">
        <v>2.58E-2</v>
      </c>
      <c r="E934" s="22"/>
      <c r="F934" s="25"/>
      <c r="G934" s="22"/>
      <c r="H934" s="25"/>
      <c r="I934" s="22"/>
      <c r="J934" s="25"/>
      <c r="K934" s="22"/>
      <c r="L934" s="25"/>
      <c r="M934" s="19" t="s">
        <v>52</v>
      </c>
      <c r="N934" s="1" t="s">
        <v>1289</v>
      </c>
      <c r="O934" s="1" t="s">
        <v>1315</v>
      </c>
      <c r="P934" s="1" t="s">
        <v>65</v>
      </c>
      <c r="Q934" s="1" t="s">
        <v>65</v>
      </c>
      <c r="R934" s="1" t="s">
        <v>64</v>
      </c>
      <c r="V934">
        <v>1</v>
      </c>
      <c r="AV934" s="1" t="s">
        <v>52</v>
      </c>
      <c r="AW934" s="1" t="s">
        <v>2522</v>
      </c>
      <c r="AX934" s="1" t="s">
        <v>52</v>
      </c>
      <c r="AY934" s="1" t="s">
        <v>52</v>
      </c>
      <c r="AZ934" s="1" t="s">
        <v>52</v>
      </c>
    </row>
    <row r="935" spans="1:52" ht="30" customHeight="1" x14ac:dyDescent="0.3">
      <c r="A935" s="19" t="s">
        <v>1192</v>
      </c>
      <c r="B935" s="19" t="s">
        <v>1193</v>
      </c>
      <c r="C935" s="19" t="s">
        <v>652</v>
      </c>
      <c r="D935" s="20">
        <v>6.4999999999999997E-3</v>
      </c>
      <c r="E935" s="22"/>
      <c r="F935" s="25"/>
      <c r="G935" s="22"/>
      <c r="H935" s="25"/>
      <c r="I935" s="22"/>
      <c r="J935" s="25"/>
      <c r="K935" s="22"/>
      <c r="L935" s="25"/>
      <c r="M935" s="19" t="s">
        <v>52</v>
      </c>
      <c r="N935" s="1" t="s">
        <v>1289</v>
      </c>
      <c r="O935" s="1" t="s">
        <v>1194</v>
      </c>
      <c r="P935" s="1" t="s">
        <v>65</v>
      </c>
      <c r="Q935" s="1" t="s">
        <v>65</v>
      </c>
      <c r="R935" s="1" t="s">
        <v>64</v>
      </c>
      <c r="V935">
        <v>1</v>
      </c>
      <c r="AV935" s="1" t="s">
        <v>52</v>
      </c>
      <c r="AW935" s="1" t="s">
        <v>2523</v>
      </c>
      <c r="AX935" s="1" t="s">
        <v>52</v>
      </c>
      <c r="AY935" s="1" t="s">
        <v>52</v>
      </c>
      <c r="AZ935" s="1" t="s">
        <v>52</v>
      </c>
    </row>
    <row r="936" spans="1:52" ht="30" customHeight="1" x14ac:dyDescent="0.3">
      <c r="A936" s="19" t="s">
        <v>1273</v>
      </c>
      <c r="B936" s="19" t="s">
        <v>2524</v>
      </c>
      <c r="C936" s="19" t="s">
        <v>353</v>
      </c>
      <c r="D936" s="20">
        <v>1</v>
      </c>
      <c r="E936" s="22"/>
      <c r="F936" s="25"/>
      <c r="G936" s="22"/>
      <c r="H936" s="25"/>
      <c r="I936" s="22"/>
      <c r="J936" s="25"/>
      <c r="K936" s="22"/>
      <c r="L936" s="25"/>
      <c r="M936" s="19" t="s">
        <v>52</v>
      </c>
      <c r="N936" s="1" t="s">
        <v>1289</v>
      </c>
      <c r="O936" s="1" t="s">
        <v>1141</v>
      </c>
      <c r="P936" s="1" t="s">
        <v>65</v>
      </c>
      <c r="Q936" s="1" t="s">
        <v>65</v>
      </c>
      <c r="R936" s="1" t="s">
        <v>65</v>
      </c>
      <c r="S936">
        <v>1</v>
      </c>
      <c r="T936">
        <v>2</v>
      </c>
      <c r="U936">
        <v>0.04</v>
      </c>
      <c r="AV936" s="1" t="s">
        <v>52</v>
      </c>
      <c r="AW936" s="1" t="s">
        <v>2525</v>
      </c>
      <c r="AX936" s="1" t="s">
        <v>52</v>
      </c>
      <c r="AY936" s="1" t="s">
        <v>52</v>
      </c>
      <c r="AZ936" s="1" t="s">
        <v>52</v>
      </c>
    </row>
    <row r="937" spans="1:52" ht="30" customHeight="1" x14ac:dyDescent="0.3">
      <c r="A937" s="19" t="s">
        <v>1196</v>
      </c>
      <c r="B937" s="19" t="s">
        <v>52</v>
      </c>
      <c r="C937" s="19" t="s">
        <v>52</v>
      </c>
      <c r="D937" s="20"/>
      <c r="E937" s="22"/>
      <c r="F937" s="25"/>
      <c r="G937" s="22"/>
      <c r="H937" s="25"/>
      <c r="I937" s="22"/>
      <c r="J937" s="25"/>
      <c r="K937" s="22"/>
      <c r="L937" s="25"/>
      <c r="M937" s="19" t="s">
        <v>52</v>
      </c>
      <c r="N937" s="1" t="s">
        <v>94</v>
      </c>
      <c r="O937" s="1" t="s">
        <v>94</v>
      </c>
      <c r="P937" s="1" t="s">
        <v>52</v>
      </c>
      <c r="Q937" s="1" t="s">
        <v>52</v>
      </c>
      <c r="R937" s="1" t="s">
        <v>52</v>
      </c>
      <c r="AV937" s="1" t="s">
        <v>52</v>
      </c>
      <c r="AW937" s="1" t="s">
        <v>52</v>
      </c>
      <c r="AX937" s="1" t="s">
        <v>52</v>
      </c>
      <c r="AY937" s="1" t="s">
        <v>52</v>
      </c>
      <c r="AZ937" s="1" t="s">
        <v>52</v>
      </c>
    </row>
    <row r="938" spans="1:52" ht="30" customHeight="1" x14ac:dyDescent="0.3">
      <c r="A938" s="20"/>
      <c r="B938" s="20"/>
      <c r="C938" s="20"/>
      <c r="D938" s="20"/>
      <c r="E938" s="22"/>
      <c r="F938" s="25"/>
      <c r="G938" s="22"/>
      <c r="H938" s="25"/>
      <c r="I938" s="22"/>
      <c r="J938" s="25"/>
      <c r="K938" s="22"/>
      <c r="L938" s="25"/>
      <c r="M938" s="20"/>
    </row>
    <row r="939" spans="1:52" ht="30" customHeight="1" x14ac:dyDescent="0.3">
      <c r="A939" s="16" t="s">
        <v>2526</v>
      </c>
      <c r="B939" s="17"/>
      <c r="C939" s="17"/>
      <c r="D939" s="17"/>
      <c r="E939" s="21"/>
      <c r="F939" s="24"/>
      <c r="G939" s="21"/>
      <c r="H939" s="24"/>
      <c r="I939" s="21"/>
      <c r="J939" s="24"/>
      <c r="K939" s="21"/>
      <c r="L939" s="24"/>
      <c r="M939" s="18"/>
      <c r="N939" s="1" t="s">
        <v>1295</v>
      </c>
    </row>
    <row r="940" spans="1:52" ht="30" customHeight="1" x14ac:dyDescent="0.3">
      <c r="A940" s="19" t="s">
        <v>2372</v>
      </c>
      <c r="B940" s="19" t="s">
        <v>2373</v>
      </c>
      <c r="C940" s="19" t="s">
        <v>154</v>
      </c>
      <c r="D940" s="20">
        <v>1.05</v>
      </c>
      <c r="E940" s="22"/>
      <c r="F940" s="25"/>
      <c r="G940" s="22"/>
      <c r="H940" s="25"/>
      <c r="I940" s="22"/>
      <c r="J940" s="25"/>
      <c r="K940" s="22"/>
      <c r="L940" s="25"/>
      <c r="M940" s="19" t="s">
        <v>52</v>
      </c>
      <c r="N940" s="1" t="s">
        <v>1295</v>
      </c>
      <c r="O940" s="1" t="s">
        <v>2374</v>
      </c>
      <c r="P940" s="1" t="s">
        <v>65</v>
      </c>
      <c r="Q940" s="1" t="s">
        <v>65</v>
      </c>
      <c r="R940" s="1" t="s">
        <v>64</v>
      </c>
      <c r="V940">
        <v>1</v>
      </c>
      <c r="AV940" s="1" t="s">
        <v>52</v>
      </c>
      <c r="AW940" s="1" t="s">
        <v>2527</v>
      </c>
      <c r="AX940" s="1" t="s">
        <v>52</v>
      </c>
      <c r="AY940" s="1" t="s">
        <v>52</v>
      </c>
      <c r="AZ940" s="1" t="s">
        <v>52</v>
      </c>
    </row>
    <row r="941" spans="1:52" ht="30" customHeight="1" x14ac:dyDescent="0.3">
      <c r="A941" s="19" t="s">
        <v>1543</v>
      </c>
      <c r="B941" s="19" t="s">
        <v>1544</v>
      </c>
      <c r="C941" s="19" t="s">
        <v>353</v>
      </c>
      <c r="D941" s="20">
        <v>1</v>
      </c>
      <c r="E941" s="22"/>
      <c r="F941" s="25"/>
      <c r="G941" s="22"/>
      <c r="H941" s="25"/>
      <c r="I941" s="22"/>
      <c r="J941" s="25"/>
      <c r="K941" s="22"/>
      <c r="L941" s="25"/>
      <c r="M941" s="19" t="s">
        <v>52</v>
      </c>
      <c r="N941" s="1" t="s">
        <v>1295</v>
      </c>
      <c r="O941" s="1" t="s">
        <v>1141</v>
      </c>
      <c r="P941" s="1" t="s">
        <v>65</v>
      </c>
      <c r="Q941" s="1" t="s">
        <v>65</v>
      </c>
      <c r="R941" s="1" t="s">
        <v>65</v>
      </c>
      <c r="S941">
        <v>0</v>
      </c>
      <c r="T941">
        <v>0</v>
      </c>
      <c r="U941">
        <v>0.03</v>
      </c>
      <c r="AV941" s="1" t="s">
        <v>52</v>
      </c>
      <c r="AW941" s="1" t="s">
        <v>2528</v>
      </c>
      <c r="AX941" s="1" t="s">
        <v>52</v>
      </c>
      <c r="AY941" s="1" t="s">
        <v>52</v>
      </c>
      <c r="AZ941" s="1" t="s">
        <v>52</v>
      </c>
    </row>
    <row r="942" spans="1:52" ht="30" customHeight="1" x14ac:dyDescent="0.3">
      <c r="A942" s="19" t="s">
        <v>1089</v>
      </c>
      <c r="B942" s="19" t="s">
        <v>1090</v>
      </c>
      <c r="C942" s="19" t="s">
        <v>1091</v>
      </c>
      <c r="D942" s="20">
        <v>-0.1467</v>
      </c>
      <c r="E942" s="22"/>
      <c r="F942" s="25"/>
      <c r="G942" s="22"/>
      <c r="H942" s="25"/>
      <c r="I942" s="22"/>
      <c r="J942" s="25"/>
      <c r="K942" s="22"/>
      <c r="L942" s="25"/>
      <c r="M942" s="19" t="s">
        <v>1092</v>
      </c>
      <c r="N942" s="1" t="s">
        <v>1295</v>
      </c>
      <c r="O942" s="1" t="s">
        <v>1093</v>
      </c>
      <c r="P942" s="1" t="s">
        <v>65</v>
      </c>
      <c r="Q942" s="1" t="s">
        <v>65</v>
      </c>
      <c r="R942" s="1" t="s">
        <v>64</v>
      </c>
      <c r="AV942" s="1" t="s">
        <v>52</v>
      </c>
      <c r="AW942" s="1" t="s">
        <v>2529</v>
      </c>
      <c r="AX942" s="1" t="s">
        <v>52</v>
      </c>
      <c r="AY942" s="1" t="s">
        <v>52</v>
      </c>
      <c r="AZ942" s="1" t="s">
        <v>52</v>
      </c>
    </row>
    <row r="943" spans="1:52" ht="30" customHeight="1" x14ac:dyDescent="0.3">
      <c r="A943" s="19" t="s">
        <v>1938</v>
      </c>
      <c r="B943" s="19" t="s">
        <v>2530</v>
      </c>
      <c r="C943" s="19" t="s">
        <v>1091</v>
      </c>
      <c r="D943" s="20">
        <v>2.9340000000000002</v>
      </c>
      <c r="E943" s="22"/>
      <c r="F943" s="25"/>
      <c r="G943" s="22"/>
      <c r="H943" s="25"/>
      <c r="I943" s="22"/>
      <c r="J943" s="25"/>
      <c r="K943" s="22"/>
      <c r="L943" s="25"/>
      <c r="M943" s="19" t="s">
        <v>2531</v>
      </c>
      <c r="N943" s="1" t="s">
        <v>1295</v>
      </c>
      <c r="O943" s="1" t="s">
        <v>2532</v>
      </c>
      <c r="P943" s="1" t="s">
        <v>64</v>
      </c>
      <c r="Q943" s="1" t="s">
        <v>65</v>
      </c>
      <c r="R943" s="1" t="s">
        <v>65</v>
      </c>
      <c r="AV943" s="1" t="s">
        <v>52</v>
      </c>
      <c r="AW943" s="1" t="s">
        <v>2533</v>
      </c>
      <c r="AX943" s="1" t="s">
        <v>52</v>
      </c>
      <c r="AY943" s="1" t="s">
        <v>52</v>
      </c>
      <c r="AZ943" s="1" t="s">
        <v>52</v>
      </c>
    </row>
    <row r="944" spans="1:52" ht="30" customHeight="1" x14ac:dyDescent="0.3">
      <c r="A944" s="19" t="s">
        <v>1196</v>
      </c>
      <c r="B944" s="19" t="s">
        <v>52</v>
      </c>
      <c r="C944" s="19" t="s">
        <v>52</v>
      </c>
      <c r="D944" s="20"/>
      <c r="E944" s="22"/>
      <c r="F944" s="25"/>
      <c r="G944" s="22"/>
      <c r="H944" s="25"/>
      <c r="I944" s="22"/>
      <c r="J944" s="25"/>
      <c r="K944" s="22"/>
      <c r="L944" s="25"/>
      <c r="M944" s="19" t="s">
        <v>52</v>
      </c>
      <c r="N944" s="1" t="s">
        <v>94</v>
      </c>
      <c r="O944" s="1" t="s">
        <v>94</v>
      </c>
      <c r="P944" s="1" t="s">
        <v>52</v>
      </c>
      <c r="Q944" s="1" t="s">
        <v>52</v>
      </c>
      <c r="R944" s="1" t="s">
        <v>52</v>
      </c>
      <c r="AV944" s="1" t="s">
        <v>52</v>
      </c>
      <c r="AW944" s="1" t="s">
        <v>52</v>
      </c>
      <c r="AX944" s="1" t="s">
        <v>52</v>
      </c>
      <c r="AY944" s="1" t="s">
        <v>52</v>
      </c>
      <c r="AZ944" s="1" t="s">
        <v>52</v>
      </c>
    </row>
    <row r="945" spans="1:52" ht="30" customHeight="1" x14ac:dyDescent="0.3">
      <c r="A945" s="20"/>
      <c r="B945" s="20"/>
      <c r="C945" s="20"/>
      <c r="D945" s="20"/>
      <c r="E945" s="22"/>
      <c r="F945" s="25"/>
      <c r="G945" s="22"/>
      <c r="H945" s="25"/>
      <c r="I945" s="22"/>
      <c r="J945" s="25"/>
      <c r="K945" s="22"/>
      <c r="L945" s="25"/>
      <c r="M945" s="20"/>
    </row>
    <row r="946" spans="1:52" ht="30" customHeight="1" x14ac:dyDescent="0.3">
      <c r="A946" s="16" t="s">
        <v>2534</v>
      </c>
      <c r="B946" s="17"/>
      <c r="C946" s="17"/>
      <c r="D946" s="17"/>
      <c r="E946" s="21"/>
      <c r="F946" s="24"/>
      <c r="G946" s="21"/>
      <c r="H946" s="24"/>
      <c r="I946" s="21"/>
      <c r="J946" s="24"/>
      <c r="K946" s="21"/>
      <c r="L946" s="24"/>
      <c r="M946" s="18"/>
      <c r="N946" s="1" t="s">
        <v>2532</v>
      </c>
    </row>
    <row r="947" spans="1:52" ht="30" customHeight="1" x14ac:dyDescent="0.3">
      <c r="A947" s="19" t="s">
        <v>2535</v>
      </c>
      <c r="B947" s="19" t="s">
        <v>1193</v>
      </c>
      <c r="C947" s="19" t="s">
        <v>652</v>
      </c>
      <c r="D947" s="20">
        <v>7.0499999999999998E-3</v>
      </c>
      <c r="E947" s="22"/>
      <c r="F947" s="25"/>
      <c r="G947" s="22"/>
      <c r="H947" s="25"/>
      <c r="I947" s="22"/>
      <c r="J947" s="25"/>
      <c r="K947" s="22"/>
      <c r="L947" s="25"/>
      <c r="M947" s="19" t="s">
        <v>52</v>
      </c>
      <c r="N947" s="1" t="s">
        <v>2532</v>
      </c>
      <c r="O947" s="1" t="s">
        <v>2536</v>
      </c>
      <c r="P947" s="1" t="s">
        <v>65</v>
      </c>
      <c r="Q947" s="1" t="s">
        <v>65</v>
      </c>
      <c r="R947" s="1" t="s">
        <v>64</v>
      </c>
      <c r="V947">
        <v>1</v>
      </c>
      <c r="W947">
        <v>2</v>
      </c>
      <c r="AV947" s="1" t="s">
        <v>52</v>
      </c>
      <c r="AW947" s="1" t="s">
        <v>2537</v>
      </c>
      <c r="AX947" s="1" t="s">
        <v>52</v>
      </c>
      <c r="AY947" s="1" t="s">
        <v>52</v>
      </c>
      <c r="AZ947" s="1" t="s">
        <v>52</v>
      </c>
    </row>
    <row r="948" spans="1:52" ht="30" customHeight="1" x14ac:dyDescent="0.3">
      <c r="A948" s="19" t="s">
        <v>2538</v>
      </c>
      <c r="B948" s="19" t="s">
        <v>1193</v>
      </c>
      <c r="C948" s="19" t="s">
        <v>652</v>
      </c>
      <c r="D948" s="20">
        <v>2.5699999999999998E-3</v>
      </c>
      <c r="E948" s="22"/>
      <c r="F948" s="25"/>
      <c r="G948" s="22"/>
      <c r="H948" s="25"/>
      <c r="I948" s="22"/>
      <c r="J948" s="25"/>
      <c r="K948" s="22"/>
      <c r="L948" s="25"/>
      <c r="M948" s="19" t="s">
        <v>52</v>
      </c>
      <c r="N948" s="1" t="s">
        <v>2532</v>
      </c>
      <c r="O948" s="1" t="s">
        <v>2539</v>
      </c>
      <c r="P948" s="1" t="s">
        <v>65</v>
      </c>
      <c r="Q948" s="1" t="s">
        <v>65</v>
      </c>
      <c r="R948" s="1" t="s">
        <v>64</v>
      </c>
      <c r="V948">
        <v>1</v>
      </c>
      <c r="W948">
        <v>2</v>
      </c>
      <c r="AV948" s="1" t="s">
        <v>52</v>
      </c>
      <c r="AW948" s="1" t="s">
        <v>2540</v>
      </c>
      <c r="AX948" s="1" t="s">
        <v>52</v>
      </c>
      <c r="AY948" s="1" t="s">
        <v>52</v>
      </c>
      <c r="AZ948" s="1" t="s">
        <v>52</v>
      </c>
    </row>
    <row r="949" spans="1:52" ht="30" customHeight="1" x14ac:dyDescent="0.3">
      <c r="A949" s="19" t="s">
        <v>1724</v>
      </c>
      <c r="B949" s="19" t="s">
        <v>1193</v>
      </c>
      <c r="C949" s="19" t="s">
        <v>652</v>
      </c>
      <c r="D949" s="20">
        <v>1.92E-3</v>
      </c>
      <c r="E949" s="22"/>
      <c r="F949" s="25"/>
      <c r="G949" s="22"/>
      <c r="H949" s="25"/>
      <c r="I949" s="22"/>
      <c r="J949" s="25"/>
      <c r="K949" s="22"/>
      <c r="L949" s="25"/>
      <c r="M949" s="19" t="s">
        <v>52</v>
      </c>
      <c r="N949" s="1" t="s">
        <v>2532</v>
      </c>
      <c r="O949" s="1" t="s">
        <v>1725</v>
      </c>
      <c r="P949" s="1" t="s">
        <v>65</v>
      </c>
      <c r="Q949" s="1" t="s">
        <v>65</v>
      </c>
      <c r="R949" s="1" t="s">
        <v>64</v>
      </c>
      <c r="V949">
        <v>1</v>
      </c>
      <c r="W949">
        <v>2</v>
      </c>
      <c r="AV949" s="1" t="s">
        <v>52</v>
      </c>
      <c r="AW949" s="1" t="s">
        <v>2541</v>
      </c>
      <c r="AX949" s="1" t="s">
        <v>52</v>
      </c>
      <c r="AY949" s="1" t="s">
        <v>52</v>
      </c>
      <c r="AZ949" s="1" t="s">
        <v>52</v>
      </c>
    </row>
    <row r="950" spans="1:52" ht="30" customHeight="1" x14ac:dyDescent="0.3">
      <c r="A950" s="19" t="s">
        <v>1192</v>
      </c>
      <c r="B950" s="19" t="s">
        <v>1193</v>
      </c>
      <c r="C950" s="19" t="s">
        <v>652</v>
      </c>
      <c r="D950" s="20">
        <v>1.2800000000000001E-3</v>
      </c>
      <c r="E950" s="22"/>
      <c r="F950" s="25"/>
      <c r="G950" s="22"/>
      <c r="H950" s="25"/>
      <c r="I950" s="22"/>
      <c r="J950" s="25"/>
      <c r="K950" s="22"/>
      <c r="L950" s="25"/>
      <c r="M950" s="19" t="s">
        <v>52</v>
      </c>
      <c r="N950" s="1" t="s">
        <v>2532</v>
      </c>
      <c r="O950" s="1" t="s">
        <v>1194</v>
      </c>
      <c r="P950" s="1" t="s">
        <v>65</v>
      </c>
      <c r="Q950" s="1" t="s">
        <v>65</v>
      </c>
      <c r="R950" s="1" t="s">
        <v>64</v>
      </c>
      <c r="V950">
        <v>1</v>
      </c>
      <c r="W950">
        <v>2</v>
      </c>
      <c r="AV950" s="1" t="s">
        <v>52</v>
      </c>
      <c r="AW950" s="1" t="s">
        <v>2542</v>
      </c>
      <c r="AX950" s="1" t="s">
        <v>52</v>
      </c>
      <c r="AY950" s="1" t="s">
        <v>52</v>
      </c>
      <c r="AZ950" s="1" t="s">
        <v>52</v>
      </c>
    </row>
    <row r="951" spans="1:52" ht="30" customHeight="1" x14ac:dyDescent="0.3">
      <c r="A951" s="19" t="s">
        <v>1273</v>
      </c>
      <c r="B951" s="19" t="s">
        <v>1758</v>
      </c>
      <c r="C951" s="19" t="s">
        <v>353</v>
      </c>
      <c r="D951" s="20">
        <v>1</v>
      </c>
      <c r="E951" s="22"/>
      <c r="F951" s="25"/>
      <c r="G951" s="22"/>
      <c r="H951" s="25"/>
      <c r="I951" s="22"/>
      <c r="J951" s="25"/>
      <c r="K951" s="22"/>
      <c r="L951" s="25"/>
      <c r="M951" s="19" t="s">
        <v>52</v>
      </c>
      <c r="N951" s="1" t="s">
        <v>2532</v>
      </c>
      <c r="O951" s="1" t="s">
        <v>1141</v>
      </c>
      <c r="P951" s="1" t="s">
        <v>65</v>
      </c>
      <c r="Q951" s="1" t="s">
        <v>65</v>
      </c>
      <c r="R951" s="1" t="s">
        <v>65</v>
      </c>
      <c r="S951">
        <v>1</v>
      </c>
      <c r="T951">
        <v>2</v>
      </c>
      <c r="U951">
        <v>0.05</v>
      </c>
      <c r="AV951" s="1" t="s">
        <v>52</v>
      </c>
      <c r="AW951" s="1" t="s">
        <v>2543</v>
      </c>
      <c r="AX951" s="1" t="s">
        <v>52</v>
      </c>
      <c r="AY951" s="1" t="s">
        <v>52</v>
      </c>
      <c r="AZ951" s="1" t="s">
        <v>52</v>
      </c>
    </row>
    <row r="952" spans="1:52" ht="30" customHeight="1" x14ac:dyDescent="0.3">
      <c r="A952" s="19" t="s">
        <v>1543</v>
      </c>
      <c r="B952" s="19" t="s">
        <v>1318</v>
      </c>
      <c r="C952" s="19" t="s">
        <v>353</v>
      </c>
      <c r="D952" s="20">
        <v>1</v>
      </c>
      <c r="E952" s="22"/>
      <c r="F952" s="25"/>
      <c r="G952" s="22"/>
      <c r="H952" s="25"/>
      <c r="I952" s="22"/>
      <c r="J952" s="25"/>
      <c r="K952" s="22"/>
      <c r="L952" s="25"/>
      <c r="M952" s="19" t="s">
        <v>52</v>
      </c>
      <c r="N952" s="1" t="s">
        <v>2532</v>
      </c>
      <c r="O952" s="1" t="s">
        <v>1550</v>
      </c>
      <c r="P952" s="1" t="s">
        <v>65</v>
      </c>
      <c r="Q952" s="1" t="s">
        <v>65</v>
      </c>
      <c r="R952" s="1" t="s">
        <v>65</v>
      </c>
      <c r="S952">
        <v>1</v>
      </c>
      <c r="T952">
        <v>0</v>
      </c>
      <c r="U952">
        <v>0.03</v>
      </c>
      <c r="AV952" s="1" t="s">
        <v>52</v>
      </c>
      <c r="AW952" s="1" t="s">
        <v>2544</v>
      </c>
      <c r="AX952" s="1" t="s">
        <v>52</v>
      </c>
      <c r="AY952" s="1" t="s">
        <v>52</v>
      </c>
      <c r="AZ952" s="1" t="s">
        <v>52</v>
      </c>
    </row>
    <row r="953" spans="1:52" ht="30" customHeight="1" x14ac:dyDescent="0.3">
      <c r="A953" s="19" t="s">
        <v>1196</v>
      </c>
      <c r="B953" s="19" t="s">
        <v>52</v>
      </c>
      <c r="C953" s="19" t="s">
        <v>52</v>
      </c>
      <c r="D953" s="20"/>
      <c r="E953" s="22"/>
      <c r="F953" s="25"/>
      <c r="G953" s="22"/>
      <c r="H953" s="25"/>
      <c r="I953" s="22"/>
      <c r="J953" s="25"/>
      <c r="K953" s="22"/>
      <c r="L953" s="25"/>
      <c r="M953" s="19" t="s">
        <v>52</v>
      </c>
      <c r="N953" s="1" t="s">
        <v>94</v>
      </c>
      <c r="O953" s="1" t="s">
        <v>94</v>
      </c>
      <c r="P953" s="1" t="s">
        <v>52</v>
      </c>
      <c r="Q953" s="1" t="s">
        <v>52</v>
      </c>
      <c r="R953" s="1" t="s">
        <v>52</v>
      </c>
      <c r="AV953" s="1" t="s">
        <v>52</v>
      </c>
      <c r="AW953" s="1" t="s">
        <v>52</v>
      </c>
      <c r="AX953" s="1" t="s">
        <v>52</v>
      </c>
      <c r="AY953" s="1" t="s">
        <v>52</v>
      </c>
      <c r="AZ953" s="1" t="s">
        <v>52</v>
      </c>
    </row>
    <row r="954" spans="1:52" ht="30" customHeight="1" x14ac:dyDescent="0.3">
      <c r="A954" s="20"/>
      <c r="B954" s="20"/>
      <c r="C954" s="20"/>
      <c r="D954" s="20"/>
      <c r="E954" s="22"/>
      <c r="F954" s="25"/>
      <c r="G954" s="22"/>
      <c r="H954" s="25"/>
      <c r="I954" s="22"/>
      <c r="J954" s="25"/>
      <c r="K954" s="22"/>
      <c r="L954" s="25"/>
      <c r="M954" s="20"/>
    </row>
    <row r="955" spans="1:52" ht="30" customHeight="1" x14ac:dyDescent="0.3">
      <c r="A955" s="16" t="s">
        <v>2545</v>
      </c>
      <c r="B955" s="17"/>
      <c r="C955" s="17"/>
      <c r="D955" s="17"/>
      <c r="E955" s="21"/>
      <c r="F955" s="24"/>
      <c r="G955" s="21"/>
      <c r="H955" s="24"/>
      <c r="I955" s="21"/>
      <c r="J955" s="24"/>
      <c r="K955" s="21"/>
      <c r="L955" s="24"/>
      <c r="M955" s="18"/>
      <c r="N955" s="1" t="s">
        <v>1337</v>
      </c>
    </row>
    <row r="956" spans="1:52" ht="30" customHeight="1" x14ac:dyDescent="0.3">
      <c r="A956" s="19" t="s">
        <v>1314</v>
      </c>
      <c r="B956" s="19" t="s">
        <v>1193</v>
      </c>
      <c r="C956" s="19" t="s">
        <v>652</v>
      </c>
      <c r="D956" s="20">
        <v>0.05</v>
      </c>
      <c r="E956" s="22"/>
      <c r="F956" s="25"/>
      <c r="G956" s="22"/>
      <c r="H956" s="25"/>
      <c r="I956" s="22"/>
      <c r="J956" s="25"/>
      <c r="K956" s="22"/>
      <c r="L956" s="25"/>
      <c r="M956" s="19" t="s">
        <v>52</v>
      </c>
      <c r="N956" s="1" t="s">
        <v>1337</v>
      </c>
      <c r="O956" s="1" t="s">
        <v>1315</v>
      </c>
      <c r="P956" s="1" t="s">
        <v>65</v>
      </c>
      <c r="Q956" s="1" t="s">
        <v>65</v>
      </c>
      <c r="R956" s="1" t="s">
        <v>64</v>
      </c>
      <c r="V956">
        <v>1</v>
      </c>
      <c r="AV956" s="1" t="s">
        <v>52</v>
      </c>
      <c r="AW956" s="1" t="s">
        <v>2546</v>
      </c>
      <c r="AX956" s="1" t="s">
        <v>52</v>
      </c>
      <c r="AY956" s="1" t="s">
        <v>52</v>
      </c>
      <c r="AZ956" s="1" t="s">
        <v>52</v>
      </c>
    </row>
    <row r="957" spans="1:52" ht="30" customHeight="1" x14ac:dyDescent="0.3">
      <c r="A957" s="19" t="s">
        <v>1192</v>
      </c>
      <c r="B957" s="19" t="s">
        <v>1193</v>
      </c>
      <c r="C957" s="19" t="s">
        <v>652</v>
      </c>
      <c r="D957" s="20">
        <v>2.5000000000000001E-2</v>
      </c>
      <c r="E957" s="22"/>
      <c r="F957" s="25"/>
      <c r="G957" s="22"/>
      <c r="H957" s="25"/>
      <c r="I957" s="22"/>
      <c r="J957" s="25"/>
      <c r="K957" s="22"/>
      <c r="L957" s="25"/>
      <c r="M957" s="19" t="s">
        <v>52</v>
      </c>
      <c r="N957" s="1" t="s">
        <v>1337</v>
      </c>
      <c r="O957" s="1" t="s">
        <v>1194</v>
      </c>
      <c r="P957" s="1" t="s">
        <v>65</v>
      </c>
      <c r="Q957" s="1" t="s">
        <v>65</v>
      </c>
      <c r="R957" s="1" t="s">
        <v>64</v>
      </c>
      <c r="V957">
        <v>1</v>
      </c>
      <c r="AV957" s="1" t="s">
        <v>52</v>
      </c>
      <c r="AW957" s="1" t="s">
        <v>2547</v>
      </c>
      <c r="AX957" s="1" t="s">
        <v>52</v>
      </c>
      <c r="AY957" s="1" t="s">
        <v>52</v>
      </c>
      <c r="AZ957" s="1" t="s">
        <v>52</v>
      </c>
    </row>
    <row r="958" spans="1:52" ht="30" customHeight="1" x14ac:dyDescent="0.3">
      <c r="A958" s="19" t="s">
        <v>1273</v>
      </c>
      <c r="B958" s="19" t="s">
        <v>1274</v>
      </c>
      <c r="C958" s="19" t="s">
        <v>353</v>
      </c>
      <c r="D958" s="20">
        <v>1</v>
      </c>
      <c r="E958" s="22"/>
      <c r="F958" s="25"/>
      <c r="G958" s="22"/>
      <c r="H958" s="25"/>
      <c r="I958" s="22"/>
      <c r="J958" s="25"/>
      <c r="K958" s="22"/>
      <c r="L958" s="25"/>
      <c r="M958" s="19" t="s">
        <v>52</v>
      </c>
      <c r="N958" s="1" t="s">
        <v>1337</v>
      </c>
      <c r="O958" s="1" t="s">
        <v>1141</v>
      </c>
      <c r="P958" s="1" t="s">
        <v>65</v>
      </c>
      <c r="Q958" s="1" t="s">
        <v>65</v>
      </c>
      <c r="R958" s="1" t="s">
        <v>65</v>
      </c>
      <c r="S958">
        <v>1</v>
      </c>
      <c r="T958">
        <v>2</v>
      </c>
      <c r="U958">
        <v>0.02</v>
      </c>
      <c r="AV958" s="1" t="s">
        <v>52</v>
      </c>
      <c r="AW958" s="1" t="s">
        <v>2548</v>
      </c>
      <c r="AX958" s="1" t="s">
        <v>52</v>
      </c>
      <c r="AY958" s="1" t="s">
        <v>52</v>
      </c>
      <c r="AZ958" s="1" t="s">
        <v>52</v>
      </c>
    </row>
    <row r="959" spans="1:52" ht="30" customHeight="1" x14ac:dyDescent="0.3">
      <c r="A959" s="19" t="s">
        <v>1196</v>
      </c>
      <c r="B959" s="19" t="s">
        <v>52</v>
      </c>
      <c r="C959" s="19" t="s">
        <v>52</v>
      </c>
      <c r="D959" s="20"/>
      <c r="E959" s="22"/>
      <c r="F959" s="25"/>
      <c r="G959" s="22"/>
      <c r="H959" s="25"/>
      <c r="I959" s="22"/>
      <c r="J959" s="25"/>
      <c r="K959" s="22"/>
      <c r="L959" s="25"/>
      <c r="M959" s="19" t="s">
        <v>52</v>
      </c>
      <c r="N959" s="1" t="s">
        <v>94</v>
      </c>
      <c r="O959" s="1" t="s">
        <v>94</v>
      </c>
      <c r="P959" s="1" t="s">
        <v>52</v>
      </c>
      <c r="Q959" s="1" t="s">
        <v>52</v>
      </c>
      <c r="R959" s="1" t="s">
        <v>52</v>
      </c>
      <c r="AV959" s="1" t="s">
        <v>52</v>
      </c>
      <c r="AW959" s="1" t="s">
        <v>52</v>
      </c>
      <c r="AX959" s="1" t="s">
        <v>52</v>
      </c>
      <c r="AY959" s="1" t="s">
        <v>52</v>
      </c>
      <c r="AZ959" s="1" t="s">
        <v>52</v>
      </c>
    </row>
    <row r="960" spans="1:52" ht="30" customHeight="1" x14ac:dyDescent="0.3">
      <c r="A960" s="20"/>
      <c r="B960" s="20"/>
      <c r="C960" s="20"/>
      <c r="D960" s="20"/>
      <c r="E960" s="22"/>
      <c r="F960" s="25"/>
      <c r="G960" s="22"/>
      <c r="H960" s="25"/>
      <c r="I960" s="22"/>
      <c r="J960" s="25"/>
      <c r="K960" s="22"/>
      <c r="L960" s="25"/>
      <c r="M960" s="20"/>
    </row>
    <row r="961" spans="1:52" ht="30" customHeight="1" x14ac:dyDescent="0.3">
      <c r="A961" s="16" t="s">
        <v>2549</v>
      </c>
      <c r="B961" s="17"/>
      <c r="C961" s="17"/>
      <c r="D961" s="17"/>
      <c r="E961" s="21"/>
      <c r="F961" s="24"/>
      <c r="G961" s="21"/>
      <c r="H961" s="24"/>
      <c r="I961" s="21"/>
      <c r="J961" s="24"/>
      <c r="K961" s="21"/>
      <c r="L961" s="24"/>
      <c r="M961" s="18"/>
      <c r="N961" s="1" t="s">
        <v>1342</v>
      </c>
    </row>
    <row r="962" spans="1:52" ht="30" customHeight="1" x14ac:dyDescent="0.3">
      <c r="A962" s="19" t="s">
        <v>1331</v>
      </c>
      <c r="B962" s="19" t="s">
        <v>148</v>
      </c>
      <c r="C962" s="19" t="s">
        <v>61</v>
      </c>
      <c r="D962" s="20">
        <v>2.06</v>
      </c>
      <c r="E962" s="22"/>
      <c r="F962" s="25"/>
      <c r="G962" s="22"/>
      <c r="H962" s="25"/>
      <c r="I962" s="22"/>
      <c r="J962" s="25"/>
      <c r="K962" s="22"/>
      <c r="L962" s="25"/>
      <c r="M962" s="19" t="s">
        <v>52</v>
      </c>
      <c r="N962" s="1" t="s">
        <v>1342</v>
      </c>
      <c r="O962" s="1" t="s">
        <v>1332</v>
      </c>
      <c r="P962" s="1" t="s">
        <v>65</v>
      </c>
      <c r="Q962" s="1" t="s">
        <v>65</v>
      </c>
      <c r="R962" s="1" t="s">
        <v>64</v>
      </c>
      <c r="AV962" s="1" t="s">
        <v>52</v>
      </c>
      <c r="AW962" s="1" t="s">
        <v>2550</v>
      </c>
      <c r="AX962" s="1" t="s">
        <v>52</v>
      </c>
      <c r="AY962" s="1" t="s">
        <v>52</v>
      </c>
      <c r="AZ962" s="1" t="s">
        <v>52</v>
      </c>
    </row>
    <row r="963" spans="1:52" ht="30" customHeight="1" x14ac:dyDescent="0.3">
      <c r="A963" s="19" t="s">
        <v>1334</v>
      </c>
      <c r="B963" s="19" t="s">
        <v>1335</v>
      </c>
      <c r="C963" s="19" t="s">
        <v>61</v>
      </c>
      <c r="D963" s="20">
        <v>2</v>
      </c>
      <c r="E963" s="22"/>
      <c r="F963" s="25"/>
      <c r="G963" s="22"/>
      <c r="H963" s="25"/>
      <c r="I963" s="22"/>
      <c r="J963" s="25"/>
      <c r="K963" s="22"/>
      <c r="L963" s="25"/>
      <c r="M963" s="19" t="s">
        <v>1336</v>
      </c>
      <c r="N963" s="1" t="s">
        <v>1342</v>
      </c>
      <c r="O963" s="1" t="s">
        <v>1337</v>
      </c>
      <c r="P963" s="1" t="s">
        <v>64</v>
      </c>
      <c r="Q963" s="1" t="s">
        <v>65</v>
      </c>
      <c r="R963" s="1" t="s">
        <v>65</v>
      </c>
      <c r="AV963" s="1" t="s">
        <v>52</v>
      </c>
      <c r="AW963" s="1" t="s">
        <v>2551</v>
      </c>
      <c r="AX963" s="1" t="s">
        <v>52</v>
      </c>
      <c r="AY963" s="1" t="s">
        <v>52</v>
      </c>
      <c r="AZ963" s="1" t="s">
        <v>52</v>
      </c>
    </row>
    <row r="964" spans="1:52" ht="30" customHeight="1" x14ac:dyDescent="0.3">
      <c r="A964" s="19" t="s">
        <v>1196</v>
      </c>
      <c r="B964" s="19" t="s">
        <v>52</v>
      </c>
      <c r="C964" s="19" t="s">
        <v>52</v>
      </c>
      <c r="D964" s="20"/>
      <c r="E964" s="22"/>
      <c r="F964" s="25"/>
      <c r="G964" s="22"/>
      <c r="H964" s="25"/>
      <c r="I964" s="22"/>
      <c r="J964" s="25"/>
      <c r="K964" s="22"/>
      <c r="L964" s="25"/>
      <c r="M964" s="19" t="s">
        <v>52</v>
      </c>
      <c r="N964" s="1" t="s">
        <v>94</v>
      </c>
      <c r="O964" s="1" t="s">
        <v>94</v>
      </c>
      <c r="P964" s="1" t="s">
        <v>52</v>
      </c>
      <c r="Q964" s="1" t="s">
        <v>52</v>
      </c>
      <c r="R964" s="1" t="s">
        <v>52</v>
      </c>
      <c r="AV964" s="1" t="s">
        <v>52</v>
      </c>
      <c r="AW964" s="1" t="s">
        <v>52</v>
      </c>
      <c r="AX964" s="1" t="s">
        <v>52</v>
      </c>
      <c r="AY964" s="1" t="s">
        <v>52</v>
      </c>
      <c r="AZ964" s="1" t="s">
        <v>52</v>
      </c>
    </row>
    <row r="965" spans="1:52" ht="30" customHeight="1" x14ac:dyDescent="0.3">
      <c r="A965" s="20"/>
      <c r="B965" s="20"/>
      <c r="C965" s="20"/>
      <c r="D965" s="20"/>
      <c r="E965" s="22"/>
      <c r="F965" s="25"/>
      <c r="G965" s="22"/>
      <c r="H965" s="25"/>
      <c r="I965" s="22"/>
      <c r="J965" s="25"/>
      <c r="K965" s="22"/>
      <c r="L965" s="25"/>
      <c r="M965" s="20"/>
    </row>
    <row r="966" spans="1:52" ht="30" customHeight="1" x14ac:dyDescent="0.3">
      <c r="A966" s="16" t="s">
        <v>2552</v>
      </c>
      <c r="B966" s="17"/>
      <c r="C966" s="17"/>
      <c r="D966" s="17"/>
      <c r="E966" s="21"/>
      <c r="F966" s="24"/>
      <c r="G966" s="21"/>
      <c r="H966" s="24"/>
      <c r="I966" s="21"/>
      <c r="J966" s="24"/>
      <c r="K966" s="21"/>
      <c r="L966" s="24"/>
      <c r="M966" s="18"/>
      <c r="N966" s="1" t="s">
        <v>1445</v>
      </c>
    </row>
    <row r="967" spans="1:52" ht="30" customHeight="1" x14ac:dyDescent="0.3">
      <c r="A967" s="19" t="s">
        <v>1442</v>
      </c>
      <c r="B967" s="19" t="s">
        <v>2553</v>
      </c>
      <c r="C967" s="19" t="s">
        <v>61</v>
      </c>
      <c r="D967" s="20">
        <v>1</v>
      </c>
      <c r="E967" s="22"/>
      <c r="F967" s="25"/>
      <c r="G967" s="22"/>
      <c r="H967" s="25"/>
      <c r="I967" s="22"/>
      <c r="J967" s="25"/>
      <c r="K967" s="22"/>
      <c r="L967" s="25"/>
      <c r="M967" s="19" t="s">
        <v>52</v>
      </c>
      <c r="N967" s="1" t="s">
        <v>1445</v>
      </c>
      <c r="O967" s="1" t="s">
        <v>2554</v>
      </c>
      <c r="P967" s="1" t="s">
        <v>65</v>
      </c>
      <c r="Q967" s="1" t="s">
        <v>65</v>
      </c>
      <c r="R967" s="1" t="s">
        <v>64</v>
      </c>
      <c r="AV967" s="1" t="s">
        <v>52</v>
      </c>
      <c r="AW967" s="1" t="s">
        <v>2555</v>
      </c>
      <c r="AX967" s="1" t="s">
        <v>52</v>
      </c>
      <c r="AY967" s="1" t="s">
        <v>52</v>
      </c>
      <c r="AZ967" s="1" t="s">
        <v>52</v>
      </c>
    </row>
    <row r="968" spans="1:52" ht="30" customHeight="1" x14ac:dyDescent="0.3">
      <c r="A968" s="19" t="s">
        <v>1196</v>
      </c>
      <c r="B968" s="19" t="s">
        <v>52</v>
      </c>
      <c r="C968" s="19" t="s">
        <v>52</v>
      </c>
      <c r="D968" s="20"/>
      <c r="E968" s="22"/>
      <c r="F968" s="25"/>
      <c r="G968" s="22"/>
      <c r="H968" s="25"/>
      <c r="I968" s="22"/>
      <c r="J968" s="25"/>
      <c r="K968" s="22"/>
      <c r="L968" s="25"/>
      <c r="M968" s="19" t="s">
        <v>52</v>
      </c>
      <c r="N968" s="1" t="s">
        <v>94</v>
      </c>
      <c r="O968" s="1" t="s">
        <v>94</v>
      </c>
      <c r="P968" s="1" t="s">
        <v>52</v>
      </c>
      <c r="Q968" s="1" t="s">
        <v>52</v>
      </c>
      <c r="R968" s="1" t="s">
        <v>52</v>
      </c>
      <c r="AV968" s="1" t="s">
        <v>52</v>
      </c>
      <c r="AW968" s="1" t="s">
        <v>52</v>
      </c>
      <c r="AX968" s="1" t="s">
        <v>52</v>
      </c>
      <c r="AY968" s="1" t="s">
        <v>52</v>
      </c>
      <c r="AZ968" s="1" t="s">
        <v>52</v>
      </c>
    </row>
    <row r="969" spans="1:52" ht="30" customHeight="1" x14ac:dyDescent="0.3">
      <c r="A969" s="20"/>
      <c r="B969" s="20"/>
      <c r="C969" s="20"/>
      <c r="D969" s="20"/>
      <c r="E969" s="22"/>
      <c r="F969" s="25"/>
      <c r="G969" s="22"/>
      <c r="H969" s="25"/>
      <c r="I969" s="22"/>
      <c r="J969" s="25"/>
      <c r="K969" s="22"/>
      <c r="L969" s="25"/>
      <c r="M969" s="20"/>
    </row>
    <row r="970" spans="1:52" ht="30" customHeight="1" x14ac:dyDescent="0.3">
      <c r="A970" s="16" t="s">
        <v>2556</v>
      </c>
      <c r="B970" s="17"/>
      <c r="C970" s="17"/>
      <c r="D970" s="17"/>
      <c r="E970" s="21"/>
      <c r="F970" s="24"/>
      <c r="G970" s="21"/>
      <c r="H970" s="24"/>
      <c r="I970" s="21"/>
      <c r="J970" s="24"/>
      <c r="K970" s="21"/>
      <c r="L970" s="24"/>
      <c r="M970" s="18"/>
      <c r="N970" s="1" t="s">
        <v>1353</v>
      </c>
    </row>
    <row r="971" spans="1:52" ht="30" customHeight="1" x14ac:dyDescent="0.3">
      <c r="A971" s="19" t="s">
        <v>1546</v>
      </c>
      <c r="B971" s="19" t="s">
        <v>1193</v>
      </c>
      <c r="C971" s="19" t="s">
        <v>652</v>
      </c>
      <c r="D971" s="20">
        <v>0.02</v>
      </c>
      <c r="E971" s="22"/>
      <c r="F971" s="25"/>
      <c r="G971" s="22"/>
      <c r="H971" s="25"/>
      <c r="I971" s="22"/>
      <c r="J971" s="25"/>
      <c r="K971" s="22"/>
      <c r="L971" s="25"/>
      <c r="M971" s="19" t="s">
        <v>52</v>
      </c>
      <c r="N971" s="1" t="s">
        <v>1353</v>
      </c>
      <c r="O971" s="1" t="s">
        <v>1547</v>
      </c>
      <c r="P971" s="1" t="s">
        <v>65</v>
      </c>
      <c r="Q971" s="1" t="s">
        <v>65</v>
      </c>
      <c r="R971" s="1" t="s">
        <v>64</v>
      </c>
      <c r="V971">
        <v>1</v>
      </c>
      <c r="AV971" s="1" t="s">
        <v>52</v>
      </c>
      <c r="AW971" s="1" t="s">
        <v>2557</v>
      </c>
      <c r="AX971" s="1" t="s">
        <v>52</v>
      </c>
      <c r="AY971" s="1" t="s">
        <v>52</v>
      </c>
      <c r="AZ971" s="1" t="s">
        <v>52</v>
      </c>
    </row>
    <row r="972" spans="1:52" ht="30" customHeight="1" x14ac:dyDescent="0.3">
      <c r="A972" s="19" t="s">
        <v>1192</v>
      </c>
      <c r="B972" s="19" t="s">
        <v>1193</v>
      </c>
      <c r="C972" s="19" t="s">
        <v>652</v>
      </c>
      <c r="D972" s="20">
        <v>0.01</v>
      </c>
      <c r="E972" s="22"/>
      <c r="F972" s="25"/>
      <c r="G972" s="22"/>
      <c r="H972" s="25"/>
      <c r="I972" s="22"/>
      <c r="J972" s="25"/>
      <c r="K972" s="22"/>
      <c r="L972" s="25"/>
      <c r="M972" s="19" t="s">
        <v>52</v>
      </c>
      <c r="N972" s="1" t="s">
        <v>1353</v>
      </c>
      <c r="O972" s="1" t="s">
        <v>1194</v>
      </c>
      <c r="P972" s="1" t="s">
        <v>65</v>
      </c>
      <c r="Q972" s="1" t="s">
        <v>65</v>
      </c>
      <c r="R972" s="1" t="s">
        <v>64</v>
      </c>
      <c r="V972">
        <v>1</v>
      </c>
      <c r="AV972" s="1" t="s">
        <v>52</v>
      </c>
      <c r="AW972" s="1" t="s">
        <v>2558</v>
      </c>
      <c r="AX972" s="1" t="s">
        <v>52</v>
      </c>
      <c r="AY972" s="1" t="s">
        <v>52</v>
      </c>
      <c r="AZ972" s="1" t="s">
        <v>52</v>
      </c>
    </row>
    <row r="973" spans="1:52" ht="30" customHeight="1" x14ac:dyDescent="0.3">
      <c r="A973" s="19" t="s">
        <v>1273</v>
      </c>
      <c r="B973" s="19" t="s">
        <v>1274</v>
      </c>
      <c r="C973" s="19" t="s">
        <v>353</v>
      </c>
      <c r="D973" s="20">
        <v>1</v>
      </c>
      <c r="E973" s="22"/>
      <c r="F973" s="25"/>
      <c r="G973" s="22"/>
      <c r="H973" s="25"/>
      <c r="I973" s="22"/>
      <c r="J973" s="25"/>
      <c r="K973" s="22"/>
      <c r="L973" s="25"/>
      <c r="M973" s="19" t="s">
        <v>52</v>
      </c>
      <c r="N973" s="1" t="s">
        <v>1353</v>
      </c>
      <c r="O973" s="1" t="s">
        <v>1141</v>
      </c>
      <c r="P973" s="1" t="s">
        <v>65</v>
      </c>
      <c r="Q973" s="1" t="s">
        <v>65</v>
      </c>
      <c r="R973" s="1" t="s">
        <v>65</v>
      </c>
      <c r="S973">
        <v>1</v>
      </c>
      <c r="T973">
        <v>2</v>
      </c>
      <c r="U973">
        <v>0.02</v>
      </c>
      <c r="AV973" s="1" t="s">
        <v>52</v>
      </c>
      <c r="AW973" s="1" t="s">
        <v>2559</v>
      </c>
      <c r="AX973" s="1" t="s">
        <v>52</v>
      </c>
      <c r="AY973" s="1" t="s">
        <v>52</v>
      </c>
      <c r="AZ973" s="1" t="s">
        <v>52</v>
      </c>
    </row>
    <row r="974" spans="1:52" ht="30" customHeight="1" x14ac:dyDescent="0.3">
      <c r="A974" s="19" t="s">
        <v>1196</v>
      </c>
      <c r="B974" s="19" t="s">
        <v>52</v>
      </c>
      <c r="C974" s="19" t="s">
        <v>52</v>
      </c>
      <c r="D974" s="20"/>
      <c r="E974" s="22"/>
      <c r="F974" s="25"/>
      <c r="G974" s="22"/>
      <c r="H974" s="25"/>
      <c r="I974" s="22"/>
      <c r="J974" s="25"/>
      <c r="K974" s="22"/>
      <c r="L974" s="25"/>
      <c r="M974" s="19" t="s">
        <v>52</v>
      </c>
      <c r="N974" s="1" t="s">
        <v>94</v>
      </c>
      <c r="O974" s="1" t="s">
        <v>94</v>
      </c>
      <c r="P974" s="1" t="s">
        <v>52</v>
      </c>
      <c r="Q974" s="1" t="s">
        <v>52</v>
      </c>
      <c r="R974" s="1" t="s">
        <v>52</v>
      </c>
      <c r="AV974" s="1" t="s">
        <v>52</v>
      </c>
      <c r="AW974" s="1" t="s">
        <v>52</v>
      </c>
      <c r="AX974" s="1" t="s">
        <v>52</v>
      </c>
      <c r="AY974" s="1" t="s">
        <v>52</v>
      </c>
      <c r="AZ974" s="1" t="s">
        <v>52</v>
      </c>
    </row>
    <row r="975" spans="1:52" ht="30" customHeight="1" x14ac:dyDescent="0.3">
      <c r="A975" s="20"/>
      <c r="B975" s="20"/>
      <c r="C975" s="20"/>
      <c r="D975" s="20"/>
      <c r="E975" s="22"/>
      <c r="F975" s="25"/>
      <c r="G975" s="22"/>
      <c r="H975" s="25"/>
      <c r="I975" s="22"/>
      <c r="J975" s="25"/>
      <c r="K975" s="22"/>
      <c r="L975" s="25"/>
      <c r="M975" s="20"/>
    </row>
    <row r="976" spans="1:52" ht="30" customHeight="1" x14ac:dyDescent="0.3">
      <c r="A976" s="16" t="s">
        <v>2560</v>
      </c>
      <c r="B976" s="17"/>
      <c r="C976" s="17"/>
      <c r="D976" s="17"/>
      <c r="E976" s="21"/>
      <c r="F976" s="24"/>
      <c r="G976" s="21"/>
      <c r="H976" s="24"/>
      <c r="I976" s="21"/>
      <c r="J976" s="24"/>
      <c r="K976" s="21"/>
      <c r="L976" s="24"/>
      <c r="M976" s="18"/>
      <c r="N976" s="1" t="s">
        <v>1357</v>
      </c>
    </row>
    <row r="977" spans="1:52" ht="30" customHeight="1" x14ac:dyDescent="0.3">
      <c r="A977" s="19" t="s">
        <v>1442</v>
      </c>
      <c r="B977" s="19" t="s">
        <v>2553</v>
      </c>
      <c r="C977" s="19" t="s">
        <v>61</v>
      </c>
      <c r="D977" s="20">
        <v>1.1000000000000001</v>
      </c>
      <c r="E977" s="22"/>
      <c r="F977" s="25"/>
      <c r="G977" s="22"/>
      <c r="H977" s="25"/>
      <c r="I977" s="22"/>
      <c r="J977" s="25"/>
      <c r="K977" s="22"/>
      <c r="L977" s="25"/>
      <c r="M977" s="19" t="s">
        <v>52</v>
      </c>
      <c r="N977" s="1" t="s">
        <v>1357</v>
      </c>
      <c r="O977" s="1" t="s">
        <v>2561</v>
      </c>
      <c r="P977" s="1" t="s">
        <v>65</v>
      </c>
      <c r="Q977" s="1" t="s">
        <v>65</v>
      </c>
      <c r="R977" s="1" t="s">
        <v>64</v>
      </c>
      <c r="AV977" s="1" t="s">
        <v>52</v>
      </c>
      <c r="AW977" s="1" t="s">
        <v>2562</v>
      </c>
      <c r="AX977" s="1" t="s">
        <v>52</v>
      </c>
      <c r="AY977" s="1" t="s">
        <v>52</v>
      </c>
      <c r="AZ977" s="1" t="s">
        <v>52</v>
      </c>
    </row>
    <row r="978" spans="1:52" ht="30" customHeight="1" x14ac:dyDescent="0.3">
      <c r="A978" s="19" t="s">
        <v>1546</v>
      </c>
      <c r="B978" s="19" t="s">
        <v>1193</v>
      </c>
      <c r="C978" s="19" t="s">
        <v>652</v>
      </c>
      <c r="D978" s="20">
        <v>0.14199999999999999</v>
      </c>
      <c r="E978" s="22"/>
      <c r="F978" s="25"/>
      <c r="G978" s="22"/>
      <c r="H978" s="25"/>
      <c r="I978" s="22"/>
      <c r="J978" s="25"/>
      <c r="K978" s="22"/>
      <c r="L978" s="25"/>
      <c r="M978" s="19" t="s">
        <v>52</v>
      </c>
      <c r="N978" s="1" t="s">
        <v>1357</v>
      </c>
      <c r="O978" s="1" t="s">
        <v>1547</v>
      </c>
      <c r="P978" s="1" t="s">
        <v>65</v>
      </c>
      <c r="Q978" s="1" t="s">
        <v>65</v>
      </c>
      <c r="R978" s="1" t="s">
        <v>64</v>
      </c>
      <c r="AV978" s="1" t="s">
        <v>52</v>
      </c>
      <c r="AW978" s="1" t="s">
        <v>2563</v>
      </c>
      <c r="AX978" s="1" t="s">
        <v>52</v>
      </c>
      <c r="AY978" s="1" t="s">
        <v>52</v>
      </c>
      <c r="AZ978" s="1" t="s">
        <v>52</v>
      </c>
    </row>
    <row r="979" spans="1:52" ht="30" customHeight="1" x14ac:dyDescent="0.3">
      <c r="A979" s="19" t="s">
        <v>1192</v>
      </c>
      <c r="B979" s="19" t="s">
        <v>1193</v>
      </c>
      <c r="C979" s="19" t="s">
        <v>652</v>
      </c>
      <c r="D979" s="20">
        <v>3.1E-2</v>
      </c>
      <c r="E979" s="22"/>
      <c r="F979" s="25"/>
      <c r="G979" s="22"/>
      <c r="H979" s="25"/>
      <c r="I979" s="22"/>
      <c r="J979" s="25"/>
      <c r="K979" s="22"/>
      <c r="L979" s="25"/>
      <c r="M979" s="19" t="s">
        <v>52</v>
      </c>
      <c r="N979" s="1" t="s">
        <v>1357</v>
      </c>
      <c r="O979" s="1" t="s">
        <v>1194</v>
      </c>
      <c r="P979" s="1" t="s">
        <v>65</v>
      </c>
      <c r="Q979" s="1" t="s">
        <v>65</v>
      </c>
      <c r="R979" s="1" t="s">
        <v>64</v>
      </c>
      <c r="AV979" s="1" t="s">
        <v>52</v>
      </c>
      <c r="AW979" s="1" t="s">
        <v>2564</v>
      </c>
      <c r="AX979" s="1" t="s">
        <v>52</v>
      </c>
      <c r="AY979" s="1" t="s">
        <v>52</v>
      </c>
      <c r="AZ979" s="1" t="s">
        <v>52</v>
      </c>
    </row>
    <row r="980" spans="1:52" ht="30" customHeight="1" x14ac:dyDescent="0.3">
      <c r="A980" s="19" t="s">
        <v>1196</v>
      </c>
      <c r="B980" s="19" t="s">
        <v>52</v>
      </c>
      <c r="C980" s="19" t="s">
        <v>52</v>
      </c>
      <c r="D980" s="20"/>
      <c r="E980" s="22"/>
      <c r="F980" s="25"/>
      <c r="G980" s="22"/>
      <c r="H980" s="25"/>
      <c r="I980" s="22"/>
      <c r="J980" s="25"/>
      <c r="K980" s="22"/>
      <c r="L980" s="25"/>
      <c r="M980" s="19" t="s">
        <v>52</v>
      </c>
      <c r="N980" s="1" t="s">
        <v>94</v>
      </c>
      <c r="O980" s="1" t="s">
        <v>94</v>
      </c>
      <c r="P980" s="1" t="s">
        <v>52</v>
      </c>
      <c r="Q980" s="1" t="s">
        <v>52</v>
      </c>
      <c r="R980" s="1" t="s">
        <v>52</v>
      </c>
      <c r="AV980" s="1" t="s">
        <v>52</v>
      </c>
      <c r="AW980" s="1" t="s">
        <v>52</v>
      </c>
      <c r="AX980" s="1" t="s">
        <v>52</v>
      </c>
      <c r="AY980" s="1" t="s">
        <v>52</v>
      </c>
      <c r="AZ980" s="1" t="s">
        <v>52</v>
      </c>
    </row>
    <row r="981" spans="1:52" ht="30" customHeight="1" x14ac:dyDescent="0.3">
      <c r="A981" s="20"/>
      <c r="B981" s="20"/>
      <c r="C981" s="20"/>
      <c r="D981" s="20"/>
      <c r="E981" s="22"/>
      <c r="F981" s="25"/>
      <c r="G981" s="22"/>
      <c r="H981" s="25"/>
      <c r="I981" s="22"/>
      <c r="J981" s="25"/>
      <c r="K981" s="22"/>
      <c r="L981" s="25"/>
      <c r="M981" s="20"/>
    </row>
    <row r="982" spans="1:52" ht="30" customHeight="1" x14ac:dyDescent="0.3">
      <c r="A982" s="16" t="s">
        <v>2565</v>
      </c>
      <c r="B982" s="17"/>
      <c r="C982" s="17"/>
      <c r="D982" s="17"/>
      <c r="E982" s="21"/>
      <c r="F982" s="24"/>
      <c r="G982" s="21"/>
      <c r="H982" s="24"/>
      <c r="I982" s="21"/>
      <c r="J982" s="24"/>
      <c r="K982" s="21"/>
      <c r="L982" s="24"/>
      <c r="M982" s="18"/>
      <c r="N982" s="1" t="s">
        <v>1368</v>
      </c>
    </row>
    <row r="983" spans="1:52" ht="30" customHeight="1" x14ac:dyDescent="0.3">
      <c r="A983" s="19" t="s">
        <v>1188</v>
      </c>
      <c r="B983" s="19" t="s">
        <v>1322</v>
      </c>
      <c r="C983" s="19" t="s">
        <v>1091</v>
      </c>
      <c r="D983" s="20">
        <v>0.05</v>
      </c>
      <c r="E983" s="22"/>
      <c r="F983" s="25"/>
      <c r="G983" s="22"/>
      <c r="H983" s="25"/>
      <c r="I983" s="22"/>
      <c r="J983" s="25"/>
      <c r="K983" s="22"/>
      <c r="L983" s="25"/>
      <c r="M983" s="19" t="s">
        <v>52</v>
      </c>
      <c r="N983" s="1" t="s">
        <v>1368</v>
      </c>
      <c r="O983" s="1" t="s">
        <v>1323</v>
      </c>
      <c r="P983" s="1" t="s">
        <v>65</v>
      </c>
      <c r="Q983" s="1" t="s">
        <v>65</v>
      </c>
      <c r="R983" s="1" t="s">
        <v>64</v>
      </c>
      <c r="AV983" s="1" t="s">
        <v>52</v>
      </c>
      <c r="AW983" s="1" t="s">
        <v>2566</v>
      </c>
      <c r="AX983" s="1" t="s">
        <v>52</v>
      </c>
      <c r="AY983" s="1" t="s">
        <v>52</v>
      </c>
      <c r="AZ983" s="1" t="s">
        <v>52</v>
      </c>
    </row>
    <row r="984" spans="1:52" ht="30" customHeight="1" x14ac:dyDescent="0.3">
      <c r="A984" s="19" t="s">
        <v>1314</v>
      </c>
      <c r="B984" s="19" t="s">
        <v>1193</v>
      </c>
      <c r="C984" s="19" t="s">
        <v>652</v>
      </c>
      <c r="D984" s="20">
        <v>7.0000000000000007E-2</v>
      </c>
      <c r="E984" s="22"/>
      <c r="F984" s="25"/>
      <c r="G984" s="22"/>
      <c r="H984" s="25"/>
      <c r="I984" s="22"/>
      <c r="J984" s="25"/>
      <c r="K984" s="22"/>
      <c r="L984" s="25"/>
      <c r="M984" s="19" t="s">
        <v>52</v>
      </c>
      <c r="N984" s="1" t="s">
        <v>1368</v>
      </c>
      <c r="O984" s="1" t="s">
        <v>1315</v>
      </c>
      <c r="P984" s="1" t="s">
        <v>65</v>
      </c>
      <c r="Q984" s="1" t="s">
        <v>65</v>
      </c>
      <c r="R984" s="1" t="s">
        <v>64</v>
      </c>
      <c r="V984">
        <v>1</v>
      </c>
      <c r="AV984" s="1" t="s">
        <v>52</v>
      </c>
      <c r="AW984" s="1" t="s">
        <v>2567</v>
      </c>
      <c r="AX984" s="1" t="s">
        <v>52</v>
      </c>
      <c r="AY984" s="1" t="s">
        <v>52</v>
      </c>
      <c r="AZ984" s="1" t="s">
        <v>52</v>
      </c>
    </row>
    <row r="985" spans="1:52" ht="30" customHeight="1" x14ac:dyDescent="0.3">
      <c r="A985" s="19" t="s">
        <v>1192</v>
      </c>
      <c r="B985" s="19" t="s">
        <v>1193</v>
      </c>
      <c r="C985" s="19" t="s">
        <v>652</v>
      </c>
      <c r="D985" s="20">
        <v>3.5000000000000003E-2</v>
      </c>
      <c r="E985" s="22"/>
      <c r="F985" s="25"/>
      <c r="G985" s="22"/>
      <c r="H985" s="25"/>
      <c r="I985" s="22"/>
      <c r="J985" s="25"/>
      <c r="K985" s="22"/>
      <c r="L985" s="25"/>
      <c r="M985" s="19" t="s">
        <v>52</v>
      </c>
      <c r="N985" s="1" t="s">
        <v>1368</v>
      </c>
      <c r="O985" s="1" t="s">
        <v>1194</v>
      </c>
      <c r="P985" s="1" t="s">
        <v>65</v>
      </c>
      <c r="Q985" s="1" t="s">
        <v>65</v>
      </c>
      <c r="R985" s="1" t="s">
        <v>64</v>
      </c>
      <c r="V985">
        <v>1</v>
      </c>
      <c r="AV985" s="1" t="s">
        <v>52</v>
      </c>
      <c r="AW985" s="1" t="s">
        <v>2568</v>
      </c>
      <c r="AX985" s="1" t="s">
        <v>52</v>
      </c>
      <c r="AY985" s="1" t="s">
        <v>52</v>
      </c>
      <c r="AZ985" s="1" t="s">
        <v>52</v>
      </c>
    </row>
    <row r="986" spans="1:52" ht="30" customHeight="1" x14ac:dyDescent="0.3">
      <c r="A986" s="19" t="s">
        <v>1209</v>
      </c>
      <c r="B986" s="19" t="s">
        <v>1274</v>
      </c>
      <c r="C986" s="19" t="s">
        <v>353</v>
      </c>
      <c r="D986" s="20">
        <v>1</v>
      </c>
      <c r="E986" s="22"/>
      <c r="F986" s="25"/>
      <c r="G986" s="22"/>
      <c r="H986" s="25"/>
      <c r="I986" s="22"/>
      <c r="J986" s="25"/>
      <c r="K986" s="22"/>
      <c r="L986" s="25"/>
      <c r="M986" s="19" t="s">
        <v>52</v>
      </c>
      <c r="N986" s="1" t="s">
        <v>1368</v>
      </c>
      <c r="O986" s="1" t="s">
        <v>1141</v>
      </c>
      <c r="P986" s="1" t="s">
        <v>65</v>
      </c>
      <c r="Q986" s="1" t="s">
        <v>65</v>
      </c>
      <c r="R986" s="1" t="s">
        <v>65</v>
      </c>
      <c r="S986">
        <v>1</v>
      </c>
      <c r="T986">
        <v>2</v>
      </c>
      <c r="U986">
        <v>0.02</v>
      </c>
      <c r="AV986" s="1" t="s">
        <v>52</v>
      </c>
      <c r="AW986" s="1" t="s">
        <v>2569</v>
      </c>
      <c r="AX986" s="1" t="s">
        <v>52</v>
      </c>
      <c r="AY986" s="1" t="s">
        <v>52</v>
      </c>
      <c r="AZ986" s="1" t="s">
        <v>52</v>
      </c>
    </row>
    <row r="987" spans="1:52" ht="30" customHeight="1" x14ac:dyDescent="0.3">
      <c r="A987" s="19" t="s">
        <v>1196</v>
      </c>
      <c r="B987" s="19" t="s">
        <v>52</v>
      </c>
      <c r="C987" s="19" t="s">
        <v>52</v>
      </c>
      <c r="D987" s="20"/>
      <c r="E987" s="22"/>
      <c r="F987" s="25"/>
      <c r="G987" s="22"/>
      <c r="H987" s="25"/>
      <c r="I987" s="22"/>
      <c r="J987" s="25"/>
      <c r="K987" s="22"/>
      <c r="L987" s="25"/>
      <c r="M987" s="19" t="s">
        <v>52</v>
      </c>
      <c r="N987" s="1" t="s">
        <v>94</v>
      </c>
      <c r="O987" s="1" t="s">
        <v>94</v>
      </c>
      <c r="P987" s="1" t="s">
        <v>52</v>
      </c>
      <c r="Q987" s="1" t="s">
        <v>52</v>
      </c>
      <c r="R987" s="1" t="s">
        <v>52</v>
      </c>
      <c r="AV987" s="1" t="s">
        <v>52</v>
      </c>
      <c r="AW987" s="1" t="s">
        <v>52</v>
      </c>
      <c r="AX987" s="1" t="s">
        <v>52</v>
      </c>
      <c r="AY987" s="1" t="s">
        <v>52</v>
      </c>
      <c r="AZ987" s="1" t="s">
        <v>52</v>
      </c>
    </row>
    <row r="988" spans="1:52" ht="30" customHeight="1" x14ac:dyDescent="0.3">
      <c r="A988" s="20"/>
      <c r="B988" s="20"/>
      <c r="C988" s="20"/>
      <c r="D988" s="20"/>
      <c r="E988" s="22"/>
      <c r="F988" s="25"/>
      <c r="G988" s="22"/>
      <c r="H988" s="25"/>
      <c r="I988" s="22"/>
      <c r="J988" s="25"/>
      <c r="K988" s="22"/>
      <c r="L988" s="25"/>
      <c r="M988" s="20"/>
    </row>
    <row r="989" spans="1:52" ht="30" customHeight="1" x14ac:dyDescent="0.3">
      <c r="A989" s="16" t="s">
        <v>2570</v>
      </c>
      <c r="B989" s="17"/>
      <c r="C989" s="17"/>
      <c r="D989" s="17"/>
      <c r="E989" s="21"/>
      <c r="F989" s="24"/>
      <c r="G989" s="21"/>
      <c r="H989" s="24"/>
      <c r="I989" s="21"/>
      <c r="J989" s="24"/>
      <c r="K989" s="21"/>
      <c r="L989" s="24"/>
      <c r="M989" s="18"/>
      <c r="N989" s="1" t="s">
        <v>1375</v>
      </c>
    </row>
    <row r="990" spans="1:52" ht="30" customHeight="1" x14ac:dyDescent="0.3">
      <c r="A990" s="19" t="s">
        <v>1314</v>
      </c>
      <c r="B990" s="19" t="s">
        <v>1193</v>
      </c>
      <c r="C990" s="19" t="s">
        <v>652</v>
      </c>
      <c r="D990" s="20">
        <v>5.3999999999999999E-2</v>
      </c>
      <c r="E990" s="22"/>
      <c r="F990" s="25"/>
      <c r="G990" s="22"/>
      <c r="H990" s="25"/>
      <c r="I990" s="22"/>
      <c r="J990" s="25"/>
      <c r="K990" s="22"/>
      <c r="L990" s="25"/>
      <c r="M990" s="19" t="s">
        <v>52</v>
      </c>
      <c r="N990" s="1" t="s">
        <v>1375</v>
      </c>
      <c r="O990" s="1" t="s">
        <v>1315</v>
      </c>
      <c r="P990" s="1" t="s">
        <v>65</v>
      </c>
      <c r="Q990" s="1" t="s">
        <v>65</v>
      </c>
      <c r="R990" s="1" t="s">
        <v>64</v>
      </c>
      <c r="V990">
        <v>1</v>
      </c>
      <c r="AV990" s="1" t="s">
        <v>52</v>
      </c>
      <c r="AW990" s="1" t="s">
        <v>2571</v>
      </c>
      <c r="AX990" s="1" t="s">
        <v>52</v>
      </c>
      <c r="AY990" s="1" t="s">
        <v>52</v>
      </c>
      <c r="AZ990" s="1" t="s">
        <v>52</v>
      </c>
    </row>
    <row r="991" spans="1:52" ht="30" customHeight="1" x14ac:dyDescent="0.3">
      <c r="A991" s="19" t="s">
        <v>1192</v>
      </c>
      <c r="B991" s="19" t="s">
        <v>1193</v>
      </c>
      <c r="C991" s="19" t="s">
        <v>652</v>
      </c>
      <c r="D991" s="20">
        <v>2.7E-2</v>
      </c>
      <c r="E991" s="22"/>
      <c r="F991" s="25"/>
      <c r="G991" s="22"/>
      <c r="H991" s="25"/>
      <c r="I991" s="22"/>
      <c r="J991" s="25"/>
      <c r="K991" s="22"/>
      <c r="L991" s="25"/>
      <c r="M991" s="19" t="s">
        <v>52</v>
      </c>
      <c r="N991" s="1" t="s">
        <v>1375</v>
      </c>
      <c r="O991" s="1" t="s">
        <v>1194</v>
      </c>
      <c r="P991" s="1" t="s">
        <v>65</v>
      </c>
      <c r="Q991" s="1" t="s">
        <v>65</v>
      </c>
      <c r="R991" s="1" t="s">
        <v>64</v>
      </c>
      <c r="V991">
        <v>1</v>
      </c>
      <c r="AV991" s="1" t="s">
        <v>52</v>
      </c>
      <c r="AW991" s="1" t="s">
        <v>2572</v>
      </c>
      <c r="AX991" s="1" t="s">
        <v>52</v>
      </c>
      <c r="AY991" s="1" t="s">
        <v>52</v>
      </c>
      <c r="AZ991" s="1" t="s">
        <v>52</v>
      </c>
    </row>
    <row r="992" spans="1:52" ht="30" customHeight="1" x14ac:dyDescent="0.3">
      <c r="A992" s="19" t="s">
        <v>1273</v>
      </c>
      <c r="B992" s="19" t="s">
        <v>1274</v>
      </c>
      <c r="C992" s="19" t="s">
        <v>353</v>
      </c>
      <c r="D992" s="20">
        <v>1</v>
      </c>
      <c r="E992" s="22"/>
      <c r="F992" s="25"/>
      <c r="G992" s="22"/>
      <c r="H992" s="25"/>
      <c r="I992" s="22"/>
      <c r="J992" s="25"/>
      <c r="K992" s="22"/>
      <c r="L992" s="25"/>
      <c r="M992" s="19" t="s">
        <v>52</v>
      </c>
      <c r="N992" s="1" t="s">
        <v>1375</v>
      </c>
      <c r="O992" s="1" t="s">
        <v>1141</v>
      </c>
      <c r="P992" s="1" t="s">
        <v>65</v>
      </c>
      <c r="Q992" s="1" t="s">
        <v>65</v>
      </c>
      <c r="R992" s="1" t="s">
        <v>65</v>
      </c>
      <c r="S992">
        <v>1</v>
      </c>
      <c r="T992">
        <v>2</v>
      </c>
      <c r="U992">
        <v>0.02</v>
      </c>
      <c r="AV992" s="1" t="s">
        <v>52</v>
      </c>
      <c r="AW992" s="1" t="s">
        <v>2573</v>
      </c>
      <c r="AX992" s="1" t="s">
        <v>52</v>
      </c>
      <c r="AY992" s="1" t="s">
        <v>52</v>
      </c>
      <c r="AZ992" s="1" t="s">
        <v>52</v>
      </c>
    </row>
    <row r="993" spans="1:52" ht="30" customHeight="1" x14ac:dyDescent="0.3">
      <c r="A993" s="19" t="s">
        <v>2574</v>
      </c>
      <c r="B993" s="19" t="s">
        <v>2575</v>
      </c>
      <c r="C993" s="19" t="s">
        <v>1091</v>
      </c>
      <c r="D993" s="20">
        <v>0.27</v>
      </c>
      <c r="E993" s="22"/>
      <c r="F993" s="25"/>
      <c r="G993" s="22"/>
      <c r="H993" s="25"/>
      <c r="I993" s="22"/>
      <c r="J993" s="25"/>
      <c r="K993" s="22"/>
      <c r="L993" s="25"/>
      <c r="M993" s="19" t="s">
        <v>52</v>
      </c>
      <c r="N993" s="1" t="s">
        <v>1375</v>
      </c>
      <c r="O993" s="1" t="s">
        <v>2576</v>
      </c>
      <c r="P993" s="1" t="s">
        <v>65</v>
      </c>
      <c r="Q993" s="1" t="s">
        <v>65</v>
      </c>
      <c r="R993" s="1" t="s">
        <v>64</v>
      </c>
      <c r="AV993" s="1" t="s">
        <v>52</v>
      </c>
      <c r="AW993" s="1" t="s">
        <v>2577</v>
      </c>
      <c r="AX993" s="1" t="s">
        <v>52</v>
      </c>
      <c r="AY993" s="1" t="s">
        <v>52</v>
      </c>
      <c r="AZ993" s="1" t="s">
        <v>52</v>
      </c>
    </row>
    <row r="994" spans="1:52" ht="30" customHeight="1" x14ac:dyDescent="0.3">
      <c r="A994" s="19" t="s">
        <v>1196</v>
      </c>
      <c r="B994" s="19" t="s">
        <v>52</v>
      </c>
      <c r="C994" s="19" t="s">
        <v>52</v>
      </c>
      <c r="D994" s="20"/>
      <c r="E994" s="22"/>
      <c r="F994" s="25"/>
      <c r="G994" s="22"/>
      <c r="H994" s="25"/>
      <c r="I994" s="22"/>
      <c r="J994" s="25"/>
      <c r="K994" s="22"/>
      <c r="L994" s="25"/>
      <c r="M994" s="19" t="s">
        <v>52</v>
      </c>
      <c r="N994" s="1" t="s">
        <v>94</v>
      </c>
      <c r="O994" s="1" t="s">
        <v>94</v>
      </c>
      <c r="P994" s="1" t="s">
        <v>52</v>
      </c>
      <c r="Q994" s="1" t="s">
        <v>52</v>
      </c>
      <c r="R994" s="1" t="s">
        <v>52</v>
      </c>
      <c r="AV994" s="1" t="s">
        <v>52</v>
      </c>
      <c r="AW994" s="1" t="s">
        <v>52</v>
      </c>
      <c r="AX994" s="1" t="s">
        <v>52</v>
      </c>
      <c r="AY994" s="1" t="s">
        <v>52</v>
      </c>
      <c r="AZ994" s="1" t="s">
        <v>52</v>
      </c>
    </row>
    <row r="995" spans="1:52" ht="30" customHeight="1" x14ac:dyDescent="0.3">
      <c r="A995" s="20"/>
      <c r="B995" s="20"/>
      <c r="C995" s="20"/>
      <c r="D995" s="20"/>
      <c r="E995" s="22"/>
      <c r="F995" s="25"/>
      <c r="G995" s="22"/>
      <c r="H995" s="25"/>
      <c r="I995" s="22"/>
      <c r="J995" s="25"/>
      <c r="K995" s="22"/>
      <c r="L995" s="25"/>
      <c r="M995" s="20"/>
    </row>
    <row r="996" spans="1:52" ht="30" customHeight="1" x14ac:dyDescent="0.3">
      <c r="A996" s="16" t="s">
        <v>2578</v>
      </c>
      <c r="B996" s="17"/>
      <c r="C996" s="17"/>
      <c r="D996" s="17"/>
      <c r="E996" s="21"/>
      <c r="F996" s="24"/>
      <c r="G996" s="21"/>
      <c r="H996" s="24"/>
      <c r="I996" s="21"/>
      <c r="J996" s="24"/>
      <c r="K996" s="21"/>
      <c r="L996" s="24"/>
      <c r="M996" s="18"/>
      <c r="N996" s="1" t="s">
        <v>1391</v>
      </c>
    </row>
    <row r="997" spans="1:52" ht="30" customHeight="1" x14ac:dyDescent="0.3">
      <c r="A997" s="19" t="s">
        <v>1314</v>
      </c>
      <c r="B997" s="19" t="s">
        <v>1193</v>
      </c>
      <c r="C997" s="19" t="s">
        <v>652</v>
      </c>
      <c r="D997" s="20">
        <v>5.7000000000000002E-2</v>
      </c>
      <c r="E997" s="22"/>
      <c r="F997" s="25"/>
      <c r="G997" s="22"/>
      <c r="H997" s="25"/>
      <c r="I997" s="22"/>
      <c r="J997" s="25"/>
      <c r="K997" s="22"/>
      <c r="L997" s="25"/>
      <c r="M997" s="19" t="s">
        <v>52</v>
      </c>
      <c r="N997" s="1" t="s">
        <v>1391</v>
      </c>
      <c r="O997" s="1" t="s">
        <v>1315</v>
      </c>
      <c r="P997" s="1" t="s">
        <v>65</v>
      </c>
      <c r="Q997" s="1" t="s">
        <v>65</v>
      </c>
      <c r="R997" s="1" t="s">
        <v>64</v>
      </c>
      <c r="V997">
        <v>1</v>
      </c>
      <c r="AV997" s="1" t="s">
        <v>52</v>
      </c>
      <c r="AW997" s="1" t="s">
        <v>2579</v>
      </c>
      <c r="AX997" s="1" t="s">
        <v>52</v>
      </c>
      <c r="AY997" s="1" t="s">
        <v>52</v>
      </c>
      <c r="AZ997" s="1" t="s">
        <v>52</v>
      </c>
    </row>
    <row r="998" spans="1:52" ht="30" customHeight="1" x14ac:dyDescent="0.3">
      <c r="A998" s="19" t="s">
        <v>1192</v>
      </c>
      <c r="B998" s="19" t="s">
        <v>1193</v>
      </c>
      <c r="C998" s="19" t="s">
        <v>652</v>
      </c>
      <c r="D998" s="20">
        <v>1.4E-2</v>
      </c>
      <c r="E998" s="22"/>
      <c r="F998" s="25"/>
      <c r="G998" s="22"/>
      <c r="H998" s="25"/>
      <c r="I998" s="22"/>
      <c r="J998" s="25"/>
      <c r="K998" s="22"/>
      <c r="L998" s="25"/>
      <c r="M998" s="19" t="s">
        <v>52</v>
      </c>
      <c r="N998" s="1" t="s">
        <v>1391</v>
      </c>
      <c r="O998" s="1" t="s">
        <v>1194</v>
      </c>
      <c r="P998" s="1" t="s">
        <v>65</v>
      </c>
      <c r="Q998" s="1" t="s">
        <v>65</v>
      </c>
      <c r="R998" s="1" t="s">
        <v>64</v>
      </c>
      <c r="V998">
        <v>1</v>
      </c>
      <c r="AV998" s="1" t="s">
        <v>52</v>
      </c>
      <c r="AW998" s="1" t="s">
        <v>2580</v>
      </c>
      <c r="AX998" s="1" t="s">
        <v>52</v>
      </c>
      <c r="AY998" s="1" t="s">
        <v>52</v>
      </c>
      <c r="AZ998" s="1" t="s">
        <v>52</v>
      </c>
    </row>
    <row r="999" spans="1:52" ht="30" customHeight="1" x14ac:dyDescent="0.3">
      <c r="A999" s="19" t="s">
        <v>1273</v>
      </c>
      <c r="B999" s="19" t="s">
        <v>2524</v>
      </c>
      <c r="C999" s="19" t="s">
        <v>353</v>
      </c>
      <c r="D999" s="20">
        <v>1</v>
      </c>
      <c r="E999" s="22"/>
      <c r="F999" s="25"/>
      <c r="G999" s="22"/>
      <c r="H999" s="25"/>
      <c r="I999" s="22"/>
      <c r="J999" s="25"/>
      <c r="K999" s="22"/>
      <c r="L999" s="25"/>
      <c r="M999" s="19" t="s">
        <v>52</v>
      </c>
      <c r="N999" s="1" t="s">
        <v>1391</v>
      </c>
      <c r="O999" s="1" t="s">
        <v>1141</v>
      </c>
      <c r="P999" s="1" t="s">
        <v>65</v>
      </c>
      <c r="Q999" s="1" t="s">
        <v>65</v>
      </c>
      <c r="R999" s="1" t="s">
        <v>65</v>
      </c>
      <c r="S999">
        <v>1</v>
      </c>
      <c r="T999">
        <v>2</v>
      </c>
      <c r="U999">
        <v>0.04</v>
      </c>
      <c r="AV999" s="1" t="s">
        <v>52</v>
      </c>
      <c r="AW999" s="1" t="s">
        <v>2581</v>
      </c>
      <c r="AX999" s="1" t="s">
        <v>52</v>
      </c>
      <c r="AY999" s="1" t="s">
        <v>52</v>
      </c>
      <c r="AZ999" s="1" t="s">
        <v>52</v>
      </c>
    </row>
    <row r="1000" spans="1:52" ht="30" customHeight="1" x14ac:dyDescent="0.3">
      <c r="A1000" s="19" t="s">
        <v>1196</v>
      </c>
      <c r="B1000" s="19" t="s">
        <v>52</v>
      </c>
      <c r="C1000" s="19" t="s">
        <v>52</v>
      </c>
      <c r="D1000" s="20"/>
      <c r="E1000" s="22"/>
      <c r="F1000" s="25"/>
      <c r="G1000" s="22"/>
      <c r="H1000" s="25"/>
      <c r="I1000" s="22"/>
      <c r="J1000" s="25"/>
      <c r="K1000" s="22"/>
      <c r="L1000" s="25"/>
      <c r="M1000" s="19" t="s">
        <v>52</v>
      </c>
      <c r="N1000" s="1" t="s">
        <v>94</v>
      </c>
      <c r="O1000" s="1" t="s">
        <v>94</v>
      </c>
      <c r="P1000" s="1" t="s">
        <v>52</v>
      </c>
      <c r="Q1000" s="1" t="s">
        <v>52</v>
      </c>
      <c r="R1000" s="1" t="s">
        <v>52</v>
      </c>
      <c r="AV1000" s="1" t="s">
        <v>52</v>
      </c>
      <c r="AW1000" s="1" t="s">
        <v>52</v>
      </c>
      <c r="AX1000" s="1" t="s">
        <v>52</v>
      </c>
      <c r="AY1000" s="1" t="s">
        <v>52</v>
      </c>
      <c r="AZ1000" s="1" t="s">
        <v>52</v>
      </c>
    </row>
    <row r="1001" spans="1:52" ht="30" customHeight="1" x14ac:dyDescent="0.3">
      <c r="A1001" s="20"/>
      <c r="B1001" s="20"/>
      <c r="C1001" s="20"/>
      <c r="D1001" s="20"/>
      <c r="E1001" s="22"/>
      <c r="F1001" s="25"/>
      <c r="G1001" s="22"/>
      <c r="H1001" s="25"/>
      <c r="I1001" s="22"/>
      <c r="J1001" s="25"/>
      <c r="K1001" s="22"/>
      <c r="L1001" s="25"/>
      <c r="M1001" s="20"/>
    </row>
    <row r="1002" spans="1:52" ht="30" customHeight="1" x14ac:dyDescent="0.3">
      <c r="A1002" s="16" t="s">
        <v>2582</v>
      </c>
      <c r="B1002" s="17"/>
      <c r="C1002" s="17"/>
      <c r="D1002" s="17"/>
      <c r="E1002" s="21"/>
      <c r="F1002" s="24"/>
      <c r="G1002" s="21"/>
      <c r="H1002" s="24"/>
      <c r="I1002" s="21"/>
      <c r="J1002" s="24"/>
      <c r="K1002" s="21"/>
      <c r="L1002" s="24"/>
      <c r="M1002" s="18"/>
      <c r="N1002" s="1" t="s">
        <v>1399</v>
      </c>
    </row>
    <row r="1003" spans="1:52" ht="30" customHeight="1" x14ac:dyDescent="0.3">
      <c r="A1003" s="19" t="s">
        <v>1546</v>
      </c>
      <c r="B1003" s="19" t="s">
        <v>1193</v>
      </c>
      <c r="C1003" s="19" t="s">
        <v>652</v>
      </c>
      <c r="D1003" s="20">
        <v>0.06</v>
      </c>
      <c r="E1003" s="22"/>
      <c r="F1003" s="25"/>
      <c r="G1003" s="22"/>
      <c r="H1003" s="25"/>
      <c r="I1003" s="22"/>
      <c r="J1003" s="25"/>
      <c r="K1003" s="22"/>
      <c r="L1003" s="25"/>
      <c r="M1003" s="19" t="s">
        <v>52</v>
      </c>
      <c r="N1003" s="1" t="s">
        <v>1399</v>
      </c>
      <c r="O1003" s="1" t="s">
        <v>1547</v>
      </c>
      <c r="P1003" s="1" t="s">
        <v>65</v>
      </c>
      <c r="Q1003" s="1" t="s">
        <v>65</v>
      </c>
      <c r="R1003" s="1" t="s">
        <v>64</v>
      </c>
      <c r="V1003">
        <v>1</v>
      </c>
      <c r="AV1003" s="1" t="s">
        <v>52</v>
      </c>
      <c r="AW1003" s="1" t="s">
        <v>2583</v>
      </c>
      <c r="AX1003" s="1" t="s">
        <v>52</v>
      </c>
      <c r="AY1003" s="1" t="s">
        <v>52</v>
      </c>
      <c r="AZ1003" s="1" t="s">
        <v>52</v>
      </c>
    </row>
    <row r="1004" spans="1:52" ht="30" customHeight="1" x14ac:dyDescent="0.3">
      <c r="A1004" s="19" t="s">
        <v>1192</v>
      </c>
      <c r="B1004" s="19" t="s">
        <v>1193</v>
      </c>
      <c r="C1004" s="19" t="s">
        <v>652</v>
      </c>
      <c r="D1004" s="20">
        <v>0.01</v>
      </c>
      <c r="E1004" s="22"/>
      <c r="F1004" s="25"/>
      <c r="G1004" s="22"/>
      <c r="H1004" s="25"/>
      <c r="I1004" s="22"/>
      <c r="J1004" s="25"/>
      <c r="K1004" s="22"/>
      <c r="L1004" s="25"/>
      <c r="M1004" s="19" t="s">
        <v>52</v>
      </c>
      <c r="N1004" s="1" t="s">
        <v>1399</v>
      </c>
      <c r="O1004" s="1" t="s">
        <v>1194</v>
      </c>
      <c r="P1004" s="1" t="s">
        <v>65</v>
      </c>
      <c r="Q1004" s="1" t="s">
        <v>65</v>
      </c>
      <c r="R1004" s="1" t="s">
        <v>64</v>
      </c>
      <c r="V1004">
        <v>1</v>
      </c>
      <c r="AV1004" s="1" t="s">
        <v>52</v>
      </c>
      <c r="AW1004" s="1" t="s">
        <v>2584</v>
      </c>
      <c r="AX1004" s="1" t="s">
        <v>52</v>
      </c>
      <c r="AY1004" s="1" t="s">
        <v>52</v>
      </c>
      <c r="AZ1004" s="1" t="s">
        <v>52</v>
      </c>
    </row>
    <row r="1005" spans="1:52" ht="30" customHeight="1" x14ac:dyDescent="0.3">
      <c r="A1005" s="19" t="s">
        <v>1273</v>
      </c>
      <c r="B1005" s="19" t="s">
        <v>1274</v>
      </c>
      <c r="C1005" s="19" t="s">
        <v>353</v>
      </c>
      <c r="D1005" s="20">
        <v>1</v>
      </c>
      <c r="E1005" s="22"/>
      <c r="F1005" s="25"/>
      <c r="G1005" s="22"/>
      <c r="H1005" s="25"/>
      <c r="I1005" s="22"/>
      <c r="J1005" s="25"/>
      <c r="K1005" s="22"/>
      <c r="L1005" s="25"/>
      <c r="M1005" s="19" t="s">
        <v>52</v>
      </c>
      <c r="N1005" s="1" t="s">
        <v>1399</v>
      </c>
      <c r="O1005" s="1" t="s">
        <v>1141</v>
      </c>
      <c r="P1005" s="1" t="s">
        <v>65</v>
      </c>
      <c r="Q1005" s="1" t="s">
        <v>65</v>
      </c>
      <c r="R1005" s="1" t="s">
        <v>65</v>
      </c>
      <c r="S1005">
        <v>1</v>
      </c>
      <c r="T1005">
        <v>2</v>
      </c>
      <c r="U1005">
        <v>0.02</v>
      </c>
      <c r="AV1005" s="1" t="s">
        <v>52</v>
      </c>
      <c r="AW1005" s="1" t="s">
        <v>2585</v>
      </c>
      <c r="AX1005" s="1" t="s">
        <v>52</v>
      </c>
      <c r="AY1005" s="1" t="s">
        <v>52</v>
      </c>
      <c r="AZ1005" s="1" t="s">
        <v>52</v>
      </c>
    </row>
    <row r="1006" spans="1:52" ht="30" customHeight="1" x14ac:dyDescent="0.3">
      <c r="A1006" s="19" t="s">
        <v>1196</v>
      </c>
      <c r="B1006" s="19" t="s">
        <v>52</v>
      </c>
      <c r="C1006" s="19" t="s">
        <v>52</v>
      </c>
      <c r="D1006" s="20"/>
      <c r="E1006" s="22"/>
      <c r="F1006" s="25"/>
      <c r="G1006" s="22"/>
      <c r="H1006" s="25"/>
      <c r="I1006" s="22"/>
      <c r="J1006" s="25"/>
      <c r="K1006" s="22"/>
      <c r="L1006" s="25"/>
      <c r="M1006" s="19" t="s">
        <v>52</v>
      </c>
      <c r="N1006" s="1" t="s">
        <v>94</v>
      </c>
      <c r="O1006" s="1" t="s">
        <v>94</v>
      </c>
      <c r="P1006" s="1" t="s">
        <v>52</v>
      </c>
      <c r="Q1006" s="1" t="s">
        <v>52</v>
      </c>
      <c r="R1006" s="1" t="s">
        <v>52</v>
      </c>
      <c r="AV1006" s="1" t="s">
        <v>52</v>
      </c>
      <c r="AW1006" s="1" t="s">
        <v>52</v>
      </c>
      <c r="AX1006" s="1" t="s">
        <v>52</v>
      </c>
      <c r="AY1006" s="1" t="s">
        <v>52</v>
      </c>
      <c r="AZ1006" s="1" t="s">
        <v>52</v>
      </c>
    </row>
    <row r="1007" spans="1:52" ht="30" customHeight="1" x14ac:dyDescent="0.3">
      <c r="A1007" s="20"/>
      <c r="B1007" s="20"/>
      <c r="C1007" s="20"/>
      <c r="D1007" s="20"/>
      <c r="E1007" s="22"/>
      <c r="F1007" s="25"/>
      <c r="G1007" s="22"/>
      <c r="H1007" s="25"/>
      <c r="I1007" s="22"/>
      <c r="J1007" s="25"/>
      <c r="K1007" s="22"/>
      <c r="L1007" s="25"/>
      <c r="M1007" s="20"/>
    </row>
    <row r="1008" spans="1:52" ht="30" customHeight="1" x14ac:dyDescent="0.3">
      <c r="A1008" s="16" t="s">
        <v>2586</v>
      </c>
      <c r="B1008" s="17"/>
      <c r="C1008" s="17"/>
      <c r="D1008" s="17"/>
      <c r="E1008" s="21"/>
      <c r="F1008" s="24"/>
      <c r="G1008" s="21"/>
      <c r="H1008" s="24"/>
      <c r="I1008" s="21"/>
      <c r="J1008" s="24"/>
      <c r="K1008" s="21"/>
      <c r="L1008" s="24"/>
      <c r="M1008" s="18"/>
      <c r="N1008" s="1" t="s">
        <v>1404</v>
      </c>
    </row>
    <row r="1009" spans="1:52" ht="30" customHeight="1" x14ac:dyDescent="0.3">
      <c r="A1009" s="19" t="s">
        <v>2587</v>
      </c>
      <c r="B1009" s="19" t="s">
        <v>2588</v>
      </c>
      <c r="C1009" s="19" t="s">
        <v>1908</v>
      </c>
      <c r="D1009" s="20">
        <v>0.11799999999999999</v>
      </c>
      <c r="E1009" s="22"/>
      <c r="F1009" s="25"/>
      <c r="G1009" s="22"/>
      <c r="H1009" s="25"/>
      <c r="I1009" s="22"/>
      <c r="J1009" s="25"/>
      <c r="K1009" s="22"/>
      <c r="L1009" s="25"/>
      <c r="M1009" s="19" t="s">
        <v>52</v>
      </c>
      <c r="N1009" s="1" t="s">
        <v>1404</v>
      </c>
      <c r="O1009" s="1" t="s">
        <v>2589</v>
      </c>
      <c r="P1009" s="1" t="s">
        <v>65</v>
      </c>
      <c r="Q1009" s="1" t="s">
        <v>65</v>
      </c>
      <c r="R1009" s="1" t="s">
        <v>64</v>
      </c>
      <c r="AV1009" s="1" t="s">
        <v>52</v>
      </c>
      <c r="AW1009" s="1" t="s">
        <v>2590</v>
      </c>
      <c r="AX1009" s="1" t="s">
        <v>52</v>
      </c>
      <c r="AY1009" s="1" t="s">
        <v>52</v>
      </c>
      <c r="AZ1009" s="1" t="s">
        <v>52</v>
      </c>
    </row>
    <row r="1010" spans="1:52" ht="30" customHeight="1" x14ac:dyDescent="0.3">
      <c r="A1010" s="19" t="s">
        <v>2591</v>
      </c>
      <c r="B1010" s="19" t="s">
        <v>2592</v>
      </c>
      <c r="C1010" s="19" t="s">
        <v>1908</v>
      </c>
      <c r="D1010" s="20">
        <v>0.18</v>
      </c>
      <c r="E1010" s="22"/>
      <c r="F1010" s="25"/>
      <c r="G1010" s="22"/>
      <c r="H1010" s="25"/>
      <c r="I1010" s="22"/>
      <c r="J1010" s="25"/>
      <c r="K1010" s="22"/>
      <c r="L1010" s="25"/>
      <c r="M1010" s="19" t="s">
        <v>52</v>
      </c>
      <c r="N1010" s="1" t="s">
        <v>1404</v>
      </c>
      <c r="O1010" s="1" t="s">
        <v>2593</v>
      </c>
      <c r="P1010" s="1" t="s">
        <v>65</v>
      </c>
      <c r="Q1010" s="1" t="s">
        <v>65</v>
      </c>
      <c r="R1010" s="1" t="s">
        <v>64</v>
      </c>
      <c r="AV1010" s="1" t="s">
        <v>52</v>
      </c>
      <c r="AW1010" s="1" t="s">
        <v>2594</v>
      </c>
      <c r="AX1010" s="1" t="s">
        <v>52</v>
      </c>
      <c r="AY1010" s="1" t="s">
        <v>52</v>
      </c>
      <c r="AZ1010" s="1" t="s">
        <v>52</v>
      </c>
    </row>
    <row r="1011" spans="1:52" ht="30" customHeight="1" x14ac:dyDescent="0.3">
      <c r="A1011" s="19" t="s">
        <v>2595</v>
      </c>
      <c r="B1011" s="19" t="s">
        <v>2596</v>
      </c>
      <c r="C1011" s="19" t="s">
        <v>1908</v>
      </c>
      <c r="D1011" s="20">
        <v>0.23699999999999999</v>
      </c>
      <c r="E1011" s="22"/>
      <c r="F1011" s="25"/>
      <c r="G1011" s="22"/>
      <c r="H1011" s="25"/>
      <c r="I1011" s="22"/>
      <c r="J1011" s="25"/>
      <c r="K1011" s="22"/>
      <c r="L1011" s="25"/>
      <c r="M1011" s="19" t="s">
        <v>52</v>
      </c>
      <c r="N1011" s="1" t="s">
        <v>1404</v>
      </c>
      <c r="O1011" s="1" t="s">
        <v>2597</v>
      </c>
      <c r="P1011" s="1" t="s">
        <v>65</v>
      </c>
      <c r="Q1011" s="1" t="s">
        <v>65</v>
      </c>
      <c r="R1011" s="1" t="s">
        <v>64</v>
      </c>
      <c r="AV1011" s="1" t="s">
        <v>52</v>
      </c>
      <c r="AW1011" s="1" t="s">
        <v>2598</v>
      </c>
      <c r="AX1011" s="1" t="s">
        <v>52</v>
      </c>
      <c r="AY1011" s="1" t="s">
        <v>52</v>
      </c>
      <c r="AZ1011" s="1" t="s">
        <v>52</v>
      </c>
    </row>
    <row r="1012" spans="1:52" ht="30" customHeight="1" x14ac:dyDescent="0.3">
      <c r="A1012" s="19" t="s">
        <v>2599</v>
      </c>
      <c r="B1012" s="19" t="s">
        <v>2600</v>
      </c>
      <c r="C1012" s="19" t="s">
        <v>1249</v>
      </c>
      <c r="D1012" s="20">
        <v>0.255</v>
      </c>
      <c r="E1012" s="22"/>
      <c r="F1012" s="25"/>
      <c r="G1012" s="22"/>
      <c r="H1012" s="25"/>
      <c r="I1012" s="22"/>
      <c r="J1012" s="25"/>
      <c r="K1012" s="22"/>
      <c r="L1012" s="25"/>
      <c r="M1012" s="19" t="s">
        <v>52</v>
      </c>
      <c r="N1012" s="1" t="s">
        <v>1404</v>
      </c>
      <c r="O1012" s="1" t="s">
        <v>2601</v>
      </c>
      <c r="P1012" s="1" t="s">
        <v>65</v>
      </c>
      <c r="Q1012" s="1" t="s">
        <v>65</v>
      </c>
      <c r="R1012" s="1" t="s">
        <v>64</v>
      </c>
      <c r="AV1012" s="1" t="s">
        <v>52</v>
      </c>
      <c r="AW1012" s="1" t="s">
        <v>2602</v>
      </c>
      <c r="AX1012" s="1" t="s">
        <v>52</v>
      </c>
      <c r="AY1012" s="1" t="s">
        <v>52</v>
      </c>
      <c r="AZ1012" s="1" t="s">
        <v>52</v>
      </c>
    </row>
    <row r="1013" spans="1:52" ht="30" customHeight="1" x14ac:dyDescent="0.3">
      <c r="A1013" s="19" t="s">
        <v>1833</v>
      </c>
      <c r="B1013" s="19" t="s">
        <v>2603</v>
      </c>
      <c r="C1013" s="19" t="s">
        <v>1908</v>
      </c>
      <c r="D1013" s="20">
        <v>0.03</v>
      </c>
      <c r="E1013" s="22"/>
      <c r="F1013" s="25"/>
      <c r="G1013" s="22"/>
      <c r="H1013" s="25"/>
      <c r="I1013" s="22"/>
      <c r="J1013" s="25"/>
      <c r="K1013" s="22"/>
      <c r="L1013" s="25"/>
      <c r="M1013" s="19" t="s">
        <v>52</v>
      </c>
      <c r="N1013" s="1" t="s">
        <v>1404</v>
      </c>
      <c r="O1013" s="1" t="s">
        <v>2604</v>
      </c>
      <c r="P1013" s="1" t="s">
        <v>65</v>
      </c>
      <c r="Q1013" s="1" t="s">
        <v>65</v>
      </c>
      <c r="R1013" s="1" t="s">
        <v>64</v>
      </c>
      <c r="AV1013" s="1" t="s">
        <v>52</v>
      </c>
      <c r="AW1013" s="1" t="s">
        <v>2605</v>
      </c>
      <c r="AX1013" s="1" t="s">
        <v>52</v>
      </c>
      <c r="AY1013" s="1" t="s">
        <v>52</v>
      </c>
      <c r="AZ1013" s="1" t="s">
        <v>52</v>
      </c>
    </row>
    <row r="1014" spans="1:52" ht="30" customHeight="1" x14ac:dyDescent="0.3">
      <c r="A1014" s="19" t="s">
        <v>2606</v>
      </c>
      <c r="B1014" s="19" t="s">
        <v>1193</v>
      </c>
      <c r="C1014" s="19" t="s">
        <v>652</v>
      </c>
      <c r="D1014" s="20">
        <v>0.13700000000000001</v>
      </c>
      <c r="E1014" s="22"/>
      <c r="F1014" s="25"/>
      <c r="G1014" s="22"/>
      <c r="H1014" s="25"/>
      <c r="I1014" s="22"/>
      <c r="J1014" s="25"/>
      <c r="K1014" s="22"/>
      <c r="L1014" s="25"/>
      <c r="M1014" s="19" t="s">
        <v>52</v>
      </c>
      <c r="N1014" s="1" t="s">
        <v>1404</v>
      </c>
      <c r="O1014" s="1" t="s">
        <v>2607</v>
      </c>
      <c r="P1014" s="1" t="s">
        <v>65</v>
      </c>
      <c r="Q1014" s="1" t="s">
        <v>65</v>
      </c>
      <c r="R1014" s="1" t="s">
        <v>64</v>
      </c>
      <c r="V1014">
        <v>1</v>
      </c>
      <c r="AV1014" s="1" t="s">
        <v>52</v>
      </c>
      <c r="AW1014" s="1" t="s">
        <v>2608</v>
      </c>
      <c r="AX1014" s="1" t="s">
        <v>52</v>
      </c>
      <c r="AY1014" s="1" t="s">
        <v>52</v>
      </c>
      <c r="AZ1014" s="1" t="s">
        <v>52</v>
      </c>
    </row>
    <row r="1015" spans="1:52" ht="30" customHeight="1" x14ac:dyDescent="0.3">
      <c r="A1015" s="19" t="s">
        <v>2046</v>
      </c>
      <c r="B1015" s="19" t="s">
        <v>1274</v>
      </c>
      <c r="C1015" s="19" t="s">
        <v>353</v>
      </c>
      <c r="D1015" s="20">
        <v>1</v>
      </c>
      <c r="E1015" s="22"/>
      <c r="F1015" s="25"/>
      <c r="G1015" s="22"/>
      <c r="H1015" s="25"/>
      <c r="I1015" s="22"/>
      <c r="J1015" s="25"/>
      <c r="K1015" s="22"/>
      <c r="L1015" s="25"/>
      <c r="M1015" s="19" t="s">
        <v>52</v>
      </c>
      <c r="N1015" s="1" t="s">
        <v>1404</v>
      </c>
      <c r="O1015" s="1" t="s">
        <v>1141</v>
      </c>
      <c r="P1015" s="1" t="s">
        <v>65</v>
      </c>
      <c r="Q1015" s="1" t="s">
        <v>65</v>
      </c>
      <c r="R1015" s="1" t="s">
        <v>65</v>
      </c>
      <c r="S1015">
        <v>1</v>
      </c>
      <c r="T1015">
        <v>0</v>
      </c>
      <c r="U1015">
        <v>0.02</v>
      </c>
      <c r="AV1015" s="1" t="s">
        <v>52</v>
      </c>
      <c r="AW1015" s="1" t="s">
        <v>2609</v>
      </c>
      <c r="AX1015" s="1" t="s">
        <v>52</v>
      </c>
      <c r="AY1015" s="1" t="s">
        <v>52</v>
      </c>
      <c r="AZ1015" s="1" t="s">
        <v>52</v>
      </c>
    </row>
    <row r="1016" spans="1:52" ht="30" customHeight="1" x14ac:dyDescent="0.3">
      <c r="A1016" s="19" t="s">
        <v>1196</v>
      </c>
      <c r="B1016" s="19" t="s">
        <v>52</v>
      </c>
      <c r="C1016" s="19" t="s">
        <v>52</v>
      </c>
      <c r="D1016" s="20"/>
      <c r="E1016" s="22"/>
      <c r="F1016" s="25"/>
      <c r="G1016" s="22"/>
      <c r="H1016" s="25"/>
      <c r="I1016" s="22"/>
      <c r="J1016" s="25"/>
      <c r="K1016" s="22"/>
      <c r="L1016" s="25"/>
      <c r="M1016" s="19" t="s">
        <v>52</v>
      </c>
      <c r="N1016" s="1" t="s">
        <v>94</v>
      </c>
      <c r="O1016" s="1" t="s">
        <v>94</v>
      </c>
      <c r="P1016" s="1" t="s">
        <v>52</v>
      </c>
      <c r="Q1016" s="1" t="s">
        <v>52</v>
      </c>
      <c r="R1016" s="1" t="s">
        <v>52</v>
      </c>
      <c r="AV1016" s="1" t="s">
        <v>52</v>
      </c>
      <c r="AW1016" s="1" t="s">
        <v>52</v>
      </c>
      <c r="AX1016" s="1" t="s">
        <v>52</v>
      </c>
      <c r="AY1016" s="1" t="s">
        <v>52</v>
      </c>
      <c r="AZ1016" s="1" t="s">
        <v>52</v>
      </c>
    </row>
    <row r="1017" spans="1:52" ht="30" customHeight="1" x14ac:dyDescent="0.3">
      <c r="A1017" s="20"/>
      <c r="B1017" s="20"/>
      <c r="C1017" s="20"/>
      <c r="D1017" s="20"/>
      <c r="E1017" s="22"/>
      <c r="F1017" s="25"/>
      <c r="G1017" s="22"/>
      <c r="H1017" s="25"/>
      <c r="I1017" s="22"/>
      <c r="J1017" s="25"/>
      <c r="K1017" s="22"/>
      <c r="L1017" s="25"/>
      <c r="M1017" s="20"/>
    </row>
    <row r="1018" spans="1:52" ht="30" customHeight="1" x14ac:dyDescent="0.3">
      <c r="A1018" s="16" t="s">
        <v>2610</v>
      </c>
      <c r="B1018" s="17"/>
      <c r="C1018" s="17"/>
      <c r="D1018" s="17"/>
      <c r="E1018" s="21"/>
      <c r="F1018" s="24"/>
      <c r="G1018" s="21"/>
      <c r="H1018" s="24"/>
      <c r="I1018" s="21"/>
      <c r="J1018" s="24"/>
      <c r="K1018" s="21"/>
      <c r="L1018" s="24"/>
      <c r="M1018" s="18"/>
      <c r="N1018" s="1" t="s">
        <v>1419</v>
      </c>
    </row>
    <row r="1019" spans="1:52" ht="30" customHeight="1" x14ac:dyDescent="0.3">
      <c r="A1019" s="19" t="s">
        <v>1546</v>
      </c>
      <c r="B1019" s="19" t="s">
        <v>1193</v>
      </c>
      <c r="C1019" s="19" t="s">
        <v>652</v>
      </c>
      <c r="D1019" s="20">
        <v>0.05</v>
      </c>
      <c r="E1019" s="22"/>
      <c r="F1019" s="25"/>
      <c r="G1019" s="22"/>
      <c r="H1019" s="25"/>
      <c r="I1019" s="22"/>
      <c r="J1019" s="25"/>
      <c r="K1019" s="22"/>
      <c r="L1019" s="25"/>
      <c r="M1019" s="19" t="s">
        <v>52</v>
      </c>
      <c r="N1019" s="1" t="s">
        <v>1419</v>
      </c>
      <c r="O1019" s="1" t="s">
        <v>1547</v>
      </c>
      <c r="P1019" s="1" t="s">
        <v>65</v>
      </c>
      <c r="Q1019" s="1" t="s">
        <v>65</v>
      </c>
      <c r="R1019" s="1" t="s">
        <v>64</v>
      </c>
      <c r="AV1019" s="1" t="s">
        <v>52</v>
      </c>
      <c r="AW1019" s="1" t="s">
        <v>2611</v>
      </c>
      <c r="AX1019" s="1" t="s">
        <v>52</v>
      </c>
      <c r="AY1019" s="1" t="s">
        <v>52</v>
      </c>
      <c r="AZ1019" s="1" t="s">
        <v>52</v>
      </c>
    </row>
    <row r="1020" spans="1:52" ht="30" customHeight="1" x14ac:dyDescent="0.3">
      <c r="A1020" s="19" t="s">
        <v>1192</v>
      </c>
      <c r="B1020" s="19" t="s">
        <v>1193</v>
      </c>
      <c r="C1020" s="19" t="s">
        <v>652</v>
      </c>
      <c r="D1020" s="20">
        <v>2.5000000000000001E-2</v>
      </c>
      <c r="E1020" s="22"/>
      <c r="F1020" s="25"/>
      <c r="G1020" s="22"/>
      <c r="H1020" s="25"/>
      <c r="I1020" s="22"/>
      <c r="J1020" s="25"/>
      <c r="K1020" s="22"/>
      <c r="L1020" s="25"/>
      <c r="M1020" s="19" t="s">
        <v>52</v>
      </c>
      <c r="N1020" s="1" t="s">
        <v>1419</v>
      </c>
      <c r="O1020" s="1" t="s">
        <v>1194</v>
      </c>
      <c r="P1020" s="1" t="s">
        <v>65</v>
      </c>
      <c r="Q1020" s="1" t="s">
        <v>65</v>
      </c>
      <c r="R1020" s="1" t="s">
        <v>64</v>
      </c>
      <c r="AV1020" s="1" t="s">
        <v>52</v>
      </c>
      <c r="AW1020" s="1" t="s">
        <v>2612</v>
      </c>
      <c r="AX1020" s="1" t="s">
        <v>52</v>
      </c>
      <c r="AY1020" s="1" t="s">
        <v>52</v>
      </c>
      <c r="AZ1020" s="1" t="s">
        <v>52</v>
      </c>
    </row>
    <row r="1021" spans="1:52" ht="30" customHeight="1" x14ac:dyDescent="0.3">
      <c r="A1021" s="19" t="s">
        <v>2574</v>
      </c>
      <c r="B1021" s="19" t="s">
        <v>2613</v>
      </c>
      <c r="C1021" s="19" t="s">
        <v>1091</v>
      </c>
      <c r="D1021" s="20">
        <v>0.34499999999999997</v>
      </c>
      <c r="E1021" s="22"/>
      <c r="F1021" s="25"/>
      <c r="G1021" s="22"/>
      <c r="H1021" s="25"/>
      <c r="I1021" s="22"/>
      <c r="J1021" s="25"/>
      <c r="K1021" s="22"/>
      <c r="L1021" s="25"/>
      <c r="M1021" s="19" t="s">
        <v>52</v>
      </c>
      <c r="N1021" s="1" t="s">
        <v>1419</v>
      </c>
      <c r="O1021" s="1" t="s">
        <v>2614</v>
      </c>
      <c r="P1021" s="1" t="s">
        <v>65</v>
      </c>
      <c r="Q1021" s="1" t="s">
        <v>65</v>
      </c>
      <c r="R1021" s="1" t="s">
        <v>64</v>
      </c>
      <c r="AV1021" s="1" t="s">
        <v>52</v>
      </c>
      <c r="AW1021" s="1" t="s">
        <v>2615</v>
      </c>
      <c r="AX1021" s="1" t="s">
        <v>52</v>
      </c>
      <c r="AY1021" s="1" t="s">
        <v>52</v>
      </c>
      <c r="AZ1021" s="1" t="s">
        <v>52</v>
      </c>
    </row>
    <row r="1022" spans="1:52" ht="30" customHeight="1" x14ac:dyDescent="0.3">
      <c r="A1022" s="19" t="s">
        <v>1196</v>
      </c>
      <c r="B1022" s="19" t="s">
        <v>52</v>
      </c>
      <c r="C1022" s="19" t="s">
        <v>52</v>
      </c>
      <c r="D1022" s="20"/>
      <c r="E1022" s="22"/>
      <c r="F1022" s="25"/>
      <c r="G1022" s="22"/>
      <c r="H1022" s="25"/>
      <c r="I1022" s="22"/>
      <c r="J1022" s="25"/>
      <c r="K1022" s="22"/>
      <c r="L1022" s="25"/>
      <c r="M1022" s="19" t="s">
        <v>52</v>
      </c>
      <c r="N1022" s="1" t="s">
        <v>94</v>
      </c>
      <c r="O1022" s="1" t="s">
        <v>94</v>
      </c>
      <c r="P1022" s="1" t="s">
        <v>52</v>
      </c>
      <c r="Q1022" s="1" t="s">
        <v>52</v>
      </c>
      <c r="R1022" s="1" t="s">
        <v>52</v>
      </c>
      <c r="AV1022" s="1" t="s">
        <v>52</v>
      </c>
      <c r="AW1022" s="1" t="s">
        <v>52</v>
      </c>
      <c r="AX1022" s="1" t="s">
        <v>52</v>
      </c>
      <c r="AY1022" s="1" t="s">
        <v>52</v>
      </c>
      <c r="AZ1022" s="1" t="s">
        <v>52</v>
      </c>
    </row>
    <row r="1023" spans="1:52" ht="30" customHeight="1" x14ac:dyDescent="0.3">
      <c r="A1023" s="20"/>
      <c r="B1023" s="20"/>
      <c r="C1023" s="20"/>
      <c r="D1023" s="20"/>
      <c r="E1023" s="22"/>
      <c r="F1023" s="25"/>
      <c r="G1023" s="22"/>
      <c r="H1023" s="25"/>
      <c r="I1023" s="22"/>
      <c r="J1023" s="25"/>
      <c r="K1023" s="22"/>
      <c r="L1023" s="25"/>
      <c r="M1023" s="20"/>
    </row>
    <row r="1024" spans="1:52" ht="30" customHeight="1" x14ac:dyDescent="0.3">
      <c r="A1024" s="16" t="s">
        <v>2616</v>
      </c>
      <c r="B1024" s="17"/>
      <c r="C1024" s="17"/>
      <c r="D1024" s="17"/>
      <c r="E1024" s="21"/>
      <c r="F1024" s="24"/>
      <c r="G1024" s="21"/>
      <c r="H1024" s="24"/>
      <c r="I1024" s="21"/>
      <c r="J1024" s="24"/>
      <c r="K1024" s="21"/>
      <c r="L1024" s="24"/>
      <c r="M1024" s="18"/>
      <c r="N1024" s="1" t="s">
        <v>1423</v>
      </c>
    </row>
    <row r="1025" spans="1:52" ht="30" customHeight="1" x14ac:dyDescent="0.3">
      <c r="A1025" s="19" t="s">
        <v>2617</v>
      </c>
      <c r="B1025" s="19" t="s">
        <v>2618</v>
      </c>
      <c r="C1025" s="19" t="s">
        <v>1908</v>
      </c>
      <c r="D1025" s="20">
        <v>0.12</v>
      </c>
      <c r="E1025" s="22"/>
      <c r="F1025" s="25"/>
      <c r="G1025" s="22"/>
      <c r="H1025" s="25"/>
      <c r="I1025" s="22"/>
      <c r="J1025" s="25"/>
      <c r="K1025" s="22"/>
      <c r="L1025" s="25"/>
      <c r="M1025" s="19" t="s">
        <v>52</v>
      </c>
      <c r="N1025" s="1" t="s">
        <v>1423</v>
      </c>
      <c r="O1025" s="1" t="s">
        <v>2619</v>
      </c>
      <c r="P1025" s="1" t="s">
        <v>65</v>
      </c>
      <c r="Q1025" s="1" t="s">
        <v>65</v>
      </c>
      <c r="R1025" s="1" t="s">
        <v>64</v>
      </c>
      <c r="AV1025" s="1" t="s">
        <v>52</v>
      </c>
      <c r="AW1025" s="1" t="s">
        <v>2620</v>
      </c>
      <c r="AX1025" s="1" t="s">
        <v>52</v>
      </c>
      <c r="AY1025" s="1" t="s">
        <v>52</v>
      </c>
      <c r="AZ1025" s="1" t="s">
        <v>52</v>
      </c>
    </row>
    <row r="1026" spans="1:52" ht="30" customHeight="1" x14ac:dyDescent="0.3">
      <c r="A1026" s="19" t="s">
        <v>1192</v>
      </c>
      <c r="B1026" s="19" t="s">
        <v>1193</v>
      </c>
      <c r="C1026" s="19" t="s">
        <v>652</v>
      </c>
      <c r="D1026" s="20">
        <v>0.01</v>
      </c>
      <c r="E1026" s="22"/>
      <c r="F1026" s="25"/>
      <c r="G1026" s="22"/>
      <c r="H1026" s="25"/>
      <c r="I1026" s="22"/>
      <c r="J1026" s="25"/>
      <c r="K1026" s="22"/>
      <c r="L1026" s="25"/>
      <c r="M1026" s="19" t="s">
        <v>52</v>
      </c>
      <c r="N1026" s="1" t="s">
        <v>1423</v>
      </c>
      <c r="O1026" s="1" t="s">
        <v>1194</v>
      </c>
      <c r="P1026" s="1" t="s">
        <v>65</v>
      </c>
      <c r="Q1026" s="1" t="s">
        <v>65</v>
      </c>
      <c r="R1026" s="1" t="s">
        <v>64</v>
      </c>
      <c r="V1026">
        <v>1</v>
      </c>
      <c r="AV1026" s="1" t="s">
        <v>52</v>
      </c>
      <c r="AW1026" s="1" t="s">
        <v>2621</v>
      </c>
      <c r="AX1026" s="1" t="s">
        <v>52</v>
      </c>
      <c r="AY1026" s="1" t="s">
        <v>52</v>
      </c>
      <c r="AZ1026" s="1" t="s">
        <v>52</v>
      </c>
    </row>
    <row r="1027" spans="1:52" ht="30" customHeight="1" x14ac:dyDescent="0.3">
      <c r="A1027" s="19" t="s">
        <v>1273</v>
      </c>
      <c r="B1027" s="19" t="s">
        <v>1318</v>
      </c>
      <c r="C1027" s="19" t="s">
        <v>353</v>
      </c>
      <c r="D1027" s="20">
        <v>1</v>
      </c>
      <c r="E1027" s="22"/>
      <c r="F1027" s="25"/>
      <c r="G1027" s="22"/>
      <c r="H1027" s="25"/>
      <c r="I1027" s="22"/>
      <c r="J1027" s="25"/>
      <c r="K1027" s="22"/>
      <c r="L1027" s="25"/>
      <c r="M1027" s="19" t="s">
        <v>52</v>
      </c>
      <c r="N1027" s="1" t="s">
        <v>1423</v>
      </c>
      <c r="O1027" s="1" t="s">
        <v>1141</v>
      </c>
      <c r="P1027" s="1" t="s">
        <v>65</v>
      </c>
      <c r="Q1027" s="1" t="s">
        <v>65</v>
      </c>
      <c r="R1027" s="1" t="s">
        <v>65</v>
      </c>
      <c r="S1027">
        <v>1</v>
      </c>
      <c r="T1027">
        <v>2</v>
      </c>
      <c r="U1027">
        <v>0.03</v>
      </c>
      <c r="AV1027" s="1" t="s">
        <v>52</v>
      </c>
      <c r="AW1027" s="1" t="s">
        <v>2622</v>
      </c>
      <c r="AX1027" s="1" t="s">
        <v>52</v>
      </c>
      <c r="AY1027" s="1" t="s">
        <v>52</v>
      </c>
      <c r="AZ1027" s="1" t="s">
        <v>52</v>
      </c>
    </row>
    <row r="1028" spans="1:52" ht="30" customHeight="1" x14ac:dyDescent="0.3">
      <c r="A1028" s="19" t="s">
        <v>1196</v>
      </c>
      <c r="B1028" s="19" t="s">
        <v>52</v>
      </c>
      <c r="C1028" s="19" t="s">
        <v>52</v>
      </c>
      <c r="D1028" s="20"/>
      <c r="E1028" s="22"/>
      <c r="F1028" s="25"/>
      <c r="G1028" s="22"/>
      <c r="H1028" s="25"/>
      <c r="I1028" s="22"/>
      <c r="J1028" s="25"/>
      <c r="K1028" s="22"/>
      <c r="L1028" s="25"/>
      <c r="M1028" s="19" t="s">
        <v>52</v>
      </c>
      <c r="N1028" s="1" t="s">
        <v>94</v>
      </c>
      <c r="O1028" s="1" t="s">
        <v>94</v>
      </c>
      <c r="P1028" s="1" t="s">
        <v>52</v>
      </c>
      <c r="Q1028" s="1" t="s">
        <v>52</v>
      </c>
      <c r="R1028" s="1" t="s">
        <v>52</v>
      </c>
      <c r="AV1028" s="1" t="s">
        <v>52</v>
      </c>
      <c r="AW1028" s="1" t="s">
        <v>52</v>
      </c>
      <c r="AX1028" s="1" t="s">
        <v>52</v>
      </c>
      <c r="AY1028" s="1" t="s">
        <v>52</v>
      </c>
      <c r="AZ1028" s="1" t="s">
        <v>52</v>
      </c>
    </row>
    <row r="1029" spans="1:52" ht="30" customHeight="1" x14ac:dyDescent="0.3">
      <c r="A1029" s="20"/>
      <c r="B1029" s="20"/>
      <c r="C1029" s="20"/>
      <c r="D1029" s="20"/>
      <c r="E1029" s="22"/>
      <c r="F1029" s="25"/>
      <c r="G1029" s="22"/>
      <c r="H1029" s="25"/>
      <c r="I1029" s="22"/>
      <c r="J1029" s="25"/>
      <c r="K1029" s="22"/>
      <c r="L1029" s="25"/>
      <c r="M1029" s="20"/>
    </row>
    <row r="1030" spans="1:52" ht="30" customHeight="1" x14ac:dyDescent="0.3">
      <c r="A1030" s="16" t="s">
        <v>2623</v>
      </c>
      <c r="B1030" s="17"/>
      <c r="C1030" s="17"/>
      <c r="D1030" s="17"/>
      <c r="E1030" s="21"/>
      <c r="F1030" s="24"/>
      <c r="G1030" s="21"/>
      <c r="H1030" s="24"/>
      <c r="I1030" s="21"/>
      <c r="J1030" s="24"/>
      <c r="K1030" s="21"/>
      <c r="L1030" s="24"/>
      <c r="M1030" s="18"/>
      <c r="N1030" s="1" t="s">
        <v>1433</v>
      </c>
    </row>
    <row r="1031" spans="1:52" ht="30" customHeight="1" x14ac:dyDescent="0.3">
      <c r="A1031" s="19" t="s">
        <v>1546</v>
      </c>
      <c r="B1031" s="19" t="s">
        <v>1193</v>
      </c>
      <c r="C1031" s="19" t="s">
        <v>652</v>
      </c>
      <c r="D1031" s="20">
        <v>3.3000000000000002E-2</v>
      </c>
      <c r="E1031" s="22"/>
      <c r="F1031" s="25"/>
      <c r="G1031" s="22"/>
      <c r="H1031" s="25"/>
      <c r="I1031" s="22"/>
      <c r="J1031" s="25"/>
      <c r="K1031" s="22"/>
      <c r="L1031" s="25"/>
      <c r="M1031" s="19" t="s">
        <v>52</v>
      </c>
      <c r="N1031" s="1" t="s">
        <v>1433</v>
      </c>
      <c r="O1031" s="1" t="s">
        <v>1547</v>
      </c>
      <c r="P1031" s="1" t="s">
        <v>65</v>
      </c>
      <c r="Q1031" s="1" t="s">
        <v>65</v>
      </c>
      <c r="R1031" s="1" t="s">
        <v>64</v>
      </c>
      <c r="V1031">
        <v>1</v>
      </c>
      <c r="AV1031" s="1" t="s">
        <v>52</v>
      </c>
      <c r="AW1031" s="1" t="s">
        <v>2624</v>
      </c>
      <c r="AX1031" s="1" t="s">
        <v>52</v>
      </c>
      <c r="AY1031" s="1" t="s">
        <v>52</v>
      </c>
      <c r="AZ1031" s="1" t="s">
        <v>52</v>
      </c>
    </row>
    <row r="1032" spans="1:52" ht="30" customHeight="1" x14ac:dyDescent="0.3">
      <c r="A1032" s="19" t="s">
        <v>1192</v>
      </c>
      <c r="B1032" s="19" t="s">
        <v>1193</v>
      </c>
      <c r="C1032" s="19" t="s">
        <v>652</v>
      </c>
      <c r="D1032" s="20">
        <v>1.7000000000000001E-2</v>
      </c>
      <c r="E1032" s="22"/>
      <c r="F1032" s="25"/>
      <c r="G1032" s="22"/>
      <c r="H1032" s="25"/>
      <c r="I1032" s="22"/>
      <c r="J1032" s="25"/>
      <c r="K1032" s="22"/>
      <c r="L1032" s="25"/>
      <c r="M1032" s="19" t="s">
        <v>52</v>
      </c>
      <c r="N1032" s="1" t="s">
        <v>1433</v>
      </c>
      <c r="O1032" s="1" t="s">
        <v>1194</v>
      </c>
      <c r="P1032" s="1" t="s">
        <v>65</v>
      </c>
      <c r="Q1032" s="1" t="s">
        <v>65</v>
      </c>
      <c r="R1032" s="1" t="s">
        <v>64</v>
      </c>
      <c r="V1032">
        <v>1</v>
      </c>
      <c r="AV1032" s="1" t="s">
        <v>52</v>
      </c>
      <c r="AW1032" s="1" t="s">
        <v>2625</v>
      </c>
      <c r="AX1032" s="1" t="s">
        <v>52</v>
      </c>
      <c r="AY1032" s="1" t="s">
        <v>52</v>
      </c>
      <c r="AZ1032" s="1" t="s">
        <v>52</v>
      </c>
    </row>
    <row r="1033" spans="1:52" ht="30" customHeight="1" x14ac:dyDescent="0.3">
      <c r="A1033" s="19" t="s">
        <v>1273</v>
      </c>
      <c r="B1033" s="19" t="s">
        <v>1680</v>
      </c>
      <c r="C1033" s="19" t="s">
        <v>353</v>
      </c>
      <c r="D1033" s="20">
        <v>1</v>
      </c>
      <c r="E1033" s="22"/>
      <c r="F1033" s="25"/>
      <c r="G1033" s="22"/>
      <c r="H1033" s="25"/>
      <c r="I1033" s="22"/>
      <c r="J1033" s="25"/>
      <c r="K1033" s="22"/>
      <c r="L1033" s="25"/>
      <c r="M1033" s="19" t="s">
        <v>52</v>
      </c>
      <c r="N1033" s="1" t="s">
        <v>1433</v>
      </c>
      <c r="O1033" s="1" t="s">
        <v>1141</v>
      </c>
      <c r="P1033" s="1" t="s">
        <v>65</v>
      </c>
      <c r="Q1033" s="1" t="s">
        <v>65</v>
      </c>
      <c r="R1033" s="1" t="s">
        <v>65</v>
      </c>
      <c r="S1033">
        <v>1</v>
      </c>
      <c r="T1033">
        <v>2</v>
      </c>
      <c r="U1033">
        <v>0.01</v>
      </c>
      <c r="AV1033" s="1" t="s">
        <v>52</v>
      </c>
      <c r="AW1033" s="1" t="s">
        <v>2626</v>
      </c>
      <c r="AX1033" s="1" t="s">
        <v>52</v>
      </c>
      <c r="AY1033" s="1" t="s">
        <v>52</v>
      </c>
      <c r="AZ1033" s="1" t="s">
        <v>52</v>
      </c>
    </row>
    <row r="1034" spans="1:52" ht="30" customHeight="1" x14ac:dyDescent="0.3">
      <c r="A1034" s="19" t="s">
        <v>1196</v>
      </c>
      <c r="B1034" s="19" t="s">
        <v>52</v>
      </c>
      <c r="C1034" s="19" t="s">
        <v>52</v>
      </c>
      <c r="D1034" s="20"/>
      <c r="E1034" s="22"/>
      <c r="F1034" s="25"/>
      <c r="G1034" s="22"/>
      <c r="H1034" s="25"/>
      <c r="I1034" s="22"/>
      <c r="J1034" s="25"/>
      <c r="K1034" s="22"/>
      <c r="L1034" s="25"/>
      <c r="M1034" s="19" t="s">
        <v>52</v>
      </c>
      <c r="N1034" s="1" t="s">
        <v>94</v>
      </c>
      <c r="O1034" s="1" t="s">
        <v>94</v>
      </c>
      <c r="P1034" s="1" t="s">
        <v>52</v>
      </c>
      <c r="Q1034" s="1" t="s">
        <v>52</v>
      </c>
      <c r="R1034" s="1" t="s">
        <v>52</v>
      </c>
      <c r="AV1034" s="1" t="s">
        <v>52</v>
      </c>
      <c r="AW1034" s="1" t="s">
        <v>52</v>
      </c>
      <c r="AX1034" s="1" t="s">
        <v>52</v>
      </c>
      <c r="AY1034" s="1" t="s">
        <v>52</v>
      </c>
      <c r="AZ1034" s="1" t="s">
        <v>52</v>
      </c>
    </row>
    <row r="1035" spans="1:52" ht="30" customHeight="1" x14ac:dyDescent="0.3">
      <c r="A1035" s="20"/>
      <c r="B1035" s="20"/>
      <c r="C1035" s="20"/>
      <c r="D1035" s="20"/>
      <c r="E1035" s="22"/>
      <c r="F1035" s="25"/>
      <c r="G1035" s="22"/>
      <c r="H1035" s="25"/>
      <c r="I1035" s="22"/>
      <c r="J1035" s="25"/>
      <c r="K1035" s="22"/>
      <c r="L1035" s="25"/>
      <c r="M1035" s="20"/>
    </row>
    <row r="1036" spans="1:52" ht="30" customHeight="1" x14ac:dyDescent="0.3">
      <c r="A1036" s="16" t="s">
        <v>2627</v>
      </c>
      <c r="B1036" s="17"/>
      <c r="C1036" s="17"/>
      <c r="D1036" s="17"/>
      <c r="E1036" s="21"/>
      <c r="F1036" s="24"/>
      <c r="G1036" s="21"/>
      <c r="H1036" s="24"/>
      <c r="I1036" s="21"/>
      <c r="J1036" s="24"/>
      <c r="K1036" s="21"/>
      <c r="L1036" s="24"/>
      <c r="M1036" s="18"/>
      <c r="N1036" s="1" t="s">
        <v>1439</v>
      </c>
    </row>
    <row r="1037" spans="1:52" ht="30" customHeight="1" x14ac:dyDescent="0.3">
      <c r="A1037" s="19" t="s">
        <v>1546</v>
      </c>
      <c r="B1037" s="19" t="s">
        <v>1193</v>
      </c>
      <c r="C1037" s="19" t="s">
        <v>652</v>
      </c>
      <c r="D1037" s="20">
        <v>5.7000000000000002E-2</v>
      </c>
      <c r="E1037" s="22"/>
      <c r="F1037" s="25"/>
      <c r="G1037" s="22"/>
      <c r="H1037" s="25"/>
      <c r="I1037" s="22"/>
      <c r="J1037" s="25"/>
      <c r="K1037" s="22"/>
      <c r="L1037" s="25"/>
      <c r="M1037" s="19" t="s">
        <v>52</v>
      </c>
      <c r="N1037" s="1" t="s">
        <v>1439</v>
      </c>
      <c r="O1037" s="1" t="s">
        <v>1547</v>
      </c>
      <c r="P1037" s="1" t="s">
        <v>65</v>
      </c>
      <c r="Q1037" s="1" t="s">
        <v>65</v>
      </c>
      <c r="R1037" s="1" t="s">
        <v>64</v>
      </c>
      <c r="V1037">
        <v>1</v>
      </c>
      <c r="AV1037" s="1" t="s">
        <v>52</v>
      </c>
      <c r="AW1037" s="1" t="s">
        <v>2628</v>
      </c>
      <c r="AX1037" s="1" t="s">
        <v>52</v>
      </c>
      <c r="AY1037" s="1" t="s">
        <v>52</v>
      </c>
      <c r="AZ1037" s="1" t="s">
        <v>52</v>
      </c>
    </row>
    <row r="1038" spans="1:52" ht="30" customHeight="1" x14ac:dyDescent="0.3">
      <c r="A1038" s="19" t="s">
        <v>1192</v>
      </c>
      <c r="B1038" s="19" t="s">
        <v>1193</v>
      </c>
      <c r="C1038" s="19" t="s">
        <v>652</v>
      </c>
      <c r="D1038" s="20">
        <v>2.9000000000000001E-2</v>
      </c>
      <c r="E1038" s="22"/>
      <c r="F1038" s="25"/>
      <c r="G1038" s="22"/>
      <c r="H1038" s="25"/>
      <c r="I1038" s="22"/>
      <c r="J1038" s="25"/>
      <c r="K1038" s="22"/>
      <c r="L1038" s="25"/>
      <c r="M1038" s="19" t="s">
        <v>52</v>
      </c>
      <c r="N1038" s="1" t="s">
        <v>1439</v>
      </c>
      <c r="O1038" s="1" t="s">
        <v>1194</v>
      </c>
      <c r="P1038" s="1" t="s">
        <v>65</v>
      </c>
      <c r="Q1038" s="1" t="s">
        <v>65</v>
      </c>
      <c r="R1038" s="1" t="s">
        <v>64</v>
      </c>
      <c r="V1038">
        <v>1</v>
      </c>
      <c r="AV1038" s="1" t="s">
        <v>52</v>
      </c>
      <c r="AW1038" s="1" t="s">
        <v>2629</v>
      </c>
      <c r="AX1038" s="1" t="s">
        <v>52</v>
      </c>
      <c r="AY1038" s="1" t="s">
        <v>52</v>
      </c>
      <c r="AZ1038" s="1" t="s">
        <v>52</v>
      </c>
    </row>
    <row r="1039" spans="1:52" ht="30" customHeight="1" x14ac:dyDescent="0.3">
      <c r="A1039" s="19" t="s">
        <v>1273</v>
      </c>
      <c r="B1039" s="19" t="s">
        <v>1680</v>
      </c>
      <c r="C1039" s="19" t="s">
        <v>353</v>
      </c>
      <c r="D1039" s="20">
        <v>1</v>
      </c>
      <c r="E1039" s="22"/>
      <c r="F1039" s="25"/>
      <c r="G1039" s="22"/>
      <c r="H1039" s="25"/>
      <c r="I1039" s="22"/>
      <c r="J1039" s="25"/>
      <c r="K1039" s="22"/>
      <c r="L1039" s="25"/>
      <c r="M1039" s="19" t="s">
        <v>52</v>
      </c>
      <c r="N1039" s="1" t="s">
        <v>1439</v>
      </c>
      <c r="O1039" s="1" t="s">
        <v>1141</v>
      </c>
      <c r="P1039" s="1" t="s">
        <v>65</v>
      </c>
      <c r="Q1039" s="1" t="s">
        <v>65</v>
      </c>
      <c r="R1039" s="1" t="s">
        <v>65</v>
      </c>
      <c r="S1039">
        <v>1</v>
      </c>
      <c r="T1039">
        <v>2</v>
      </c>
      <c r="U1039">
        <v>0.01</v>
      </c>
      <c r="AV1039" s="1" t="s">
        <v>52</v>
      </c>
      <c r="AW1039" s="1" t="s">
        <v>2630</v>
      </c>
      <c r="AX1039" s="1" t="s">
        <v>52</v>
      </c>
      <c r="AY1039" s="1" t="s">
        <v>52</v>
      </c>
      <c r="AZ1039" s="1" t="s">
        <v>52</v>
      </c>
    </row>
    <row r="1040" spans="1:52" ht="30" customHeight="1" x14ac:dyDescent="0.3">
      <c r="A1040" s="19" t="s">
        <v>1196</v>
      </c>
      <c r="B1040" s="19" t="s">
        <v>52</v>
      </c>
      <c r="C1040" s="19" t="s">
        <v>52</v>
      </c>
      <c r="D1040" s="20"/>
      <c r="E1040" s="22"/>
      <c r="F1040" s="25"/>
      <c r="G1040" s="22"/>
      <c r="H1040" s="25"/>
      <c r="I1040" s="22"/>
      <c r="J1040" s="25"/>
      <c r="K1040" s="22"/>
      <c r="L1040" s="25"/>
      <c r="M1040" s="19" t="s">
        <v>52</v>
      </c>
      <c r="N1040" s="1" t="s">
        <v>94</v>
      </c>
      <c r="O1040" s="1" t="s">
        <v>94</v>
      </c>
      <c r="P1040" s="1" t="s">
        <v>52</v>
      </c>
      <c r="Q1040" s="1" t="s">
        <v>52</v>
      </c>
      <c r="R1040" s="1" t="s">
        <v>52</v>
      </c>
      <c r="AV1040" s="1" t="s">
        <v>52</v>
      </c>
      <c r="AW1040" s="1" t="s">
        <v>52</v>
      </c>
      <c r="AX1040" s="1" t="s">
        <v>52</v>
      </c>
      <c r="AY1040" s="1" t="s">
        <v>52</v>
      </c>
      <c r="AZ1040" s="1" t="s">
        <v>52</v>
      </c>
    </row>
    <row r="1041" spans="1:52" ht="30" customHeight="1" x14ac:dyDescent="0.3">
      <c r="A1041" s="20"/>
      <c r="B1041" s="20"/>
      <c r="C1041" s="20"/>
      <c r="D1041" s="20"/>
      <c r="E1041" s="22"/>
      <c r="F1041" s="25"/>
      <c r="G1041" s="22"/>
      <c r="H1041" s="25"/>
      <c r="I1041" s="22"/>
      <c r="J1041" s="25"/>
      <c r="K1041" s="22"/>
      <c r="L1041" s="25"/>
      <c r="M1041" s="20"/>
    </row>
    <row r="1042" spans="1:52" ht="30" customHeight="1" x14ac:dyDescent="0.3">
      <c r="A1042" s="16" t="s">
        <v>2631</v>
      </c>
      <c r="B1042" s="17"/>
      <c r="C1042" s="17"/>
      <c r="D1042" s="17"/>
      <c r="E1042" s="21"/>
      <c r="F1042" s="24"/>
      <c r="G1042" s="21"/>
      <c r="H1042" s="24"/>
      <c r="I1042" s="21"/>
      <c r="J1042" s="24"/>
      <c r="K1042" s="21"/>
      <c r="L1042" s="24"/>
      <c r="M1042" s="18"/>
      <c r="N1042" s="1" t="s">
        <v>1456</v>
      </c>
    </row>
    <row r="1043" spans="1:52" ht="30" customHeight="1" x14ac:dyDescent="0.3">
      <c r="A1043" s="19" t="s">
        <v>1546</v>
      </c>
      <c r="B1043" s="19" t="s">
        <v>1193</v>
      </c>
      <c r="C1043" s="19" t="s">
        <v>652</v>
      </c>
      <c r="D1043" s="20">
        <v>0.02</v>
      </c>
      <c r="E1043" s="22"/>
      <c r="F1043" s="25"/>
      <c r="G1043" s="22"/>
      <c r="H1043" s="25"/>
      <c r="I1043" s="22"/>
      <c r="J1043" s="25"/>
      <c r="K1043" s="22"/>
      <c r="L1043" s="25"/>
      <c r="M1043" s="19" t="s">
        <v>52</v>
      </c>
      <c r="N1043" s="1" t="s">
        <v>1456</v>
      </c>
      <c r="O1043" s="1" t="s">
        <v>1547</v>
      </c>
      <c r="P1043" s="1" t="s">
        <v>65</v>
      </c>
      <c r="Q1043" s="1" t="s">
        <v>65</v>
      </c>
      <c r="R1043" s="1" t="s">
        <v>64</v>
      </c>
      <c r="AV1043" s="1" t="s">
        <v>52</v>
      </c>
      <c r="AW1043" s="1" t="s">
        <v>2632</v>
      </c>
      <c r="AX1043" s="1" t="s">
        <v>52</v>
      </c>
      <c r="AY1043" s="1" t="s">
        <v>52</v>
      </c>
      <c r="AZ1043" s="1" t="s">
        <v>52</v>
      </c>
    </row>
    <row r="1044" spans="1:52" ht="30" customHeight="1" x14ac:dyDescent="0.3">
      <c r="A1044" s="19" t="s">
        <v>1192</v>
      </c>
      <c r="B1044" s="19" t="s">
        <v>1193</v>
      </c>
      <c r="C1044" s="19" t="s">
        <v>652</v>
      </c>
      <c r="D1044" s="20">
        <v>0.01</v>
      </c>
      <c r="E1044" s="22"/>
      <c r="F1044" s="25"/>
      <c r="G1044" s="22"/>
      <c r="H1044" s="25"/>
      <c r="I1044" s="22"/>
      <c r="J1044" s="25"/>
      <c r="K1044" s="22"/>
      <c r="L1044" s="25"/>
      <c r="M1044" s="19" t="s">
        <v>52</v>
      </c>
      <c r="N1044" s="1" t="s">
        <v>1456</v>
      </c>
      <c r="O1044" s="1" t="s">
        <v>1194</v>
      </c>
      <c r="P1044" s="1" t="s">
        <v>65</v>
      </c>
      <c r="Q1044" s="1" t="s">
        <v>65</v>
      </c>
      <c r="R1044" s="1" t="s">
        <v>64</v>
      </c>
      <c r="AV1044" s="1" t="s">
        <v>52</v>
      </c>
      <c r="AW1044" s="1" t="s">
        <v>2633</v>
      </c>
      <c r="AX1044" s="1" t="s">
        <v>52</v>
      </c>
      <c r="AY1044" s="1" t="s">
        <v>52</v>
      </c>
      <c r="AZ1044" s="1" t="s">
        <v>52</v>
      </c>
    </row>
    <row r="1045" spans="1:52" ht="30" customHeight="1" x14ac:dyDescent="0.3">
      <c r="A1045" s="19" t="s">
        <v>1196</v>
      </c>
      <c r="B1045" s="19" t="s">
        <v>52</v>
      </c>
      <c r="C1045" s="19" t="s">
        <v>52</v>
      </c>
      <c r="D1045" s="20"/>
      <c r="E1045" s="22"/>
      <c r="F1045" s="25"/>
      <c r="G1045" s="22"/>
      <c r="H1045" s="25"/>
      <c r="I1045" s="22"/>
      <c r="J1045" s="25"/>
      <c r="K1045" s="22"/>
      <c r="L1045" s="25"/>
      <c r="M1045" s="19" t="s">
        <v>52</v>
      </c>
      <c r="N1045" s="1" t="s">
        <v>94</v>
      </c>
      <c r="O1045" s="1" t="s">
        <v>94</v>
      </c>
      <c r="P1045" s="1" t="s">
        <v>52</v>
      </c>
      <c r="Q1045" s="1" t="s">
        <v>52</v>
      </c>
      <c r="R1045" s="1" t="s">
        <v>52</v>
      </c>
      <c r="AV1045" s="1" t="s">
        <v>52</v>
      </c>
      <c r="AW1045" s="1" t="s">
        <v>52</v>
      </c>
      <c r="AX1045" s="1" t="s">
        <v>52</v>
      </c>
      <c r="AY1045" s="1" t="s">
        <v>52</v>
      </c>
      <c r="AZ1045" s="1" t="s">
        <v>52</v>
      </c>
    </row>
    <row r="1046" spans="1:52" ht="30" customHeight="1" x14ac:dyDescent="0.3">
      <c r="A1046" s="20"/>
      <c r="B1046" s="20"/>
      <c r="C1046" s="20"/>
      <c r="D1046" s="20"/>
      <c r="E1046" s="22"/>
      <c r="F1046" s="25"/>
      <c r="G1046" s="22"/>
      <c r="H1046" s="25"/>
      <c r="I1046" s="22"/>
      <c r="J1046" s="25"/>
      <c r="K1046" s="22"/>
      <c r="L1046" s="25"/>
      <c r="M1046" s="20"/>
    </row>
    <row r="1047" spans="1:52" ht="30" customHeight="1" x14ac:dyDescent="0.3">
      <c r="A1047" s="16" t="s">
        <v>2634</v>
      </c>
      <c r="B1047" s="17"/>
      <c r="C1047" s="17"/>
      <c r="D1047" s="17"/>
      <c r="E1047" s="21"/>
      <c r="F1047" s="24"/>
      <c r="G1047" s="21"/>
      <c r="H1047" s="24"/>
      <c r="I1047" s="21"/>
      <c r="J1047" s="24"/>
      <c r="K1047" s="21"/>
      <c r="L1047" s="24"/>
      <c r="M1047" s="18"/>
      <c r="N1047" s="1" t="s">
        <v>1796</v>
      </c>
    </row>
    <row r="1048" spans="1:52" ht="30" customHeight="1" x14ac:dyDescent="0.3">
      <c r="A1048" s="19" t="s">
        <v>1546</v>
      </c>
      <c r="B1048" s="19" t="s">
        <v>1193</v>
      </c>
      <c r="C1048" s="19" t="s">
        <v>652</v>
      </c>
      <c r="D1048" s="20">
        <v>4.3999999999999997E-2</v>
      </c>
      <c r="E1048" s="22"/>
      <c r="F1048" s="25"/>
      <c r="G1048" s="22"/>
      <c r="H1048" s="25"/>
      <c r="I1048" s="22"/>
      <c r="J1048" s="25"/>
      <c r="K1048" s="22"/>
      <c r="L1048" s="25"/>
      <c r="M1048" s="19" t="s">
        <v>52</v>
      </c>
      <c r="N1048" s="1" t="s">
        <v>1796</v>
      </c>
      <c r="O1048" s="1" t="s">
        <v>1547</v>
      </c>
      <c r="P1048" s="1" t="s">
        <v>65</v>
      </c>
      <c r="Q1048" s="1" t="s">
        <v>65</v>
      </c>
      <c r="R1048" s="1" t="s">
        <v>64</v>
      </c>
      <c r="V1048">
        <v>1</v>
      </c>
      <c r="AV1048" s="1" t="s">
        <v>52</v>
      </c>
      <c r="AW1048" s="1" t="s">
        <v>2635</v>
      </c>
      <c r="AX1048" s="1" t="s">
        <v>52</v>
      </c>
      <c r="AY1048" s="1" t="s">
        <v>52</v>
      </c>
      <c r="AZ1048" s="1" t="s">
        <v>52</v>
      </c>
    </row>
    <row r="1049" spans="1:52" ht="30" customHeight="1" x14ac:dyDescent="0.3">
      <c r="A1049" s="19" t="s">
        <v>1192</v>
      </c>
      <c r="B1049" s="19" t="s">
        <v>1193</v>
      </c>
      <c r="C1049" s="19" t="s">
        <v>652</v>
      </c>
      <c r="D1049" s="20">
        <v>2.1999999999999999E-2</v>
      </c>
      <c r="E1049" s="22"/>
      <c r="F1049" s="25"/>
      <c r="G1049" s="22"/>
      <c r="H1049" s="25"/>
      <c r="I1049" s="22"/>
      <c r="J1049" s="25"/>
      <c r="K1049" s="22"/>
      <c r="L1049" s="25"/>
      <c r="M1049" s="19" t="s">
        <v>52</v>
      </c>
      <c r="N1049" s="1" t="s">
        <v>1796</v>
      </c>
      <c r="O1049" s="1" t="s">
        <v>1194</v>
      </c>
      <c r="P1049" s="1" t="s">
        <v>65</v>
      </c>
      <c r="Q1049" s="1" t="s">
        <v>65</v>
      </c>
      <c r="R1049" s="1" t="s">
        <v>64</v>
      </c>
      <c r="V1049">
        <v>1</v>
      </c>
      <c r="AV1049" s="1" t="s">
        <v>52</v>
      </c>
      <c r="AW1049" s="1" t="s">
        <v>2636</v>
      </c>
      <c r="AX1049" s="1" t="s">
        <v>52</v>
      </c>
      <c r="AY1049" s="1" t="s">
        <v>52</v>
      </c>
      <c r="AZ1049" s="1" t="s">
        <v>52</v>
      </c>
    </row>
    <row r="1050" spans="1:52" ht="30" customHeight="1" x14ac:dyDescent="0.3">
      <c r="A1050" s="19" t="s">
        <v>1273</v>
      </c>
      <c r="B1050" s="19" t="s">
        <v>1680</v>
      </c>
      <c r="C1050" s="19" t="s">
        <v>353</v>
      </c>
      <c r="D1050" s="20">
        <v>1</v>
      </c>
      <c r="E1050" s="22"/>
      <c r="F1050" s="25"/>
      <c r="G1050" s="22"/>
      <c r="H1050" s="25"/>
      <c r="I1050" s="22"/>
      <c r="J1050" s="25"/>
      <c r="K1050" s="22"/>
      <c r="L1050" s="25"/>
      <c r="M1050" s="19" t="s">
        <v>52</v>
      </c>
      <c r="N1050" s="1" t="s">
        <v>1796</v>
      </c>
      <c r="O1050" s="1" t="s">
        <v>1141</v>
      </c>
      <c r="P1050" s="1" t="s">
        <v>65</v>
      </c>
      <c r="Q1050" s="1" t="s">
        <v>65</v>
      </c>
      <c r="R1050" s="1" t="s">
        <v>65</v>
      </c>
      <c r="S1050">
        <v>1</v>
      </c>
      <c r="T1050">
        <v>2</v>
      </c>
      <c r="U1050">
        <v>0.01</v>
      </c>
      <c r="AV1050" s="1" t="s">
        <v>52</v>
      </c>
      <c r="AW1050" s="1" t="s">
        <v>2637</v>
      </c>
      <c r="AX1050" s="1" t="s">
        <v>52</v>
      </c>
      <c r="AY1050" s="1" t="s">
        <v>52</v>
      </c>
      <c r="AZ1050" s="1" t="s">
        <v>52</v>
      </c>
    </row>
    <row r="1051" spans="1:52" ht="30" customHeight="1" x14ac:dyDescent="0.3">
      <c r="A1051" s="19" t="s">
        <v>1196</v>
      </c>
      <c r="B1051" s="19" t="s">
        <v>52</v>
      </c>
      <c r="C1051" s="19" t="s">
        <v>52</v>
      </c>
      <c r="D1051" s="20"/>
      <c r="E1051" s="22"/>
      <c r="F1051" s="25"/>
      <c r="G1051" s="22"/>
      <c r="H1051" s="25"/>
      <c r="I1051" s="22"/>
      <c r="J1051" s="25"/>
      <c r="K1051" s="22"/>
      <c r="L1051" s="25"/>
      <c r="M1051" s="19" t="s">
        <v>52</v>
      </c>
      <c r="N1051" s="1" t="s">
        <v>94</v>
      </c>
      <c r="O1051" s="1" t="s">
        <v>94</v>
      </c>
      <c r="P1051" s="1" t="s">
        <v>52</v>
      </c>
      <c r="Q1051" s="1" t="s">
        <v>52</v>
      </c>
      <c r="R1051" s="1" t="s">
        <v>52</v>
      </c>
      <c r="AV1051" s="1" t="s">
        <v>52</v>
      </c>
      <c r="AW1051" s="1" t="s">
        <v>52</v>
      </c>
      <c r="AX1051" s="1" t="s">
        <v>52</v>
      </c>
      <c r="AY1051" s="1" t="s">
        <v>52</v>
      </c>
      <c r="AZ1051" s="1" t="s">
        <v>52</v>
      </c>
    </row>
    <row r="1052" spans="1:52" ht="30" customHeight="1" x14ac:dyDescent="0.3">
      <c r="A1052" s="20"/>
      <c r="B1052" s="20"/>
      <c r="C1052" s="20"/>
      <c r="D1052" s="20"/>
      <c r="E1052" s="22"/>
      <c r="F1052" s="25"/>
      <c r="G1052" s="22"/>
      <c r="H1052" s="25"/>
      <c r="I1052" s="22"/>
      <c r="J1052" s="25"/>
      <c r="K1052" s="22"/>
      <c r="L1052" s="25"/>
      <c r="M1052" s="20"/>
    </row>
    <row r="1053" spans="1:52" ht="30" customHeight="1" x14ac:dyDescent="0.3">
      <c r="A1053" s="16" t="s">
        <v>2638</v>
      </c>
      <c r="B1053" s="17"/>
      <c r="C1053" s="17"/>
      <c r="D1053" s="17"/>
      <c r="E1053" s="21"/>
      <c r="F1053" s="24"/>
      <c r="G1053" s="21"/>
      <c r="H1053" s="24"/>
      <c r="I1053" s="21"/>
      <c r="J1053" s="24"/>
      <c r="K1053" s="21"/>
      <c r="L1053" s="24"/>
      <c r="M1053" s="18"/>
      <c r="N1053" s="1" t="s">
        <v>1466</v>
      </c>
    </row>
    <row r="1054" spans="1:52" ht="30" customHeight="1" x14ac:dyDescent="0.3">
      <c r="A1054" s="19" t="s">
        <v>1426</v>
      </c>
      <c r="B1054" s="19" t="s">
        <v>2639</v>
      </c>
      <c r="C1054" s="19" t="s">
        <v>61</v>
      </c>
      <c r="D1054" s="20">
        <v>1.05</v>
      </c>
      <c r="E1054" s="22"/>
      <c r="F1054" s="25"/>
      <c r="G1054" s="22"/>
      <c r="H1054" s="25"/>
      <c r="I1054" s="22"/>
      <c r="J1054" s="25"/>
      <c r="K1054" s="22"/>
      <c r="L1054" s="25"/>
      <c r="M1054" s="19" t="s">
        <v>52</v>
      </c>
      <c r="N1054" s="1" t="s">
        <v>1466</v>
      </c>
      <c r="O1054" s="1" t="s">
        <v>2640</v>
      </c>
      <c r="P1054" s="1" t="s">
        <v>65</v>
      </c>
      <c r="Q1054" s="1" t="s">
        <v>65</v>
      </c>
      <c r="R1054" s="1" t="s">
        <v>64</v>
      </c>
      <c r="AV1054" s="1" t="s">
        <v>52</v>
      </c>
      <c r="AW1054" s="1" t="s">
        <v>2641</v>
      </c>
      <c r="AX1054" s="1" t="s">
        <v>52</v>
      </c>
      <c r="AY1054" s="1" t="s">
        <v>52</v>
      </c>
      <c r="AZ1054" s="1" t="s">
        <v>52</v>
      </c>
    </row>
    <row r="1055" spans="1:52" ht="30" customHeight="1" x14ac:dyDescent="0.3">
      <c r="A1055" s="19" t="s">
        <v>1430</v>
      </c>
      <c r="B1055" s="19" t="s">
        <v>1794</v>
      </c>
      <c r="C1055" s="19" t="s">
        <v>61</v>
      </c>
      <c r="D1055" s="20">
        <v>1</v>
      </c>
      <c r="E1055" s="22"/>
      <c r="F1055" s="25"/>
      <c r="G1055" s="22"/>
      <c r="H1055" s="25"/>
      <c r="I1055" s="22"/>
      <c r="J1055" s="25"/>
      <c r="K1055" s="22"/>
      <c r="L1055" s="25"/>
      <c r="M1055" s="19" t="s">
        <v>1795</v>
      </c>
      <c r="N1055" s="1" t="s">
        <v>1466</v>
      </c>
      <c r="O1055" s="1" t="s">
        <v>1796</v>
      </c>
      <c r="P1055" s="1" t="s">
        <v>64</v>
      </c>
      <c r="Q1055" s="1" t="s">
        <v>65</v>
      </c>
      <c r="R1055" s="1" t="s">
        <v>65</v>
      </c>
      <c r="AV1055" s="1" t="s">
        <v>52</v>
      </c>
      <c r="AW1055" s="1" t="s">
        <v>2642</v>
      </c>
      <c r="AX1055" s="1" t="s">
        <v>52</v>
      </c>
      <c r="AY1055" s="1" t="s">
        <v>52</v>
      </c>
      <c r="AZ1055" s="1" t="s">
        <v>52</v>
      </c>
    </row>
    <row r="1056" spans="1:52" ht="30" customHeight="1" x14ac:dyDescent="0.3">
      <c r="A1056" s="19" t="s">
        <v>1196</v>
      </c>
      <c r="B1056" s="19" t="s">
        <v>52</v>
      </c>
      <c r="C1056" s="19" t="s">
        <v>52</v>
      </c>
      <c r="D1056" s="20"/>
      <c r="E1056" s="22"/>
      <c r="F1056" s="25"/>
      <c r="G1056" s="22"/>
      <c r="H1056" s="25"/>
      <c r="I1056" s="22"/>
      <c r="J1056" s="25"/>
      <c r="K1056" s="22"/>
      <c r="L1056" s="25"/>
      <c r="M1056" s="19" t="s">
        <v>52</v>
      </c>
      <c r="N1056" s="1" t="s">
        <v>94</v>
      </c>
      <c r="O1056" s="1" t="s">
        <v>94</v>
      </c>
      <c r="P1056" s="1" t="s">
        <v>52</v>
      </c>
      <c r="Q1056" s="1" t="s">
        <v>52</v>
      </c>
      <c r="R1056" s="1" t="s">
        <v>52</v>
      </c>
      <c r="AV1056" s="1" t="s">
        <v>52</v>
      </c>
      <c r="AW1056" s="1" t="s">
        <v>52</v>
      </c>
      <c r="AX1056" s="1" t="s">
        <v>52</v>
      </c>
      <c r="AY1056" s="1" t="s">
        <v>52</v>
      </c>
      <c r="AZ1056" s="1" t="s">
        <v>52</v>
      </c>
    </row>
    <row r="1057" spans="1:52" ht="30" customHeight="1" x14ac:dyDescent="0.3">
      <c r="A1057" s="20"/>
      <c r="B1057" s="20"/>
      <c r="C1057" s="20"/>
      <c r="D1057" s="20"/>
      <c r="E1057" s="22"/>
      <c r="F1057" s="25"/>
      <c r="G1057" s="22"/>
      <c r="H1057" s="25"/>
      <c r="I1057" s="22"/>
      <c r="J1057" s="25"/>
      <c r="K1057" s="22"/>
      <c r="L1057" s="25"/>
      <c r="M1057" s="20"/>
    </row>
    <row r="1058" spans="1:52" ht="30" customHeight="1" x14ac:dyDescent="0.3">
      <c r="A1058" s="16" t="s">
        <v>2643</v>
      </c>
      <c r="B1058" s="17"/>
      <c r="C1058" s="17"/>
      <c r="D1058" s="17"/>
      <c r="E1058" s="21"/>
      <c r="F1058" s="24"/>
      <c r="G1058" s="21"/>
      <c r="H1058" s="24"/>
      <c r="I1058" s="21"/>
      <c r="J1058" s="24"/>
      <c r="K1058" s="21"/>
      <c r="L1058" s="24"/>
      <c r="M1058" s="18"/>
      <c r="N1058" s="1" t="s">
        <v>1473</v>
      </c>
    </row>
    <row r="1059" spans="1:52" ht="30" customHeight="1" x14ac:dyDescent="0.3">
      <c r="A1059" s="19" t="s">
        <v>2644</v>
      </c>
      <c r="B1059" s="19" t="s">
        <v>2645</v>
      </c>
      <c r="C1059" s="19" t="s">
        <v>61</v>
      </c>
      <c r="D1059" s="20">
        <v>1.05</v>
      </c>
      <c r="E1059" s="22"/>
      <c r="F1059" s="25"/>
      <c r="G1059" s="22"/>
      <c r="H1059" s="25"/>
      <c r="I1059" s="22"/>
      <c r="J1059" s="25"/>
      <c r="K1059" s="22"/>
      <c r="L1059" s="25"/>
      <c r="M1059" s="19" t="s">
        <v>52</v>
      </c>
      <c r="N1059" s="1" t="s">
        <v>1473</v>
      </c>
      <c r="O1059" s="1" t="s">
        <v>2646</v>
      </c>
      <c r="P1059" s="1" t="s">
        <v>65</v>
      </c>
      <c r="Q1059" s="1" t="s">
        <v>65</v>
      </c>
      <c r="R1059" s="1" t="s">
        <v>64</v>
      </c>
      <c r="AV1059" s="1" t="s">
        <v>52</v>
      </c>
      <c r="AW1059" s="1" t="s">
        <v>2647</v>
      </c>
      <c r="AX1059" s="1" t="s">
        <v>52</v>
      </c>
      <c r="AY1059" s="1" t="s">
        <v>52</v>
      </c>
      <c r="AZ1059" s="1" t="s">
        <v>52</v>
      </c>
    </row>
    <row r="1060" spans="1:52" ht="30" customHeight="1" x14ac:dyDescent="0.3">
      <c r="A1060" s="19" t="s">
        <v>1430</v>
      </c>
      <c r="B1060" s="19" t="s">
        <v>1794</v>
      </c>
      <c r="C1060" s="19" t="s">
        <v>61</v>
      </c>
      <c r="D1060" s="20">
        <v>1.05</v>
      </c>
      <c r="E1060" s="22"/>
      <c r="F1060" s="25"/>
      <c r="G1060" s="22"/>
      <c r="H1060" s="25"/>
      <c r="I1060" s="22"/>
      <c r="J1060" s="25"/>
      <c r="K1060" s="22"/>
      <c r="L1060" s="25"/>
      <c r="M1060" s="19" t="s">
        <v>1795</v>
      </c>
      <c r="N1060" s="1" t="s">
        <v>1473</v>
      </c>
      <c r="O1060" s="1" t="s">
        <v>1796</v>
      </c>
      <c r="P1060" s="1" t="s">
        <v>64</v>
      </c>
      <c r="Q1060" s="1" t="s">
        <v>65</v>
      </c>
      <c r="R1060" s="1" t="s">
        <v>65</v>
      </c>
      <c r="AV1060" s="1" t="s">
        <v>52</v>
      </c>
      <c r="AW1060" s="1" t="s">
        <v>2648</v>
      </c>
      <c r="AX1060" s="1" t="s">
        <v>52</v>
      </c>
      <c r="AY1060" s="1" t="s">
        <v>52</v>
      </c>
      <c r="AZ1060" s="1" t="s">
        <v>52</v>
      </c>
    </row>
    <row r="1061" spans="1:52" ht="30" customHeight="1" x14ac:dyDescent="0.3">
      <c r="A1061" s="19" t="s">
        <v>1196</v>
      </c>
      <c r="B1061" s="19" t="s">
        <v>52</v>
      </c>
      <c r="C1061" s="19" t="s">
        <v>52</v>
      </c>
      <c r="D1061" s="20"/>
      <c r="E1061" s="22"/>
      <c r="F1061" s="25"/>
      <c r="G1061" s="22"/>
      <c r="H1061" s="25"/>
      <c r="I1061" s="22"/>
      <c r="J1061" s="25"/>
      <c r="K1061" s="22"/>
      <c r="L1061" s="25"/>
      <c r="M1061" s="19" t="s">
        <v>52</v>
      </c>
      <c r="N1061" s="1" t="s">
        <v>94</v>
      </c>
      <c r="O1061" s="1" t="s">
        <v>94</v>
      </c>
      <c r="P1061" s="1" t="s">
        <v>52</v>
      </c>
      <c r="Q1061" s="1" t="s">
        <v>52</v>
      </c>
      <c r="R1061" s="1" t="s">
        <v>52</v>
      </c>
      <c r="AV1061" s="1" t="s">
        <v>52</v>
      </c>
      <c r="AW1061" s="1" t="s">
        <v>52</v>
      </c>
      <c r="AX1061" s="1" t="s">
        <v>52</v>
      </c>
      <c r="AY1061" s="1" t="s">
        <v>52</v>
      </c>
      <c r="AZ1061" s="1" t="s">
        <v>52</v>
      </c>
    </row>
    <row r="1062" spans="1:52" ht="30" customHeight="1" x14ac:dyDescent="0.3">
      <c r="A1062" s="20"/>
      <c r="B1062" s="20"/>
      <c r="C1062" s="20"/>
      <c r="D1062" s="20"/>
      <c r="E1062" s="22"/>
      <c r="F1062" s="25"/>
      <c r="G1062" s="22"/>
      <c r="H1062" s="25"/>
      <c r="I1062" s="22"/>
      <c r="J1062" s="25"/>
      <c r="K1062" s="22"/>
      <c r="L1062" s="25"/>
      <c r="M1062" s="20"/>
    </row>
    <row r="1063" spans="1:52" ht="30" customHeight="1" x14ac:dyDescent="0.3">
      <c r="A1063" s="16" t="s">
        <v>2649</v>
      </c>
      <c r="B1063" s="17"/>
      <c r="C1063" s="17"/>
      <c r="D1063" s="17"/>
      <c r="E1063" s="21"/>
      <c r="F1063" s="24"/>
      <c r="G1063" s="21"/>
      <c r="H1063" s="24"/>
      <c r="I1063" s="21"/>
      <c r="J1063" s="24"/>
      <c r="K1063" s="21"/>
      <c r="L1063" s="24"/>
      <c r="M1063" s="18"/>
      <c r="N1063" s="1" t="s">
        <v>1481</v>
      </c>
    </row>
    <row r="1064" spans="1:52" ht="30" customHeight="1" x14ac:dyDescent="0.3">
      <c r="A1064" s="19" t="s">
        <v>1546</v>
      </c>
      <c r="B1064" s="19" t="s">
        <v>1193</v>
      </c>
      <c r="C1064" s="19" t="s">
        <v>652</v>
      </c>
      <c r="D1064" s="20">
        <v>2.7E-2</v>
      </c>
      <c r="E1064" s="22"/>
      <c r="F1064" s="25"/>
      <c r="G1064" s="22"/>
      <c r="H1064" s="25"/>
      <c r="I1064" s="22"/>
      <c r="J1064" s="25"/>
      <c r="K1064" s="22"/>
      <c r="L1064" s="25"/>
      <c r="M1064" s="19" t="s">
        <v>52</v>
      </c>
      <c r="N1064" s="1" t="s">
        <v>1481</v>
      </c>
      <c r="O1064" s="1" t="s">
        <v>1547</v>
      </c>
      <c r="P1064" s="1" t="s">
        <v>65</v>
      </c>
      <c r="Q1064" s="1" t="s">
        <v>65</v>
      </c>
      <c r="R1064" s="1" t="s">
        <v>64</v>
      </c>
      <c r="V1064">
        <v>1</v>
      </c>
      <c r="AV1064" s="1" t="s">
        <v>52</v>
      </c>
      <c r="AW1064" s="1" t="s">
        <v>2650</v>
      </c>
      <c r="AX1064" s="1" t="s">
        <v>52</v>
      </c>
      <c r="AY1064" s="1" t="s">
        <v>52</v>
      </c>
      <c r="AZ1064" s="1" t="s">
        <v>52</v>
      </c>
    </row>
    <row r="1065" spans="1:52" ht="30" customHeight="1" x14ac:dyDescent="0.3">
      <c r="A1065" s="19" t="s">
        <v>1192</v>
      </c>
      <c r="B1065" s="19" t="s">
        <v>1193</v>
      </c>
      <c r="C1065" s="19" t="s">
        <v>652</v>
      </c>
      <c r="D1065" s="20">
        <v>1.2999999999999999E-2</v>
      </c>
      <c r="E1065" s="22"/>
      <c r="F1065" s="25"/>
      <c r="G1065" s="22"/>
      <c r="H1065" s="25"/>
      <c r="I1065" s="22"/>
      <c r="J1065" s="25"/>
      <c r="K1065" s="22"/>
      <c r="L1065" s="25"/>
      <c r="M1065" s="19" t="s">
        <v>52</v>
      </c>
      <c r="N1065" s="1" t="s">
        <v>1481</v>
      </c>
      <c r="O1065" s="1" t="s">
        <v>1194</v>
      </c>
      <c r="P1065" s="1" t="s">
        <v>65</v>
      </c>
      <c r="Q1065" s="1" t="s">
        <v>65</v>
      </c>
      <c r="R1065" s="1" t="s">
        <v>64</v>
      </c>
      <c r="V1065">
        <v>1</v>
      </c>
      <c r="AV1065" s="1" t="s">
        <v>52</v>
      </c>
      <c r="AW1065" s="1" t="s">
        <v>2651</v>
      </c>
      <c r="AX1065" s="1" t="s">
        <v>52</v>
      </c>
      <c r="AY1065" s="1" t="s">
        <v>52</v>
      </c>
      <c r="AZ1065" s="1" t="s">
        <v>52</v>
      </c>
    </row>
    <row r="1066" spans="1:52" ht="30" customHeight="1" x14ac:dyDescent="0.3">
      <c r="A1066" s="19" t="s">
        <v>1273</v>
      </c>
      <c r="B1066" s="19" t="s">
        <v>1274</v>
      </c>
      <c r="C1066" s="19" t="s">
        <v>353</v>
      </c>
      <c r="D1066" s="20">
        <v>1</v>
      </c>
      <c r="E1066" s="22"/>
      <c r="F1066" s="25"/>
      <c r="G1066" s="22"/>
      <c r="H1066" s="25"/>
      <c r="I1066" s="22"/>
      <c r="J1066" s="25"/>
      <c r="K1066" s="22"/>
      <c r="L1066" s="25"/>
      <c r="M1066" s="19" t="s">
        <v>52</v>
      </c>
      <c r="N1066" s="1" t="s">
        <v>1481</v>
      </c>
      <c r="O1066" s="1" t="s">
        <v>1141</v>
      </c>
      <c r="P1066" s="1" t="s">
        <v>65</v>
      </c>
      <c r="Q1066" s="1" t="s">
        <v>65</v>
      </c>
      <c r="R1066" s="1" t="s">
        <v>65</v>
      </c>
      <c r="S1066">
        <v>1</v>
      </c>
      <c r="T1066">
        <v>2</v>
      </c>
      <c r="U1066">
        <v>0.02</v>
      </c>
      <c r="AV1066" s="1" t="s">
        <v>52</v>
      </c>
      <c r="AW1066" s="1" t="s">
        <v>2652</v>
      </c>
      <c r="AX1066" s="1" t="s">
        <v>52</v>
      </c>
      <c r="AY1066" s="1" t="s">
        <v>52</v>
      </c>
      <c r="AZ1066" s="1" t="s">
        <v>52</v>
      </c>
    </row>
    <row r="1067" spans="1:52" ht="30" customHeight="1" x14ac:dyDescent="0.3">
      <c r="A1067" s="19" t="s">
        <v>1196</v>
      </c>
      <c r="B1067" s="19" t="s">
        <v>52</v>
      </c>
      <c r="C1067" s="19" t="s">
        <v>52</v>
      </c>
      <c r="D1067" s="20"/>
      <c r="E1067" s="22"/>
      <c r="F1067" s="25"/>
      <c r="G1067" s="22"/>
      <c r="H1067" s="25"/>
      <c r="I1067" s="22"/>
      <c r="J1067" s="25"/>
      <c r="K1067" s="22"/>
      <c r="L1067" s="25"/>
      <c r="M1067" s="19" t="s">
        <v>52</v>
      </c>
      <c r="N1067" s="1" t="s">
        <v>94</v>
      </c>
      <c r="O1067" s="1" t="s">
        <v>94</v>
      </c>
      <c r="P1067" s="1" t="s">
        <v>52</v>
      </c>
      <c r="Q1067" s="1" t="s">
        <v>52</v>
      </c>
      <c r="R1067" s="1" t="s">
        <v>52</v>
      </c>
      <c r="AV1067" s="1" t="s">
        <v>52</v>
      </c>
      <c r="AW1067" s="1" t="s">
        <v>52</v>
      </c>
      <c r="AX1067" s="1" t="s">
        <v>52</v>
      </c>
      <c r="AY1067" s="1" t="s">
        <v>52</v>
      </c>
      <c r="AZ1067" s="1" t="s">
        <v>52</v>
      </c>
    </row>
    <row r="1068" spans="1:52" ht="30" customHeight="1" x14ac:dyDescent="0.3">
      <c r="A1068" s="20"/>
      <c r="B1068" s="20"/>
      <c r="C1068" s="20"/>
      <c r="D1068" s="20"/>
      <c r="E1068" s="22"/>
      <c r="F1068" s="25"/>
      <c r="G1068" s="22"/>
      <c r="H1068" s="25"/>
      <c r="I1068" s="22"/>
      <c r="J1068" s="25"/>
      <c r="K1068" s="22"/>
      <c r="L1068" s="25"/>
      <c r="M1068" s="20"/>
    </row>
    <row r="1069" spans="1:52" ht="30" customHeight="1" x14ac:dyDescent="0.3">
      <c r="A1069" s="16" t="s">
        <v>2653</v>
      </c>
      <c r="B1069" s="17"/>
      <c r="C1069" s="17"/>
      <c r="D1069" s="17"/>
      <c r="E1069" s="21"/>
      <c r="F1069" s="24"/>
      <c r="G1069" s="21"/>
      <c r="H1069" s="24"/>
      <c r="I1069" s="21"/>
      <c r="J1069" s="24"/>
      <c r="K1069" s="21"/>
      <c r="L1069" s="24"/>
      <c r="M1069" s="18"/>
      <c r="N1069" s="1" t="s">
        <v>1487</v>
      </c>
    </row>
    <row r="1070" spans="1:52" ht="30" customHeight="1" x14ac:dyDescent="0.3">
      <c r="A1070" s="19" t="s">
        <v>1590</v>
      </c>
      <c r="B1070" s="19" t="s">
        <v>2654</v>
      </c>
      <c r="C1070" s="19" t="s">
        <v>154</v>
      </c>
      <c r="D1070" s="20">
        <v>1.05</v>
      </c>
      <c r="E1070" s="22"/>
      <c r="F1070" s="25"/>
      <c r="G1070" s="22"/>
      <c r="H1070" s="25"/>
      <c r="I1070" s="22"/>
      <c r="J1070" s="25"/>
      <c r="K1070" s="22"/>
      <c r="L1070" s="25"/>
      <c r="M1070" s="19" t="s">
        <v>52</v>
      </c>
      <c r="N1070" s="1" t="s">
        <v>1487</v>
      </c>
      <c r="O1070" s="1" t="s">
        <v>2655</v>
      </c>
      <c r="P1070" s="1" t="s">
        <v>65</v>
      </c>
      <c r="Q1070" s="1" t="s">
        <v>65</v>
      </c>
      <c r="R1070" s="1" t="s">
        <v>64</v>
      </c>
      <c r="AV1070" s="1" t="s">
        <v>52</v>
      </c>
      <c r="AW1070" s="1" t="s">
        <v>2656</v>
      </c>
      <c r="AX1070" s="1" t="s">
        <v>52</v>
      </c>
      <c r="AY1070" s="1" t="s">
        <v>52</v>
      </c>
      <c r="AZ1070" s="1" t="s">
        <v>52</v>
      </c>
    </row>
    <row r="1071" spans="1:52" ht="30" customHeight="1" x14ac:dyDescent="0.3">
      <c r="A1071" s="19" t="s">
        <v>1598</v>
      </c>
      <c r="B1071" s="19" t="s">
        <v>2657</v>
      </c>
      <c r="C1071" s="19" t="s">
        <v>1091</v>
      </c>
      <c r="D1071" s="20">
        <v>1.841</v>
      </c>
      <c r="E1071" s="22"/>
      <c r="F1071" s="25"/>
      <c r="G1071" s="22"/>
      <c r="H1071" s="25"/>
      <c r="I1071" s="22"/>
      <c r="J1071" s="25"/>
      <c r="K1071" s="22"/>
      <c r="L1071" s="25"/>
      <c r="M1071" s="19" t="s">
        <v>2658</v>
      </c>
      <c r="N1071" s="1" t="s">
        <v>1487</v>
      </c>
      <c r="O1071" s="1" t="s">
        <v>2659</v>
      </c>
      <c r="P1071" s="1" t="s">
        <v>64</v>
      </c>
      <c r="Q1071" s="1" t="s">
        <v>65</v>
      </c>
      <c r="R1071" s="1" t="s">
        <v>65</v>
      </c>
      <c r="AV1071" s="1" t="s">
        <v>52</v>
      </c>
      <c r="AW1071" s="1" t="s">
        <v>2660</v>
      </c>
      <c r="AX1071" s="1" t="s">
        <v>52</v>
      </c>
      <c r="AY1071" s="1" t="s">
        <v>52</v>
      </c>
      <c r="AZ1071" s="1" t="s">
        <v>52</v>
      </c>
    </row>
    <row r="1072" spans="1:52" ht="30" customHeight="1" x14ac:dyDescent="0.3">
      <c r="A1072" s="19" t="s">
        <v>1089</v>
      </c>
      <c r="B1072" s="19" t="s">
        <v>1095</v>
      </c>
      <c r="C1072" s="19" t="s">
        <v>1091</v>
      </c>
      <c r="D1072" s="20">
        <v>-9.2050000000000007E-2</v>
      </c>
      <c r="E1072" s="22"/>
      <c r="F1072" s="25"/>
      <c r="G1072" s="22"/>
      <c r="H1072" s="25"/>
      <c r="I1072" s="22"/>
      <c r="J1072" s="25"/>
      <c r="K1072" s="22"/>
      <c r="L1072" s="25"/>
      <c r="M1072" s="19" t="s">
        <v>1092</v>
      </c>
      <c r="N1072" s="1" t="s">
        <v>1487</v>
      </c>
      <c r="O1072" s="1" t="s">
        <v>1096</v>
      </c>
      <c r="P1072" s="1" t="s">
        <v>65</v>
      </c>
      <c r="Q1072" s="1" t="s">
        <v>65</v>
      </c>
      <c r="R1072" s="1" t="s">
        <v>64</v>
      </c>
      <c r="AV1072" s="1" t="s">
        <v>52</v>
      </c>
      <c r="AW1072" s="1" t="s">
        <v>2661</v>
      </c>
      <c r="AX1072" s="1" t="s">
        <v>52</v>
      </c>
      <c r="AY1072" s="1" t="s">
        <v>52</v>
      </c>
      <c r="AZ1072" s="1" t="s">
        <v>52</v>
      </c>
    </row>
    <row r="1073" spans="1:52" ht="30" customHeight="1" x14ac:dyDescent="0.3">
      <c r="A1073" s="19" t="s">
        <v>1196</v>
      </c>
      <c r="B1073" s="19" t="s">
        <v>52</v>
      </c>
      <c r="C1073" s="19" t="s">
        <v>52</v>
      </c>
      <c r="D1073" s="20"/>
      <c r="E1073" s="22"/>
      <c r="F1073" s="25"/>
      <c r="G1073" s="22"/>
      <c r="H1073" s="25"/>
      <c r="I1073" s="22"/>
      <c r="J1073" s="25"/>
      <c r="K1073" s="22"/>
      <c r="L1073" s="25"/>
      <c r="M1073" s="19" t="s">
        <v>52</v>
      </c>
      <c r="N1073" s="1" t="s">
        <v>94</v>
      </c>
      <c r="O1073" s="1" t="s">
        <v>94</v>
      </c>
      <c r="P1073" s="1" t="s">
        <v>52</v>
      </c>
      <c r="Q1073" s="1" t="s">
        <v>52</v>
      </c>
      <c r="R1073" s="1" t="s">
        <v>52</v>
      </c>
      <c r="AV1073" s="1" t="s">
        <v>52</v>
      </c>
      <c r="AW1073" s="1" t="s">
        <v>52</v>
      </c>
      <c r="AX1073" s="1" t="s">
        <v>52</v>
      </c>
      <c r="AY1073" s="1" t="s">
        <v>52</v>
      </c>
      <c r="AZ1073" s="1" t="s">
        <v>52</v>
      </c>
    </row>
    <row r="1074" spans="1:52" ht="30" customHeight="1" x14ac:dyDescent="0.3">
      <c r="A1074" s="20"/>
      <c r="B1074" s="20"/>
      <c r="C1074" s="20"/>
      <c r="D1074" s="20"/>
      <c r="E1074" s="22"/>
      <c r="F1074" s="25"/>
      <c r="G1074" s="22"/>
      <c r="H1074" s="25"/>
      <c r="I1074" s="22"/>
      <c r="J1074" s="25"/>
      <c r="K1074" s="22"/>
      <c r="L1074" s="25"/>
      <c r="M1074" s="20"/>
    </row>
    <row r="1075" spans="1:52" ht="30" customHeight="1" x14ac:dyDescent="0.3">
      <c r="A1075" s="16" t="s">
        <v>2662</v>
      </c>
      <c r="B1075" s="17"/>
      <c r="C1075" s="17"/>
      <c r="D1075" s="17"/>
      <c r="E1075" s="21"/>
      <c r="F1075" s="24"/>
      <c r="G1075" s="21"/>
      <c r="H1075" s="24"/>
      <c r="I1075" s="21"/>
      <c r="J1075" s="24"/>
      <c r="K1075" s="21"/>
      <c r="L1075" s="24"/>
      <c r="M1075" s="18"/>
      <c r="N1075" s="1" t="s">
        <v>1491</v>
      </c>
    </row>
    <row r="1076" spans="1:52" ht="30" customHeight="1" x14ac:dyDescent="0.3">
      <c r="A1076" s="19" t="s">
        <v>1590</v>
      </c>
      <c r="B1076" s="19" t="s">
        <v>2663</v>
      </c>
      <c r="C1076" s="19" t="s">
        <v>154</v>
      </c>
      <c r="D1076" s="20">
        <v>1.05</v>
      </c>
      <c r="E1076" s="22"/>
      <c r="F1076" s="25"/>
      <c r="G1076" s="22"/>
      <c r="H1076" s="25"/>
      <c r="I1076" s="22"/>
      <c r="J1076" s="25"/>
      <c r="K1076" s="22"/>
      <c r="L1076" s="25"/>
      <c r="M1076" s="19" t="s">
        <v>52</v>
      </c>
      <c r="N1076" s="1" t="s">
        <v>1491</v>
      </c>
      <c r="O1076" s="1" t="s">
        <v>2664</v>
      </c>
      <c r="P1076" s="1" t="s">
        <v>65</v>
      </c>
      <c r="Q1076" s="1" t="s">
        <v>65</v>
      </c>
      <c r="R1076" s="1" t="s">
        <v>64</v>
      </c>
      <c r="AV1076" s="1" t="s">
        <v>52</v>
      </c>
      <c r="AW1076" s="1" t="s">
        <v>2665</v>
      </c>
      <c r="AX1076" s="1" t="s">
        <v>52</v>
      </c>
      <c r="AY1076" s="1" t="s">
        <v>52</v>
      </c>
      <c r="AZ1076" s="1" t="s">
        <v>52</v>
      </c>
    </row>
    <row r="1077" spans="1:52" ht="30" customHeight="1" x14ac:dyDescent="0.3">
      <c r="A1077" s="19" t="s">
        <v>1598</v>
      </c>
      <c r="B1077" s="19" t="s">
        <v>2657</v>
      </c>
      <c r="C1077" s="19" t="s">
        <v>1091</v>
      </c>
      <c r="D1077" s="20">
        <v>0.89300000000000002</v>
      </c>
      <c r="E1077" s="22"/>
      <c r="F1077" s="25"/>
      <c r="G1077" s="22"/>
      <c r="H1077" s="25"/>
      <c r="I1077" s="22"/>
      <c r="J1077" s="25"/>
      <c r="K1077" s="22"/>
      <c r="L1077" s="25"/>
      <c r="M1077" s="19" t="s">
        <v>2658</v>
      </c>
      <c r="N1077" s="1" t="s">
        <v>1491</v>
      </c>
      <c r="O1077" s="1" t="s">
        <v>2659</v>
      </c>
      <c r="P1077" s="1" t="s">
        <v>64</v>
      </c>
      <c r="Q1077" s="1" t="s">
        <v>65</v>
      </c>
      <c r="R1077" s="1" t="s">
        <v>65</v>
      </c>
      <c r="AV1077" s="1" t="s">
        <v>52</v>
      </c>
      <c r="AW1077" s="1" t="s">
        <v>2666</v>
      </c>
      <c r="AX1077" s="1" t="s">
        <v>52</v>
      </c>
      <c r="AY1077" s="1" t="s">
        <v>52</v>
      </c>
      <c r="AZ1077" s="1" t="s">
        <v>52</v>
      </c>
    </row>
    <row r="1078" spans="1:52" ht="30" customHeight="1" x14ac:dyDescent="0.3">
      <c r="A1078" s="19" t="s">
        <v>1089</v>
      </c>
      <c r="B1078" s="19" t="s">
        <v>1095</v>
      </c>
      <c r="C1078" s="19" t="s">
        <v>1091</v>
      </c>
      <c r="D1078" s="20">
        <v>-4.4650000000000002E-2</v>
      </c>
      <c r="E1078" s="22"/>
      <c r="F1078" s="25"/>
      <c r="G1078" s="22"/>
      <c r="H1078" s="25"/>
      <c r="I1078" s="22"/>
      <c r="J1078" s="25"/>
      <c r="K1078" s="22"/>
      <c r="L1078" s="25"/>
      <c r="M1078" s="19" t="s">
        <v>1092</v>
      </c>
      <c r="N1078" s="1" t="s">
        <v>1491</v>
      </c>
      <c r="O1078" s="1" t="s">
        <v>1096</v>
      </c>
      <c r="P1078" s="1" t="s">
        <v>65</v>
      </c>
      <c r="Q1078" s="1" t="s">
        <v>65</v>
      </c>
      <c r="R1078" s="1" t="s">
        <v>64</v>
      </c>
      <c r="AV1078" s="1" t="s">
        <v>52</v>
      </c>
      <c r="AW1078" s="1" t="s">
        <v>2667</v>
      </c>
      <c r="AX1078" s="1" t="s">
        <v>52</v>
      </c>
      <c r="AY1078" s="1" t="s">
        <v>52</v>
      </c>
      <c r="AZ1078" s="1" t="s">
        <v>52</v>
      </c>
    </row>
    <row r="1079" spans="1:52" ht="30" customHeight="1" x14ac:dyDescent="0.3">
      <c r="A1079" s="19" t="s">
        <v>1196</v>
      </c>
      <c r="B1079" s="19" t="s">
        <v>52</v>
      </c>
      <c r="C1079" s="19" t="s">
        <v>52</v>
      </c>
      <c r="D1079" s="20"/>
      <c r="E1079" s="22"/>
      <c r="F1079" s="25"/>
      <c r="G1079" s="22"/>
      <c r="H1079" s="25"/>
      <c r="I1079" s="22"/>
      <c r="J1079" s="25"/>
      <c r="K1079" s="22"/>
      <c r="L1079" s="25"/>
      <c r="M1079" s="19" t="s">
        <v>52</v>
      </c>
      <c r="N1079" s="1" t="s">
        <v>94</v>
      </c>
      <c r="O1079" s="1" t="s">
        <v>94</v>
      </c>
      <c r="P1079" s="1" t="s">
        <v>52</v>
      </c>
      <c r="Q1079" s="1" t="s">
        <v>52</v>
      </c>
      <c r="R1079" s="1" t="s">
        <v>52</v>
      </c>
      <c r="AV1079" s="1" t="s">
        <v>52</v>
      </c>
      <c r="AW1079" s="1" t="s">
        <v>52</v>
      </c>
      <c r="AX1079" s="1" t="s">
        <v>52</v>
      </c>
      <c r="AY1079" s="1" t="s">
        <v>52</v>
      </c>
      <c r="AZ1079" s="1" t="s">
        <v>52</v>
      </c>
    </row>
    <row r="1080" spans="1:52" ht="30" customHeight="1" x14ac:dyDescent="0.3">
      <c r="A1080" s="20"/>
      <c r="B1080" s="20"/>
      <c r="C1080" s="20"/>
      <c r="D1080" s="20"/>
      <c r="E1080" s="22"/>
      <c r="F1080" s="25"/>
      <c r="G1080" s="22"/>
      <c r="H1080" s="25"/>
      <c r="I1080" s="22"/>
      <c r="J1080" s="25"/>
      <c r="K1080" s="22"/>
      <c r="L1080" s="25"/>
      <c r="M1080" s="20"/>
    </row>
    <row r="1081" spans="1:52" ht="30" customHeight="1" x14ac:dyDescent="0.3">
      <c r="A1081" s="16" t="s">
        <v>2668</v>
      </c>
      <c r="B1081" s="17"/>
      <c r="C1081" s="17"/>
      <c r="D1081" s="17"/>
      <c r="E1081" s="21"/>
      <c r="F1081" s="24"/>
      <c r="G1081" s="21"/>
      <c r="H1081" s="24"/>
      <c r="I1081" s="21"/>
      <c r="J1081" s="24"/>
      <c r="K1081" s="21"/>
      <c r="L1081" s="24"/>
      <c r="M1081" s="18"/>
      <c r="N1081" s="1" t="s">
        <v>1496</v>
      </c>
    </row>
    <row r="1082" spans="1:52" ht="30" customHeight="1" x14ac:dyDescent="0.3">
      <c r="A1082" s="19" t="s">
        <v>1594</v>
      </c>
      <c r="B1082" s="19" t="s">
        <v>2669</v>
      </c>
      <c r="C1082" s="19" t="s">
        <v>1091</v>
      </c>
      <c r="D1082" s="20">
        <v>3.7600000000000001E-2</v>
      </c>
      <c r="E1082" s="22"/>
      <c r="F1082" s="25"/>
      <c r="G1082" s="22"/>
      <c r="H1082" s="25"/>
      <c r="I1082" s="22"/>
      <c r="J1082" s="25"/>
      <c r="K1082" s="22"/>
      <c r="L1082" s="25"/>
      <c r="M1082" s="19" t="s">
        <v>52</v>
      </c>
      <c r="N1082" s="1" t="s">
        <v>1496</v>
      </c>
      <c r="O1082" s="1" t="s">
        <v>2670</v>
      </c>
      <c r="P1082" s="1" t="s">
        <v>65</v>
      </c>
      <c r="Q1082" s="1" t="s">
        <v>65</v>
      </c>
      <c r="R1082" s="1" t="s">
        <v>64</v>
      </c>
      <c r="AV1082" s="1" t="s">
        <v>52</v>
      </c>
      <c r="AW1082" s="1" t="s">
        <v>2671</v>
      </c>
      <c r="AX1082" s="1" t="s">
        <v>52</v>
      </c>
      <c r="AY1082" s="1" t="s">
        <v>52</v>
      </c>
      <c r="AZ1082" s="1" t="s">
        <v>52</v>
      </c>
    </row>
    <row r="1083" spans="1:52" ht="30" customHeight="1" x14ac:dyDescent="0.3">
      <c r="A1083" s="19" t="s">
        <v>1938</v>
      </c>
      <c r="B1083" s="19" t="s">
        <v>1939</v>
      </c>
      <c r="C1083" s="19" t="s">
        <v>1091</v>
      </c>
      <c r="D1083" s="20">
        <v>3.4000000000000002E-2</v>
      </c>
      <c r="E1083" s="22"/>
      <c r="F1083" s="25"/>
      <c r="G1083" s="22"/>
      <c r="H1083" s="25"/>
      <c r="I1083" s="22"/>
      <c r="J1083" s="25"/>
      <c r="K1083" s="22"/>
      <c r="L1083" s="25"/>
      <c r="M1083" s="19" t="s">
        <v>1940</v>
      </c>
      <c r="N1083" s="1" t="s">
        <v>1496</v>
      </c>
      <c r="O1083" s="1" t="s">
        <v>1941</v>
      </c>
      <c r="P1083" s="1" t="s">
        <v>64</v>
      </c>
      <c r="Q1083" s="1" t="s">
        <v>65</v>
      </c>
      <c r="R1083" s="1" t="s">
        <v>65</v>
      </c>
      <c r="AV1083" s="1" t="s">
        <v>52</v>
      </c>
      <c r="AW1083" s="1" t="s">
        <v>2672</v>
      </c>
      <c r="AX1083" s="1" t="s">
        <v>52</v>
      </c>
      <c r="AY1083" s="1" t="s">
        <v>52</v>
      </c>
      <c r="AZ1083" s="1" t="s">
        <v>52</v>
      </c>
    </row>
    <row r="1084" spans="1:52" ht="30" customHeight="1" x14ac:dyDescent="0.3">
      <c r="A1084" s="19" t="s">
        <v>1089</v>
      </c>
      <c r="B1084" s="19" t="s">
        <v>1095</v>
      </c>
      <c r="C1084" s="19" t="s">
        <v>1091</v>
      </c>
      <c r="D1084" s="20">
        <v>-2E-3</v>
      </c>
      <c r="E1084" s="22"/>
      <c r="F1084" s="25"/>
      <c r="G1084" s="22"/>
      <c r="H1084" s="25"/>
      <c r="I1084" s="22"/>
      <c r="J1084" s="25"/>
      <c r="K1084" s="22"/>
      <c r="L1084" s="25"/>
      <c r="M1084" s="19" t="s">
        <v>1092</v>
      </c>
      <c r="N1084" s="1" t="s">
        <v>1496</v>
      </c>
      <c r="O1084" s="1" t="s">
        <v>1096</v>
      </c>
      <c r="P1084" s="1" t="s">
        <v>65</v>
      </c>
      <c r="Q1084" s="1" t="s">
        <v>65</v>
      </c>
      <c r="R1084" s="1" t="s">
        <v>64</v>
      </c>
      <c r="AV1084" s="1" t="s">
        <v>52</v>
      </c>
      <c r="AW1084" s="1" t="s">
        <v>2673</v>
      </c>
      <c r="AX1084" s="1" t="s">
        <v>52</v>
      </c>
      <c r="AY1084" s="1" t="s">
        <v>52</v>
      </c>
      <c r="AZ1084" s="1" t="s">
        <v>52</v>
      </c>
    </row>
    <row r="1085" spans="1:52" ht="30" customHeight="1" x14ac:dyDescent="0.3">
      <c r="A1085" s="19" t="s">
        <v>1196</v>
      </c>
      <c r="B1085" s="19" t="s">
        <v>52</v>
      </c>
      <c r="C1085" s="19" t="s">
        <v>52</v>
      </c>
      <c r="D1085" s="20"/>
      <c r="E1085" s="22"/>
      <c r="F1085" s="25"/>
      <c r="G1085" s="22"/>
      <c r="H1085" s="25"/>
      <c r="I1085" s="22"/>
      <c r="J1085" s="25"/>
      <c r="K1085" s="22"/>
      <c r="L1085" s="25"/>
      <c r="M1085" s="19" t="s">
        <v>52</v>
      </c>
      <c r="N1085" s="1" t="s">
        <v>94</v>
      </c>
      <c r="O1085" s="1" t="s">
        <v>94</v>
      </c>
      <c r="P1085" s="1" t="s">
        <v>52</v>
      </c>
      <c r="Q1085" s="1" t="s">
        <v>52</v>
      </c>
      <c r="R1085" s="1" t="s">
        <v>52</v>
      </c>
      <c r="AV1085" s="1" t="s">
        <v>52</v>
      </c>
      <c r="AW1085" s="1" t="s">
        <v>52</v>
      </c>
      <c r="AX1085" s="1" t="s">
        <v>52</v>
      </c>
      <c r="AY1085" s="1" t="s">
        <v>52</v>
      </c>
      <c r="AZ1085" s="1" t="s">
        <v>52</v>
      </c>
    </row>
    <row r="1086" spans="1:52" ht="30" customHeight="1" x14ac:dyDescent="0.3">
      <c r="A1086" s="20"/>
      <c r="B1086" s="20"/>
      <c r="C1086" s="20"/>
      <c r="D1086" s="20"/>
      <c r="E1086" s="22"/>
      <c r="F1086" s="25"/>
      <c r="G1086" s="22"/>
      <c r="H1086" s="25"/>
      <c r="I1086" s="22"/>
      <c r="J1086" s="25"/>
      <c r="K1086" s="22"/>
      <c r="L1086" s="25"/>
      <c r="M1086" s="20"/>
    </row>
    <row r="1087" spans="1:52" ht="30" customHeight="1" x14ac:dyDescent="0.3">
      <c r="A1087" s="16" t="s">
        <v>2674</v>
      </c>
      <c r="B1087" s="17"/>
      <c r="C1087" s="17"/>
      <c r="D1087" s="17"/>
      <c r="E1087" s="21"/>
      <c r="F1087" s="24"/>
      <c r="G1087" s="21"/>
      <c r="H1087" s="24"/>
      <c r="I1087" s="21"/>
      <c r="J1087" s="24"/>
      <c r="K1087" s="21"/>
      <c r="L1087" s="24"/>
      <c r="M1087" s="18"/>
      <c r="N1087" s="1" t="s">
        <v>2659</v>
      </c>
    </row>
    <row r="1088" spans="1:52" ht="30" customHeight="1" x14ac:dyDescent="0.3">
      <c r="A1088" s="19" t="s">
        <v>2538</v>
      </c>
      <c r="B1088" s="19" t="s">
        <v>1193</v>
      </c>
      <c r="C1088" s="19" t="s">
        <v>652</v>
      </c>
      <c r="D1088" s="20">
        <v>9.1999999999999998E-3</v>
      </c>
      <c r="E1088" s="22"/>
      <c r="F1088" s="25"/>
      <c r="G1088" s="22"/>
      <c r="H1088" s="25"/>
      <c r="I1088" s="22"/>
      <c r="J1088" s="25"/>
      <c r="K1088" s="22"/>
      <c r="L1088" s="25"/>
      <c r="M1088" s="19" t="s">
        <v>52</v>
      </c>
      <c r="N1088" s="1" t="s">
        <v>2659</v>
      </c>
      <c r="O1088" s="1" t="s">
        <v>2539</v>
      </c>
      <c r="P1088" s="1" t="s">
        <v>65</v>
      </c>
      <c r="Q1088" s="1" t="s">
        <v>65</v>
      </c>
      <c r="R1088" s="1" t="s">
        <v>64</v>
      </c>
      <c r="V1088">
        <v>1</v>
      </c>
      <c r="W1088">
        <v>2</v>
      </c>
      <c r="AV1088" s="1" t="s">
        <v>52</v>
      </c>
      <c r="AW1088" s="1" t="s">
        <v>2675</v>
      </c>
      <c r="AX1088" s="1" t="s">
        <v>52</v>
      </c>
      <c r="AY1088" s="1" t="s">
        <v>52</v>
      </c>
      <c r="AZ1088" s="1" t="s">
        <v>52</v>
      </c>
    </row>
    <row r="1089" spans="1:52" ht="30" customHeight="1" x14ac:dyDescent="0.3">
      <c r="A1089" s="19" t="s">
        <v>2535</v>
      </c>
      <c r="B1089" s="19" t="s">
        <v>1193</v>
      </c>
      <c r="C1089" s="19" t="s">
        <v>652</v>
      </c>
      <c r="D1089" s="20">
        <v>4.5999999999999999E-3</v>
      </c>
      <c r="E1089" s="22"/>
      <c r="F1089" s="25"/>
      <c r="G1089" s="22"/>
      <c r="H1089" s="25"/>
      <c r="I1089" s="22"/>
      <c r="J1089" s="25"/>
      <c r="K1089" s="22"/>
      <c r="L1089" s="25"/>
      <c r="M1089" s="19" t="s">
        <v>52</v>
      </c>
      <c r="N1089" s="1" t="s">
        <v>2659</v>
      </c>
      <c r="O1089" s="1" t="s">
        <v>2536</v>
      </c>
      <c r="P1089" s="1" t="s">
        <v>65</v>
      </c>
      <c r="Q1089" s="1" t="s">
        <v>65</v>
      </c>
      <c r="R1089" s="1" t="s">
        <v>64</v>
      </c>
      <c r="V1089">
        <v>1</v>
      </c>
      <c r="W1089">
        <v>2</v>
      </c>
      <c r="AV1089" s="1" t="s">
        <v>52</v>
      </c>
      <c r="AW1089" s="1" t="s">
        <v>2676</v>
      </c>
      <c r="AX1089" s="1" t="s">
        <v>52</v>
      </c>
      <c r="AY1089" s="1" t="s">
        <v>52</v>
      </c>
      <c r="AZ1089" s="1" t="s">
        <v>52</v>
      </c>
    </row>
    <row r="1090" spans="1:52" ht="30" customHeight="1" x14ac:dyDescent="0.3">
      <c r="A1090" s="19" t="s">
        <v>1192</v>
      </c>
      <c r="B1090" s="19" t="s">
        <v>1193</v>
      </c>
      <c r="C1090" s="19" t="s">
        <v>652</v>
      </c>
      <c r="D1090" s="20">
        <v>4.5999999999999999E-3</v>
      </c>
      <c r="E1090" s="22"/>
      <c r="F1090" s="25"/>
      <c r="G1090" s="22"/>
      <c r="H1090" s="25"/>
      <c r="I1090" s="22"/>
      <c r="J1090" s="25"/>
      <c r="K1090" s="22"/>
      <c r="L1090" s="25"/>
      <c r="M1090" s="19" t="s">
        <v>52</v>
      </c>
      <c r="N1090" s="1" t="s">
        <v>2659</v>
      </c>
      <c r="O1090" s="1" t="s">
        <v>1194</v>
      </c>
      <c r="P1090" s="1" t="s">
        <v>65</v>
      </c>
      <c r="Q1090" s="1" t="s">
        <v>65</v>
      </c>
      <c r="R1090" s="1" t="s">
        <v>64</v>
      </c>
      <c r="V1090">
        <v>1</v>
      </c>
      <c r="W1090">
        <v>2</v>
      </c>
      <c r="AV1090" s="1" t="s">
        <v>52</v>
      </c>
      <c r="AW1090" s="1" t="s">
        <v>2677</v>
      </c>
      <c r="AX1090" s="1" t="s">
        <v>52</v>
      </c>
      <c r="AY1090" s="1" t="s">
        <v>52</v>
      </c>
      <c r="AZ1090" s="1" t="s">
        <v>52</v>
      </c>
    </row>
    <row r="1091" spans="1:52" ht="30" customHeight="1" x14ac:dyDescent="0.3">
      <c r="A1091" s="19" t="s">
        <v>1273</v>
      </c>
      <c r="B1091" s="19" t="s">
        <v>1274</v>
      </c>
      <c r="C1091" s="19" t="s">
        <v>353</v>
      </c>
      <c r="D1091" s="20">
        <v>1</v>
      </c>
      <c r="E1091" s="22"/>
      <c r="F1091" s="25"/>
      <c r="G1091" s="22"/>
      <c r="H1091" s="25"/>
      <c r="I1091" s="22"/>
      <c r="J1091" s="25"/>
      <c r="K1091" s="22"/>
      <c r="L1091" s="25"/>
      <c r="M1091" s="19" t="s">
        <v>52</v>
      </c>
      <c r="N1091" s="1" t="s">
        <v>2659</v>
      </c>
      <c r="O1091" s="1" t="s">
        <v>1141</v>
      </c>
      <c r="P1091" s="1" t="s">
        <v>65</v>
      </c>
      <c r="Q1091" s="1" t="s">
        <v>65</v>
      </c>
      <c r="R1091" s="1" t="s">
        <v>65</v>
      </c>
      <c r="S1091">
        <v>1</v>
      </c>
      <c r="T1091">
        <v>2</v>
      </c>
      <c r="U1091">
        <v>0.02</v>
      </c>
      <c r="AV1091" s="1" t="s">
        <v>52</v>
      </c>
      <c r="AW1091" s="1" t="s">
        <v>2678</v>
      </c>
      <c r="AX1091" s="1" t="s">
        <v>52</v>
      </c>
      <c r="AY1091" s="1" t="s">
        <v>52</v>
      </c>
      <c r="AZ1091" s="1" t="s">
        <v>52</v>
      </c>
    </row>
    <row r="1092" spans="1:52" ht="30" customHeight="1" x14ac:dyDescent="0.3">
      <c r="A1092" s="19" t="s">
        <v>1543</v>
      </c>
      <c r="B1092" s="19" t="s">
        <v>1274</v>
      </c>
      <c r="C1092" s="19" t="s">
        <v>353</v>
      </c>
      <c r="D1092" s="20">
        <v>1</v>
      </c>
      <c r="E1092" s="22"/>
      <c r="F1092" s="25"/>
      <c r="G1092" s="22"/>
      <c r="H1092" s="25"/>
      <c r="I1092" s="22"/>
      <c r="J1092" s="25"/>
      <c r="K1092" s="22"/>
      <c r="L1092" s="25"/>
      <c r="M1092" s="19" t="s">
        <v>52</v>
      </c>
      <c r="N1092" s="1" t="s">
        <v>2659</v>
      </c>
      <c r="O1092" s="1" t="s">
        <v>1550</v>
      </c>
      <c r="P1092" s="1" t="s">
        <v>65</v>
      </c>
      <c r="Q1092" s="1" t="s">
        <v>65</v>
      </c>
      <c r="R1092" s="1" t="s">
        <v>65</v>
      </c>
      <c r="S1092">
        <v>1</v>
      </c>
      <c r="T1092">
        <v>0</v>
      </c>
      <c r="U1092">
        <v>0.02</v>
      </c>
      <c r="AV1092" s="1" t="s">
        <v>52</v>
      </c>
      <c r="AW1092" s="1" t="s">
        <v>2679</v>
      </c>
      <c r="AX1092" s="1" t="s">
        <v>52</v>
      </c>
      <c r="AY1092" s="1" t="s">
        <v>52</v>
      </c>
      <c r="AZ1092" s="1" t="s">
        <v>52</v>
      </c>
    </row>
    <row r="1093" spans="1:52" ht="30" customHeight="1" x14ac:dyDescent="0.3">
      <c r="A1093" s="19" t="s">
        <v>1196</v>
      </c>
      <c r="B1093" s="19" t="s">
        <v>52</v>
      </c>
      <c r="C1093" s="19" t="s">
        <v>52</v>
      </c>
      <c r="D1093" s="20"/>
      <c r="E1093" s="22"/>
      <c r="F1093" s="25"/>
      <c r="G1093" s="22"/>
      <c r="H1093" s="25"/>
      <c r="I1093" s="22"/>
      <c r="J1093" s="25"/>
      <c r="K1093" s="22"/>
      <c r="L1093" s="25"/>
      <c r="M1093" s="19" t="s">
        <v>52</v>
      </c>
      <c r="N1093" s="1" t="s">
        <v>94</v>
      </c>
      <c r="O1093" s="1" t="s">
        <v>94</v>
      </c>
      <c r="P1093" s="1" t="s">
        <v>52</v>
      </c>
      <c r="Q1093" s="1" t="s">
        <v>52</v>
      </c>
      <c r="R1093" s="1" t="s">
        <v>52</v>
      </c>
      <c r="AV1093" s="1" t="s">
        <v>52</v>
      </c>
      <c r="AW1093" s="1" t="s">
        <v>52</v>
      </c>
      <c r="AX1093" s="1" t="s">
        <v>52</v>
      </c>
      <c r="AY1093" s="1" t="s">
        <v>52</v>
      </c>
      <c r="AZ1093" s="1" t="s">
        <v>52</v>
      </c>
    </row>
    <row r="1094" spans="1:52" ht="30" customHeight="1" x14ac:dyDescent="0.3">
      <c r="A1094" s="20"/>
      <c r="B1094" s="20"/>
      <c r="C1094" s="20"/>
      <c r="D1094" s="20"/>
      <c r="E1094" s="22"/>
      <c r="F1094" s="25"/>
      <c r="G1094" s="22"/>
      <c r="H1094" s="25"/>
      <c r="I1094" s="22"/>
      <c r="J1094" s="25"/>
      <c r="K1094" s="22"/>
      <c r="L1094" s="25"/>
      <c r="M1094" s="20"/>
    </row>
    <row r="1095" spans="1:52" ht="30" customHeight="1" x14ac:dyDescent="0.3">
      <c r="A1095" s="16" t="s">
        <v>2680</v>
      </c>
      <c r="B1095" s="17"/>
      <c r="C1095" s="17"/>
      <c r="D1095" s="17"/>
      <c r="E1095" s="21"/>
      <c r="F1095" s="24"/>
      <c r="G1095" s="21"/>
      <c r="H1095" s="24"/>
      <c r="I1095" s="21"/>
      <c r="J1095" s="24"/>
      <c r="K1095" s="21"/>
      <c r="L1095" s="24"/>
      <c r="M1095" s="18"/>
      <c r="N1095" s="1" t="s">
        <v>1941</v>
      </c>
    </row>
    <row r="1096" spans="1:52" ht="30" customHeight="1" x14ac:dyDescent="0.3">
      <c r="A1096" s="19" t="s">
        <v>2535</v>
      </c>
      <c r="B1096" s="19" t="s">
        <v>1193</v>
      </c>
      <c r="C1096" s="19" t="s">
        <v>652</v>
      </c>
      <c r="D1096" s="20">
        <v>1.609E-2</v>
      </c>
      <c r="E1096" s="22"/>
      <c r="F1096" s="25"/>
      <c r="G1096" s="22"/>
      <c r="H1096" s="25"/>
      <c r="I1096" s="22"/>
      <c r="J1096" s="25"/>
      <c r="K1096" s="22"/>
      <c r="L1096" s="25"/>
      <c r="M1096" s="19" t="s">
        <v>52</v>
      </c>
      <c r="N1096" s="1" t="s">
        <v>1941</v>
      </c>
      <c r="O1096" s="1" t="s">
        <v>2536</v>
      </c>
      <c r="P1096" s="1" t="s">
        <v>65</v>
      </c>
      <c r="Q1096" s="1" t="s">
        <v>65</v>
      </c>
      <c r="R1096" s="1" t="s">
        <v>64</v>
      </c>
      <c r="V1096">
        <v>1</v>
      </c>
      <c r="W1096">
        <v>2</v>
      </c>
      <c r="AV1096" s="1" t="s">
        <v>52</v>
      </c>
      <c r="AW1096" s="1" t="s">
        <v>2681</v>
      </c>
      <c r="AX1096" s="1" t="s">
        <v>52</v>
      </c>
      <c r="AY1096" s="1" t="s">
        <v>52</v>
      </c>
      <c r="AZ1096" s="1" t="s">
        <v>52</v>
      </c>
    </row>
    <row r="1097" spans="1:52" ht="30" customHeight="1" x14ac:dyDescent="0.3">
      <c r="A1097" s="19" t="s">
        <v>2538</v>
      </c>
      <c r="B1097" s="19" t="s">
        <v>1193</v>
      </c>
      <c r="C1097" s="19" t="s">
        <v>652</v>
      </c>
      <c r="D1097" s="20">
        <v>4.3899999999999998E-3</v>
      </c>
      <c r="E1097" s="22"/>
      <c r="F1097" s="25"/>
      <c r="G1097" s="22"/>
      <c r="H1097" s="25"/>
      <c r="I1097" s="22"/>
      <c r="J1097" s="25"/>
      <c r="K1097" s="22"/>
      <c r="L1097" s="25"/>
      <c r="M1097" s="19" t="s">
        <v>52</v>
      </c>
      <c r="N1097" s="1" t="s">
        <v>1941</v>
      </c>
      <c r="O1097" s="1" t="s">
        <v>2539</v>
      </c>
      <c r="P1097" s="1" t="s">
        <v>65</v>
      </c>
      <c r="Q1097" s="1" t="s">
        <v>65</v>
      </c>
      <c r="R1097" s="1" t="s">
        <v>64</v>
      </c>
      <c r="V1097">
        <v>1</v>
      </c>
      <c r="W1097">
        <v>2</v>
      </c>
      <c r="AV1097" s="1" t="s">
        <v>52</v>
      </c>
      <c r="AW1097" s="1" t="s">
        <v>2682</v>
      </c>
      <c r="AX1097" s="1" t="s">
        <v>52</v>
      </c>
      <c r="AY1097" s="1" t="s">
        <v>52</v>
      </c>
      <c r="AZ1097" s="1" t="s">
        <v>52</v>
      </c>
    </row>
    <row r="1098" spans="1:52" ht="30" customHeight="1" x14ac:dyDescent="0.3">
      <c r="A1098" s="19" t="s">
        <v>1724</v>
      </c>
      <c r="B1098" s="19" t="s">
        <v>1193</v>
      </c>
      <c r="C1098" s="19" t="s">
        <v>652</v>
      </c>
      <c r="D1098" s="20">
        <v>5.8500000000000002E-3</v>
      </c>
      <c r="E1098" s="22"/>
      <c r="F1098" s="25"/>
      <c r="G1098" s="22"/>
      <c r="H1098" s="25"/>
      <c r="I1098" s="22"/>
      <c r="J1098" s="25"/>
      <c r="K1098" s="22"/>
      <c r="L1098" s="25"/>
      <c r="M1098" s="19" t="s">
        <v>52</v>
      </c>
      <c r="N1098" s="1" t="s">
        <v>1941</v>
      </c>
      <c r="O1098" s="1" t="s">
        <v>1725</v>
      </c>
      <c r="P1098" s="1" t="s">
        <v>65</v>
      </c>
      <c r="Q1098" s="1" t="s">
        <v>65</v>
      </c>
      <c r="R1098" s="1" t="s">
        <v>64</v>
      </c>
      <c r="V1098">
        <v>1</v>
      </c>
      <c r="W1098">
        <v>2</v>
      </c>
      <c r="AV1098" s="1" t="s">
        <v>52</v>
      </c>
      <c r="AW1098" s="1" t="s">
        <v>2683</v>
      </c>
      <c r="AX1098" s="1" t="s">
        <v>52</v>
      </c>
      <c r="AY1098" s="1" t="s">
        <v>52</v>
      </c>
      <c r="AZ1098" s="1" t="s">
        <v>52</v>
      </c>
    </row>
    <row r="1099" spans="1:52" ht="30" customHeight="1" x14ac:dyDescent="0.3">
      <c r="A1099" s="19" t="s">
        <v>1192</v>
      </c>
      <c r="B1099" s="19" t="s">
        <v>1193</v>
      </c>
      <c r="C1099" s="19" t="s">
        <v>652</v>
      </c>
      <c r="D1099" s="20">
        <v>2.9299999999999999E-3</v>
      </c>
      <c r="E1099" s="22"/>
      <c r="F1099" s="25"/>
      <c r="G1099" s="22"/>
      <c r="H1099" s="25"/>
      <c r="I1099" s="22"/>
      <c r="J1099" s="25"/>
      <c r="K1099" s="22"/>
      <c r="L1099" s="25"/>
      <c r="M1099" s="19" t="s">
        <v>52</v>
      </c>
      <c r="N1099" s="1" t="s">
        <v>1941</v>
      </c>
      <c r="O1099" s="1" t="s">
        <v>1194</v>
      </c>
      <c r="P1099" s="1" t="s">
        <v>65</v>
      </c>
      <c r="Q1099" s="1" t="s">
        <v>65</v>
      </c>
      <c r="R1099" s="1" t="s">
        <v>64</v>
      </c>
      <c r="V1099">
        <v>1</v>
      </c>
      <c r="W1099">
        <v>2</v>
      </c>
      <c r="AV1099" s="1" t="s">
        <v>52</v>
      </c>
      <c r="AW1099" s="1" t="s">
        <v>2684</v>
      </c>
      <c r="AX1099" s="1" t="s">
        <v>52</v>
      </c>
      <c r="AY1099" s="1" t="s">
        <v>52</v>
      </c>
      <c r="AZ1099" s="1" t="s">
        <v>52</v>
      </c>
    </row>
    <row r="1100" spans="1:52" ht="30" customHeight="1" x14ac:dyDescent="0.3">
      <c r="A1100" s="19" t="s">
        <v>1273</v>
      </c>
      <c r="B1100" s="19" t="s">
        <v>2524</v>
      </c>
      <c r="C1100" s="19" t="s">
        <v>353</v>
      </c>
      <c r="D1100" s="20">
        <v>1</v>
      </c>
      <c r="E1100" s="22"/>
      <c r="F1100" s="25"/>
      <c r="G1100" s="22"/>
      <c r="H1100" s="25"/>
      <c r="I1100" s="22"/>
      <c r="J1100" s="25"/>
      <c r="K1100" s="22"/>
      <c r="L1100" s="25"/>
      <c r="M1100" s="19" t="s">
        <v>52</v>
      </c>
      <c r="N1100" s="1" t="s">
        <v>1941</v>
      </c>
      <c r="O1100" s="1" t="s">
        <v>1141</v>
      </c>
      <c r="P1100" s="1" t="s">
        <v>65</v>
      </c>
      <c r="Q1100" s="1" t="s">
        <v>65</v>
      </c>
      <c r="R1100" s="1" t="s">
        <v>65</v>
      </c>
      <c r="S1100">
        <v>1</v>
      </c>
      <c r="T1100">
        <v>2</v>
      </c>
      <c r="U1100">
        <v>0.04</v>
      </c>
      <c r="AV1100" s="1" t="s">
        <v>52</v>
      </c>
      <c r="AW1100" s="1" t="s">
        <v>2685</v>
      </c>
      <c r="AX1100" s="1" t="s">
        <v>52</v>
      </c>
      <c r="AY1100" s="1" t="s">
        <v>52</v>
      </c>
      <c r="AZ1100" s="1" t="s">
        <v>52</v>
      </c>
    </row>
    <row r="1101" spans="1:52" ht="30" customHeight="1" x14ac:dyDescent="0.3">
      <c r="A1101" s="19" t="s">
        <v>1543</v>
      </c>
      <c r="B1101" s="19" t="s">
        <v>1274</v>
      </c>
      <c r="C1101" s="19" t="s">
        <v>353</v>
      </c>
      <c r="D1101" s="20">
        <v>1</v>
      </c>
      <c r="E1101" s="22"/>
      <c r="F1101" s="25"/>
      <c r="G1101" s="22"/>
      <c r="H1101" s="25"/>
      <c r="I1101" s="22"/>
      <c r="J1101" s="25"/>
      <c r="K1101" s="22"/>
      <c r="L1101" s="25"/>
      <c r="M1101" s="19" t="s">
        <v>52</v>
      </c>
      <c r="N1101" s="1" t="s">
        <v>1941</v>
      </c>
      <c r="O1101" s="1" t="s">
        <v>1550</v>
      </c>
      <c r="P1101" s="1" t="s">
        <v>65</v>
      </c>
      <c r="Q1101" s="1" t="s">
        <v>65</v>
      </c>
      <c r="R1101" s="1" t="s">
        <v>65</v>
      </c>
      <c r="S1101">
        <v>1</v>
      </c>
      <c r="T1101">
        <v>0</v>
      </c>
      <c r="U1101">
        <v>0.02</v>
      </c>
      <c r="AV1101" s="1" t="s">
        <v>52</v>
      </c>
      <c r="AW1101" s="1" t="s">
        <v>2686</v>
      </c>
      <c r="AX1101" s="1" t="s">
        <v>52</v>
      </c>
      <c r="AY1101" s="1" t="s">
        <v>52</v>
      </c>
      <c r="AZ1101" s="1" t="s">
        <v>52</v>
      </c>
    </row>
    <row r="1102" spans="1:52" ht="30" customHeight="1" x14ac:dyDescent="0.3">
      <c r="A1102" s="19" t="s">
        <v>1196</v>
      </c>
      <c r="B1102" s="19" t="s">
        <v>52</v>
      </c>
      <c r="C1102" s="19" t="s">
        <v>52</v>
      </c>
      <c r="D1102" s="20"/>
      <c r="E1102" s="22"/>
      <c r="F1102" s="25"/>
      <c r="G1102" s="22"/>
      <c r="H1102" s="25"/>
      <c r="I1102" s="22"/>
      <c r="J1102" s="25"/>
      <c r="K1102" s="22"/>
      <c r="L1102" s="25"/>
      <c r="M1102" s="19" t="s">
        <v>52</v>
      </c>
      <c r="N1102" s="1" t="s">
        <v>94</v>
      </c>
      <c r="O1102" s="1" t="s">
        <v>94</v>
      </c>
      <c r="P1102" s="1" t="s">
        <v>52</v>
      </c>
      <c r="Q1102" s="1" t="s">
        <v>52</v>
      </c>
      <c r="R1102" s="1" t="s">
        <v>52</v>
      </c>
      <c r="AV1102" s="1" t="s">
        <v>52</v>
      </c>
      <c r="AW1102" s="1" t="s">
        <v>52</v>
      </c>
      <c r="AX1102" s="1" t="s">
        <v>52</v>
      </c>
      <c r="AY1102" s="1" t="s">
        <v>52</v>
      </c>
      <c r="AZ1102" s="1" t="s">
        <v>52</v>
      </c>
    </row>
    <row r="1103" spans="1:52" ht="30" customHeight="1" x14ac:dyDescent="0.3">
      <c r="A1103" s="20"/>
      <c r="B1103" s="20"/>
      <c r="C1103" s="20"/>
      <c r="D1103" s="20"/>
      <c r="E1103" s="22"/>
      <c r="F1103" s="25"/>
      <c r="G1103" s="22"/>
      <c r="H1103" s="25"/>
      <c r="I1103" s="22"/>
      <c r="J1103" s="25"/>
      <c r="K1103" s="22"/>
      <c r="L1103" s="25"/>
      <c r="M1103" s="20"/>
    </row>
    <row r="1104" spans="1:52" ht="30" customHeight="1" x14ac:dyDescent="0.3">
      <c r="A1104" s="16" t="s">
        <v>2687</v>
      </c>
      <c r="B1104" s="17"/>
      <c r="C1104" s="17"/>
      <c r="D1104" s="17"/>
      <c r="E1104" s="21"/>
      <c r="F1104" s="24"/>
      <c r="G1104" s="21"/>
      <c r="H1104" s="24"/>
      <c r="I1104" s="21"/>
      <c r="J1104" s="24"/>
      <c r="K1104" s="21"/>
      <c r="L1104" s="24"/>
      <c r="M1104" s="18"/>
      <c r="N1104" s="1" t="s">
        <v>1502</v>
      </c>
    </row>
    <row r="1105" spans="1:52" ht="30" customHeight="1" x14ac:dyDescent="0.3">
      <c r="A1105" s="19" t="s">
        <v>2688</v>
      </c>
      <c r="B1105" s="19" t="s">
        <v>1500</v>
      </c>
      <c r="C1105" s="19" t="s">
        <v>1200</v>
      </c>
      <c r="D1105" s="20">
        <v>1.03</v>
      </c>
      <c r="E1105" s="22"/>
      <c r="F1105" s="25"/>
      <c r="G1105" s="22"/>
      <c r="H1105" s="25"/>
      <c r="I1105" s="22"/>
      <c r="J1105" s="25"/>
      <c r="K1105" s="22"/>
      <c r="L1105" s="25"/>
      <c r="M1105" s="19" t="s">
        <v>52</v>
      </c>
      <c r="N1105" s="1" t="s">
        <v>1502</v>
      </c>
      <c r="O1105" s="1" t="s">
        <v>2689</v>
      </c>
      <c r="P1105" s="1" t="s">
        <v>65</v>
      </c>
      <c r="Q1105" s="1" t="s">
        <v>65</v>
      </c>
      <c r="R1105" s="1" t="s">
        <v>64</v>
      </c>
      <c r="AV1105" s="1" t="s">
        <v>52</v>
      </c>
      <c r="AW1105" s="1" t="s">
        <v>2690</v>
      </c>
      <c r="AX1105" s="1" t="s">
        <v>52</v>
      </c>
      <c r="AY1105" s="1" t="s">
        <v>52</v>
      </c>
      <c r="AZ1105" s="1" t="s">
        <v>52</v>
      </c>
    </row>
    <row r="1106" spans="1:52" ht="30" customHeight="1" x14ac:dyDescent="0.3">
      <c r="A1106" s="19" t="s">
        <v>2691</v>
      </c>
      <c r="B1106" s="19" t="s">
        <v>2692</v>
      </c>
      <c r="C1106" s="19" t="s">
        <v>1200</v>
      </c>
      <c r="D1106" s="20">
        <v>1</v>
      </c>
      <c r="E1106" s="22"/>
      <c r="F1106" s="25"/>
      <c r="G1106" s="22"/>
      <c r="H1106" s="25"/>
      <c r="I1106" s="22"/>
      <c r="J1106" s="25"/>
      <c r="K1106" s="22"/>
      <c r="L1106" s="25"/>
      <c r="M1106" s="19" t="s">
        <v>2693</v>
      </c>
      <c r="N1106" s="1" t="s">
        <v>1502</v>
      </c>
      <c r="O1106" s="1" t="s">
        <v>2694</v>
      </c>
      <c r="P1106" s="1" t="s">
        <v>64</v>
      </c>
      <c r="Q1106" s="1" t="s">
        <v>65</v>
      </c>
      <c r="R1106" s="1" t="s">
        <v>65</v>
      </c>
      <c r="AV1106" s="1" t="s">
        <v>52</v>
      </c>
      <c r="AW1106" s="1" t="s">
        <v>2695</v>
      </c>
      <c r="AX1106" s="1" t="s">
        <v>52</v>
      </c>
      <c r="AY1106" s="1" t="s">
        <v>52</v>
      </c>
      <c r="AZ1106" s="1" t="s">
        <v>52</v>
      </c>
    </row>
    <row r="1107" spans="1:52" ht="30" customHeight="1" x14ac:dyDescent="0.3">
      <c r="A1107" s="19" t="s">
        <v>1196</v>
      </c>
      <c r="B1107" s="19" t="s">
        <v>52</v>
      </c>
      <c r="C1107" s="19" t="s">
        <v>52</v>
      </c>
      <c r="D1107" s="20"/>
      <c r="E1107" s="22"/>
      <c r="F1107" s="25"/>
      <c r="G1107" s="22"/>
      <c r="H1107" s="25"/>
      <c r="I1107" s="22"/>
      <c r="J1107" s="25"/>
      <c r="K1107" s="22"/>
      <c r="L1107" s="25"/>
      <c r="M1107" s="19" t="s">
        <v>52</v>
      </c>
      <c r="N1107" s="1" t="s">
        <v>94</v>
      </c>
      <c r="O1107" s="1" t="s">
        <v>94</v>
      </c>
      <c r="P1107" s="1" t="s">
        <v>52</v>
      </c>
      <c r="Q1107" s="1" t="s">
        <v>52</v>
      </c>
      <c r="R1107" s="1" t="s">
        <v>52</v>
      </c>
      <c r="AV1107" s="1" t="s">
        <v>52</v>
      </c>
      <c r="AW1107" s="1" t="s">
        <v>52</v>
      </c>
      <c r="AX1107" s="1" t="s">
        <v>52</v>
      </c>
      <c r="AY1107" s="1" t="s">
        <v>52</v>
      </c>
      <c r="AZ1107" s="1" t="s">
        <v>52</v>
      </c>
    </row>
    <row r="1108" spans="1:52" ht="30" customHeight="1" x14ac:dyDescent="0.3">
      <c r="A1108" s="20"/>
      <c r="B1108" s="20"/>
      <c r="C1108" s="20"/>
      <c r="D1108" s="20"/>
      <c r="E1108" s="22"/>
      <c r="F1108" s="25"/>
      <c r="G1108" s="22"/>
      <c r="H1108" s="25"/>
      <c r="I1108" s="22"/>
      <c r="J1108" s="25"/>
      <c r="K1108" s="22"/>
      <c r="L1108" s="25"/>
      <c r="M1108" s="20"/>
    </row>
    <row r="1109" spans="1:52" ht="30" customHeight="1" x14ac:dyDescent="0.3">
      <c r="A1109" s="16" t="s">
        <v>2696</v>
      </c>
      <c r="B1109" s="17"/>
      <c r="C1109" s="17"/>
      <c r="D1109" s="17"/>
      <c r="E1109" s="21"/>
      <c r="F1109" s="24"/>
      <c r="G1109" s="21"/>
      <c r="H1109" s="24"/>
      <c r="I1109" s="21"/>
      <c r="J1109" s="24"/>
      <c r="K1109" s="21"/>
      <c r="L1109" s="24"/>
      <c r="M1109" s="18"/>
      <c r="N1109" s="1" t="s">
        <v>1536</v>
      </c>
    </row>
    <row r="1110" spans="1:52" ht="30" customHeight="1" x14ac:dyDescent="0.3">
      <c r="A1110" s="19" t="s">
        <v>1546</v>
      </c>
      <c r="B1110" s="19" t="s">
        <v>1193</v>
      </c>
      <c r="C1110" s="19" t="s">
        <v>652</v>
      </c>
      <c r="D1110" s="20">
        <v>3.3000000000000002E-2</v>
      </c>
      <c r="E1110" s="22"/>
      <c r="F1110" s="25"/>
      <c r="G1110" s="22"/>
      <c r="H1110" s="25"/>
      <c r="I1110" s="22"/>
      <c r="J1110" s="25"/>
      <c r="K1110" s="22"/>
      <c r="L1110" s="25"/>
      <c r="M1110" s="19" t="s">
        <v>52</v>
      </c>
      <c r="N1110" s="1" t="s">
        <v>1536</v>
      </c>
      <c r="O1110" s="1" t="s">
        <v>1547</v>
      </c>
      <c r="P1110" s="1" t="s">
        <v>65</v>
      </c>
      <c r="Q1110" s="1" t="s">
        <v>65</v>
      </c>
      <c r="R1110" s="1" t="s">
        <v>64</v>
      </c>
      <c r="V1110">
        <v>1</v>
      </c>
      <c r="AV1110" s="1" t="s">
        <v>52</v>
      </c>
      <c r="AW1110" s="1" t="s">
        <v>2697</v>
      </c>
      <c r="AX1110" s="1" t="s">
        <v>52</v>
      </c>
      <c r="AY1110" s="1" t="s">
        <v>52</v>
      </c>
      <c r="AZ1110" s="1" t="s">
        <v>52</v>
      </c>
    </row>
    <row r="1111" spans="1:52" ht="30" customHeight="1" x14ac:dyDescent="0.3">
      <c r="A1111" s="19" t="s">
        <v>1192</v>
      </c>
      <c r="B1111" s="19" t="s">
        <v>1193</v>
      </c>
      <c r="C1111" s="19" t="s">
        <v>652</v>
      </c>
      <c r="D1111" s="20">
        <v>1.7000000000000001E-2</v>
      </c>
      <c r="E1111" s="22"/>
      <c r="F1111" s="25"/>
      <c r="G1111" s="22"/>
      <c r="H1111" s="25"/>
      <c r="I1111" s="22"/>
      <c r="J1111" s="25"/>
      <c r="K1111" s="22"/>
      <c r="L1111" s="25"/>
      <c r="M1111" s="19" t="s">
        <v>52</v>
      </c>
      <c r="N1111" s="1" t="s">
        <v>1536</v>
      </c>
      <c r="O1111" s="1" t="s">
        <v>1194</v>
      </c>
      <c r="P1111" s="1" t="s">
        <v>65</v>
      </c>
      <c r="Q1111" s="1" t="s">
        <v>65</v>
      </c>
      <c r="R1111" s="1" t="s">
        <v>64</v>
      </c>
      <c r="V1111">
        <v>1</v>
      </c>
      <c r="AV1111" s="1" t="s">
        <v>52</v>
      </c>
      <c r="AW1111" s="1" t="s">
        <v>2698</v>
      </c>
      <c r="AX1111" s="1" t="s">
        <v>52</v>
      </c>
      <c r="AY1111" s="1" t="s">
        <v>52</v>
      </c>
      <c r="AZ1111" s="1" t="s">
        <v>52</v>
      </c>
    </row>
    <row r="1112" spans="1:52" ht="30" customHeight="1" x14ac:dyDescent="0.3">
      <c r="A1112" s="19" t="s">
        <v>1273</v>
      </c>
      <c r="B1112" s="19" t="s">
        <v>2699</v>
      </c>
      <c r="C1112" s="19" t="s">
        <v>353</v>
      </c>
      <c r="D1112" s="20">
        <v>1</v>
      </c>
      <c r="E1112" s="22"/>
      <c r="F1112" s="25"/>
      <c r="G1112" s="22"/>
      <c r="H1112" s="25"/>
      <c r="I1112" s="22"/>
      <c r="J1112" s="25"/>
      <c r="K1112" s="22"/>
      <c r="L1112" s="25"/>
      <c r="M1112" s="19" t="s">
        <v>52</v>
      </c>
      <c r="N1112" s="1" t="s">
        <v>1536</v>
      </c>
      <c r="O1112" s="1" t="s">
        <v>1141</v>
      </c>
      <c r="P1112" s="1" t="s">
        <v>65</v>
      </c>
      <c r="Q1112" s="1" t="s">
        <v>65</v>
      </c>
      <c r="R1112" s="1" t="s">
        <v>65</v>
      </c>
      <c r="S1112">
        <v>1</v>
      </c>
      <c r="T1112">
        <v>2</v>
      </c>
      <c r="U1112">
        <v>0.06</v>
      </c>
      <c r="AV1112" s="1" t="s">
        <v>52</v>
      </c>
      <c r="AW1112" s="1" t="s">
        <v>2700</v>
      </c>
      <c r="AX1112" s="1" t="s">
        <v>52</v>
      </c>
      <c r="AY1112" s="1" t="s">
        <v>52</v>
      </c>
      <c r="AZ1112" s="1" t="s">
        <v>52</v>
      </c>
    </row>
    <row r="1113" spans="1:52" ht="30" customHeight="1" x14ac:dyDescent="0.3">
      <c r="A1113" s="19" t="s">
        <v>1196</v>
      </c>
      <c r="B1113" s="19" t="s">
        <v>52</v>
      </c>
      <c r="C1113" s="19" t="s">
        <v>52</v>
      </c>
      <c r="D1113" s="20"/>
      <c r="E1113" s="22"/>
      <c r="F1113" s="25"/>
      <c r="G1113" s="22"/>
      <c r="H1113" s="25"/>
      <c r="I1113" s="22"/>
      <c r="J1113" s="25"/>
      <c r="K1113" s="22"/>
      <c r="L1113" s="25"/>
      <c r="M1113" s="19" t="s">
        <v>52</v>
      </c>
      <c r="N1113" s="1" t="s">
        <v>94</v>
      </c>
      <c r="O1113" s="1" t="s">
        <v>94</v>
      </c>
      <c r="P1113" s="1" t="s">
        <v>52</v>
      </c>
      <c r="Q1113" s="1" t="s">
        <v>52</v>
      </c>
      <c r="R1113" s="1" t="s">
        <v>52</v>
      </c>
      <c r="AV1113" s="1" t="s">
        <v>52</v>
      </c>
      <c r="AW1113" s="1" t="s">
        <v>52</v>
      </c>
      <c r="AX1113" s="1" t="s">
        <v>52</v>
      </c>
      <c r="AY1113" s="1" t="s">
        <v>52</v>
      </c>
      <c r="AZ1113" s="1" t="s">
        <v>52</v>
      </c>
    </row>
    <row r="1114" spans="1:52" ht="30" customHeight="1" x14ac:dyDescent="0.3">
      <c r="A1114" s="20"/>
      <c r="B1114" s="20"/>
      <c r="C1114" s="20"/>
      <c r="D1114" s="20"/>
      <c r="E1114" s="22"/>
      <c r="F1114" s="25"/>
      <c r="G1114" s="22"/>
      <c r="H1114" s="25"/>
      <c r="I1114" s="22"/>
      <c r="J1114" s="25"/>
      <c r="K1114" s="22"/>
      <c r="L1114" s="25"/>
      <c r="M1114" s="20"/>
    </row>
    <row r="1115" spans="1:52" ht="30" customHeight="1" x14ac:dyDescent="0.3">
      <c r="A1115" s="16" t="s">
        <v>2701</v>
      </c>
      <c r="B1115" s="17"/>
      <c r="C1115" s="17"/>
      <c r="D1115" s="17"/>
      <c r="E1115" s="21"/>
      <c r="F1115" s="24"/>
      <c r="G1115" s="21"/>
      <c r="H1115" s="24"/>
      <c r="I1115" s="21"/>
      <c r="J1115" s="24"/>
      <c r="K1115" s="21"/>
      <c r="L1115" s="24"/>
      <c r="M1115" s="18"/>
      <c r="N1115" s="1" t="s">
        <v>2694</v>
      </c>
    </row>
    <row r="1116" spans="1:52" ht="30" customHeight="1" x14ac:dyDescent="0.3">
      <c r="A1116" s="19" t="s">
        <v>1546</v>
      </c>
      <c r="B1116" s="19" t="s">
        <v>1193</v>
      </c>
      <c r="C1116" s="19" t="s">
        <v>652</v>
      </c>
      <c r="D1116" s="20">
        <v>8.9999999999999993E-3</v>
      </c>
      <c r="E1116" s="22"/>
      <c r="F1116" s="25"/>
      <c r="G1116" s="22"/>
      <c r="H1116" s="25"/>
      <c r="I1116" s="22"/>
      <c r="J1116" s="25"/>
      <c r="K1116" s="22"/>
      <c r="L1116" s="25"/>
      <c r="M1116" s="19" t="s">
        <v>52</v>
      </c>
      <c r="N1116" s="1" t="s">
        <v>2694</v>
      </c>
      <c r="O1116" s="1" t="s">
        <v>1547</v>
      </c>
      <c r="P1116" s="1" t="s">
        <v>65</v>
      </c>
      <c r="Q1116" s="1" t="s">
        <v>65</v>
      </c>
      <c r="R1116" s="1" t="s">
        <v>64</v>
      </c>
      <c r="V1116">
        <v>1</v>
      </c>
      <c r="AV1116" s="1" t="s">
        <v>52</v>
      </c>
      <c r="AW1116" s="1" t="s">
        <v>2702</v>
      </c>
      <c r="AX1116" s="1" t="s">
        <v>52</v>
      </c>
      <c r="AY1116" s="1" t="s">
        <v>52</v>
      </c>
      <c r="AZ1116" s="1" t="s">
        <v>52</v>
      </c>
    </row>
    <row r="1117" spans="1:52" ht="30" customHeight="1" x14ac:dyDescent="0.3">
      <c r="A1117" s="19" t="s">
        <v>1273</v>
      </c>
      <c r="B1117" s="19" t="s">
        <v>2524</v>
      </c>
      <c r="C1117" s="19" t="s">
        <v>353</v>
      </c>
      <c r="D1117" s="20">
        <v>1</v>
      </c>
      <c r="E1117" s="22"/>
      <c r="F1117" s="25"/>
      <c r="G1117" s="22"/>
      <c r="H1117" s="25"/>
      <c r="I1117" s="22"/>
      <c r="J1117" s="25"/>
      <c r="K1117" s="22"/>
      <c r="L1117" s="25"/>
      <c r="M1117" s="19" t="s">
        <v>52</v>
      </c>
      <c r="N1117" s="1" t="s">
        <v>2694</v>
      </c>
      <c r="O1117" s="1" t="s">
        <v>1141</v>
      </c>
      <c r="P1117" s="1" t="s">
        <v>65</v>
      </c>
      <c r="Q1117" s="1" t="s">
        <v>65</v>
      </c>
      <c r="R1117" s="1" t="s">
        <v>65</v>
      </c>
      <c r="S1117">
        <v>1</v>
      </c>
      <c r="T1117">
        <v>2</v>
      </c>
      <c r="U1117">
        <v>0.04</v>
      </c>
      <c r="AV1117" s="1" t="s">
        <v>52</v>
      </c>
      <c r="AW1117" s="1" t="s">
        <v>2703</v>
      </c>
      <c r="AX1117" s="1" t="s">
        <v>52</v>
      </c>
      <c r="AY1117" s="1" t="s">
        <v>52</v>
      </c>
      <c r="AZ1117" s="1" t="s">
        <v>52</v>
      </c>
    </row>
    <row r="1118" spans="1:52" ht="30" customHeight="1" x14ac:dyDescent="0.3">
      <c r="A1118" s="19" t="s">
        <v>1196</v>
      </c>
      <c r="B1118" s="19" t="s">
        <v>52</v>
      </c>
      <c r="C1118" s="19" t="s">
        <v>52</v>
      </c>
      <c r="D1118" s="20"/>
      <c r="E1118" s="22"/>
      <c r="F1118" s="25"/>
      <c r="G1118" s="22"/>
      <c r="H1118" s="25"/>
      <c r="I1118" s="22"/>
      <c r="J1118" s="25"/>
      <c r="K1118" s="22"/>
      <c r="L1118" s="25"/>
      <c r="M1118" s="19" t="s">
        <v>52</v>
      </c>
      <c r="N1118" s="1" t="s">
        <v>94</v>
      </c>
      <c r="O1118" s="1" t="s">
        <v>94</v>
      </c>
      <c r="P1118" s="1" t="s">
        <v>52</v>
      </c>
      <c r="Q1118" s="1" t="s">
        <v>52</v>
      </c>
      <c r="R1118" s="1" t="s">
        <v>52</v>
      </c>
      <c r="AV1118" s="1" t="s">
        <v>52</v>
      </c>
      <c r="AW1118" s="1" t="s">
        <v>52</v>
      </c>
      <c r="AX1118" s="1" t="s">
        <v>52</v>
      </c>
      <c r="AY1118" s="1" t="s">
        <v>52</v>
      </c>
      <c r="AZ1118" s="1" t="s">
        <v>52</v>
      </c>
    </row>
    <row r="1119" spans="1:52" ht="30" customHeight="1" x14ac:dyDescent="0.3">
      <c r="A1119" s="20"/>
      <c r="B1119" s="20"/>
      <c r="C1119" s="20"/>
      <c r="D1119" s="20"/>
      <c r="E1119" s="22"/>
      <c r="F1119" s="25"/>
      <c r="G1119" s="22"/>
      <c r="H1119" s="25"/>
      <c r="I1119" s="22"/>
      <c r="J1119" s="25"/>
      <c r="K1119" s="22"/>
      <c r="L1119" s="25"/>
      <c r="M1119" s="20"/>
    </row>
    <row r="1120" spans="1:52" ht="30" customHeight="1" x14ac:dyDescent="0.3">
      <c r="A1120" s="16" t="s">
        <v>2704</v>
      </c>
      <c r="B1120" s="17"/>
      <c r="C1120" s="17"/>
      <c r="D1120" s="17"/>
      <c r="E1120" s="21"/>
      <c r="F1120" s="24"/>
      <c r="G1120" s="21"/>
      <c r="H1120" s="24"/>
      <c r="I1120" s="21"/>
      <c r="J1120" s="24"/>
      <c r="K1120" s="21"/>
      <c r="L1120" s="24"/>
      <c r="M1120" s="18"/>
      <c r="N1120" s="1" t="s">
        <v>1556</v>
      </c>
    </row>
    <row r="1121" spans="1:52" ht="30" customHeight="1" x14ac:dyDescent="0.3">
      <c r="A1121" s="19" t="s">
        <v>2705</v>
      </c>
      <c r="B1121" s="19" t="s">
        <v>2706</v>
      </c>
      <c r="C1121" s="19" t="s">
        <v>61</v>
      </c>
      <c r="D1121" s="20">
        <v>1.1000000000000001</v>
      </c>
      <c r="E1121" s="22"/>
      <c r="F1121" s="25"/>
      <c r="G1121" s="22"/>
      <c r="H1121" s="25"/>
      <c r="I1121" s="22"/>
      <c r="J1121" s="25"/>
      <c r="K1121" s="22"/>
      <c r="L1121" s="25"/>
      <c r="M1121" s="19" t="s">
        <v>52</v>
      </c>
      <c r="N1121" s="1" t="s">
        <v>1556</v>
      </c>
      <c r="O1121" s="1" t="s">
        <v>2707</v>
      </c>
      <c r="P1121" s="1" t="s">
        <v>65</v>
      </c>
      <c r="Q1121" s="1" t="s">
        <v>65</v>
      </c>
      <c r="R1121" s="1" t="s">
        <v>64</v>
      </c>
      <c r="AV1121" s="1" t="s">
        <v>52</v>
      </c>
      <c r="AW1121" s="1" t="s">
        <v>2708</v>
      </c>
      <c r="AX1121" s="1" t="s">
        <v>52</v>
      </c>
      <c r="AY1121" s="1" t="s">
        <v>52</v>
      </c>
      <c r="AZ1121" s="1" t="s">
        <v>52</v>
      </c>
    </row>
    <row r="1122" spans="1:52" ht="30" customHeight="1" x14ac:dyDescent="0.3">
      <c r="A1122" s="19" t="s">
        <v>1938</v>
      </c>
      <c r="B1122" s="19" t="s">
        <v>1939</v>
      </c>
      <c r="C1122" s="19" t="s">
        <v>1091</v>
      </c>
      <c r="D1122" s="20">
        <v>11.97</v>
      </c>
      <c r="E1122" s="22"/>
      <c r="F1122" s="25"/>
      <c r="G1122" s="22"/>
      <c r="H1122" s="25"/>
      <c r="I1122" s="22"/>
      <c r="J1122" s="25"/>
      <c r="K1122" s="22"/>
      <c r="L1122" s="25"/>
      <c r="M1122" s="19" t="s">
        <v>1940</v>
      </c>
      <c r="N1122" s="1" t="s">
        <v>1556</v>
      </c>
      <c r="O1122" s="1" t="s">
        <v>1941</v>
      </c>
      <c r="P1122" s="1" t="s">
        <v>64</v>
      </c>
      <c r="Q1122" s="1" t="s">
        <v>65</v>
      </c>
      <c r="R1122" s="1" t="s">
        <v>65</v>
      </c>
      <c r="AV1122" s="1" t="s">
        <v>52</v>
      </c>
      <c r="AW1122" s="1" t="s">
        <v>2709</v>
      </c>
      <c r="AX1122" s="1" t="s">
        <v>52</v>
      </c>
      <c r="AY1122" s="1" t="s">
        <v>52</v>
      </c>
      <c r="AZ1122" s="1" t="s">
        <v>52</v>
      </c>
    </row>
    <row r="1123" spans="1:52" ht="30" customHeight="1" x14ac:dyDescent="0.3">
      <c r="A1123" s="19" t="s">
        <v>1089</v>
      </c>
      <c r="B1123" s="19" t="s">
        <v>1095</v>
      </c>
      <c r="C1123" s="19" t="s">
        <v>1091</v>
      </c>
      <c r="D1123" s="20">
        <v>-1.1970000000000001</v>
      </c>
      <c r="E1123" s="22"/>
      <c r="F1123" s="25"/>
      <c r="G1123" s="22"/>
      <c r="H1123" s="25"/>
      <c r="I1123" s="22"/>
      <c r="J1123" s="25"/>
      <c r="K1123" s="22"/>
      <c r="L1123" s="25"/>
      <c r="M1123" s="19" t="s">
        <v>1092</v>
      </c>
      <c r="N1123" s="1" t="s">
        <v>1556</v>
      </c>
      <c r="O1123" s="1" t="s">
        <v>1096</v>
      </c>
      <c r="P1123" s="1" t="s">
        <v>65</v>
      </c>
      <c r="Q1123" s="1" t="s">
        <v>65</v>
      </c>
      <c r="R1123" s="1" t="s">
        <v>64</v>
      </c>
      <c r="AV1123" s="1" t="s">
        <v>52</v>
      </c>
      <c r="AW1123" s="1" t="s">
        <v>2710</v>
      </c>
      <c r="AX1123" s="1" t="s">
        <v>52</v>
      </c>
      <c r="AY1123" s="1" t="s">
        <v>52</v>
      </c>
      <c r="AZ1123" s="1" t="s">
        <v>52</v>
      </c>
    </row>
    <row r="1124" spans="1:52" ht="30" customHeight="1" x14ac:dyDescent="0.3">
      <c r="A1124" s="19" t="s">
        <v>1196</v>
      </c>
      <c r="B1124" s="19" t="s">
        <v>52</v>
      </c>
      <c r="C1124" s="19" t="s">
        <v>52</v>
      </c>
      <c r="D1124" s="20"/>
      <c r="E1124" s="22"/>
      <c r="F1124" s="25"/>
      <c r="G1124" s="22"/>
      <c r="H1124" s="25"/>
      <c r="I1124" s="22"/>
      <c r="J1124" s="25"/>
      <c r="K1124" s="22"/>
      <c r="L1124" s="25"/>
      <c r="M1124" s="19" t="s">
        <v>52</v>
      </c>
      <c r="N1124" s="1" t="s">
        <v>94</v>
      </c>
      <c r="O1124" s="1" t="s">
        <v>94</v>
      </c>
      <c r="P1124" s="1" t="s">
        <v>52</v>
      </c>
      <c r="Q1124" s="1" t="s">
        <v>52</v>
      </c>
      <c r="R1124" s="1" t="s">
        <v>52</v>
      </c>
      <c r="AV1124" s="1" t="s">
        <v>52</v>
      </c>
      <c r="AW1124" s="1" t="s">
        <v>52</v>
      </c>
      <c r="AX1124" s="1" t="s">
        <v>52</v>
      </c>
      <c r="AY1124" s="1" t="s">
        <v>52</v>
      </c>
      <c r="AZ1124" s="1" t="s">
        <v>52</v>
      </c>
    </row>
    <row r="1125" spans="1:52" ht="30" customHeight="1" x14ac:dyDescent="0.3">
      <c r="A1125" s="20"/>
      <c r="B1125" s="20"/>
      <c r="C1125" s="20"/>
      <c r="D1125" s="20"/>
      <c r="E1125" s="22"/>
      <c r="F1125" s="25"/>
      <c r="G1125" s="22"/>
      <c r="H1125" s="25"/>
      <c r="I1125" s="22"/>
      <c r="J1125" s="25"/>
      <c r="K1125" s="22"/>
      <c r="L1125" s="25"/>
      <c r="M1125" s="20"/>
    </row>
    <row r="1126" spans="1:52" ht="30" customHeight="1" x14ac:dyDescent="0.3">
      <c r="A1126" s="16" t="s">
        <v>2711</v>
      </c>
      <c r="B1126" s="17"/>
      <c r="C1126" s="17"/>
      <c r="D1126" s="17"/>
      <c r="E1126" s="21"/>
      <c r="F1126" s="24"/>
      <c r="G1126" s="21"/>
      <c r="H1126" s="24"/>
      <c r="I1126" s="21"/>
      <c r="J1126" s="24"/>
      <c r="K1126" s="21"/>
      <c r="L1126" s="24"/>
      <c r="M1126" s="18"/>
      <c r="N1126" s="1" t="s">
        <v>1568</v>
      </c>
    </row>
    <row r="1127" spans="1:52" ht="30" customHeight="1" x14ac:dyDescent="0.3">
      <c r="A1127" s="19" t="s">
        <v>2712</v>
      </c>
      <c r="B1127" s="19" t="s">
        <v>2713</v>
      </c>
      <c r="C1127" s="19" t="s">
        <v>1091</v>
      </c>
      <c r="D1127" s="20">
        <v>13.816000000000001</v>
      </c>
      <c r="E1127" s="22"/>
      <c r="F1127" s="25"/>
      <c r="G1127" s="22"/>
      <c r="H1127" s="25"/>
      <c r="I1127" s="22"/>
      <c r="J1127" s="25"/>
      <c r="K1127" s="22"/>
      <c r="L1127" s="25"/>
      <c r="M1127" s="19" t="s">
        <v>52</v>
      </c>
      <c r="N1127" s="1" t="s">
        <v>1568</v>
      </c>
      <c r="O1127" s="1" t="s">
        <v>2714</v>
      </c>
      <c r="P1127" s="1" t="s">
        <v>65</v>
      </c>
      <c r="Q1127" s="1" t="s">
        <v>65</v>
      </c>
      <c r="R1127" s="1" t="s">
        <v>64</v>
      </c>
      <c r="AV1127" s="1" t="s">
        <v>52</v>
      </c>
      <c r="AW1127" s="1" t="s">
        <v>2715</v>
      </c>
      <c r="AX1127" s="1" t="s">
        <v>52</v>
      </c>
      <c r="AY1127" s="1" t="s">
        <v>52</v>
      </c>
      <c r="AZ1127" s="1" t="s">
        <v>52</v>
      </c>
    </row>
    <row r="1128" spans="1:52" ht="30" customHeight="1" x14ac:dyDescent="0.3">
      <c r="A1128" s="19" t="s">
        <v>1938</v>
      </c>
      <c r="B1128" s="19" t="s">
        <v>1943</v>
      </c>
      <c r="C1128" s="19" t="s">
        <v>1091</v>
      </c>
      <c r="D1128" s="20">
        <v>12.56</v>
      </c>
      <c r="E1128" s="22"/>
      <c r="F1128" s="25"/>
      <c r="G1128" s="22"/>
      <c r="H1128" s="25"/>
      <c r="I1128" s="22"/>
      <c r="J1128" s="25"/>
      <c r="K1128" s="22"/>
      <c r="L1128" s="25"/>
      <c r="M1128" s="19" t="s">
        <v>1944</v>
      </c>
      <c r="N1128" s="1" t="s">
        <v>1568</v>
      </c>
      <c r="O1128" s="1" t="s">
        <v>1945</v>
      </c>
      <c r="P1128" s="1" t="s">
        <v>64</v>
      </c>
      <c r="Q1128" s="1" t="s">
        <v>65</v>
      </c>
      <c r="R1128" s="1" t="s">
        <v>65</v>
      </c>
      <c r="AV1128" s="1" t="s">
        <v>52</v>
      </c>
      <c r="AW1128" s="1" t="s">
        <v>2716</v>
      </c>
      <c r="AX1128" s="1" t="s">
        <v>52</v>
      </c>
      <c r="AY1128" s="1" t="s">
        <v>52</v>
      </c>
      <c r="AZ1128" s="1" t="s">
        <v>52</v>
      </c>
    </row>
    <row r="1129" spans="1:52" ht="30" customHeight="1" x14ac:dyDescent="0.3">
      <c r="A1129" s="19" t="s">
        <v>1089</v>
      </c>
      <c r="B1129" s="19" t="s">
        <v>1090</v>
      </c>
      <c r="C1129" s="19" t="s">
        <v>1091</v>
      </c>
      <c r="D1129" s="20">
        <v>-1.256</v>
      </c>
      <c r="E1129" s="22"/>
      <c r="F1129" s="25"/>
      <c r="G1129" s="22"/>
      <c r="H1129" s="25"/>
      <c r="I1129" s="22"/>
      <c r="J1129" s="25"/>
      <c r="K1129" s="22"/>
      <c r="L1129" s="25"/>
      <c r="M1129" s="19" t="s">
        <v>1092</v>
      </c>
      <c r="N1129" s="1" t="s">
        <v>1568</v>
      </c>
      <c r="O1129" s="1" t="s">
        <v>1093</v>
      </c>
      <c r="P1129" s="1" t="s">
        <v>65</v>
      </c>
      <c r="Q1129" s="1" t="s">
        <v>65</v>
      </c>
      <c r="R1129" s="1" t="s">
        <v>64</v>
      </c>
      <c r="AV1129" s="1" t="s">
        <v>52</v>
      </c>
      <c r="AW1129" s="1" t="s">
        <v>2717</v>
      </c>
      <c r="AX1129" s="1" t="s">
        <v>52</v>
      </c>
      <c r="AY1129" s="1" t="s">
        <v>52</v>
      </c>
      <c r="AZ1129" s="1" t="s">
        <v>52</v>
      </c>
    </row>
    <row r="1130" spans="1:52" ht="30" customHeight="1" x14ac:dyDescent="0.3">
      <c r="A1130" s="19" t="s">
        <v>1196</v>
      </c>
      <c r="B1130" s="19" t="s">
        <v>52</v>
      </c>
      <c r="C1130" s="19" t="s">
        <v>52</v>
      </c>
      <c r="D1130" s="20"/>
      <c r="E1130" s="22"/>
      <c r="F1130" s="25"/>
      <c r="G1130" s="22"/>
      <c r="H1130" s="25"/>
      <c r="I1130" s="22"/>
      <c r="J1130" s="25"/>
      <c r="K1130" s="22"/>
      <c r="L1130" s="25"/>
      <c r="M1130" s="19" t="s">
        <v>52</v>
      </c>
      <c r="N1130" s="1" t="s">
        <v>94</v>
      </c>
      <c r="O1130" s="1" t="s">
        <v>94</v>
      </c>
      <c r="P1130" s="1" t="s">
        <v>52</v>
      </c>
      <c r="Q1130" s="1" t="s">
        <v>52</v>
      </c>
      <c r="R1130" s="1" t="s">
        <v>52</v>
      </c>
      <c r="AV1130" s="1" t="s">
        <v>52</v>
      </c>
      <c r="AW1130" s="1" t="s">
        <v>52</v>
      </c>
      <c r="AX1130" s="1" t="s">
        <v>52</v>
      </c>
      <c r="AY1130" s="1" t="s">
        <v>52</v>
      </c>
      <c r="AZ1130" s="1" t="s">
        <v>52</v>
      </c>
    </row>
    <row r="1131" spans="1:52" ht="30" customHeight="1" x14ac:dyDescent="0.3">
      <c r="A1131" s="20"/>
      <c r="B1131" s="20"/>
      <c r="C1131" s="20"/>
      <c r="D1131" s="20"/>
      <c r="E1131" s="22"/>
      <c r="F1131" s="25"/>
      <c r="G1131" s="22"/>
      <c r="H1131" s="25"/>
      <c r="I1131" s="22"/>
      <c r="J1131" s="25"/>
      <c r="K1131" s="22"/>
      <c r="L1131" s="25"/>
      <c r="M1131" s="20"/>
    </row>
    <row r="1132" spans="1:52" ht="30" customHeight="1" x14ac:dyDescent="0.3">
      <c r="A1132" s="16" t="s">
        <v>2718</v>
      </c>
      <c r="B1132" s="17"/>
      <c r="C1132" s="17"/>
      <c r="D1132" s="17"/>
      <c r="E1132" s="21"/>
      <c r="F1132" s="24"/>
      <c r="G1132" s="21"/>
      <c r="H1132" s="24"/>
      <c r="I1132" s="21"/>
      <c r="J1132" s="24"/>
      <c r="K1132" s="21"/>
      <c r="L1132" s="24"/>
      <c r="M1132" s="18"/>
      <c r="N1132" s="1" t="s">
        <v>1945</v>
      </c>
    </row>
    <row r="1133" spans="1:52" ht="30" customHeight="1" x14ac:dyDescent="0.3">
      <c r="A1133" s="19" t="s">
        <v>2535</v>
      </c>
      <c r="B1133" s="19" t="s">
        <v>1193</v>
      </c>
      <c r="C1133" s="19" t="s">
        <v>652</v>
      </c>
      <c r="D1133" s="20">
        <v>1.238E-2</v>
      </c>
      <c r="E1133" s="22"/>
      <c r="F1133" s="25"/>
      <c r="G1133" s="22"/>
      <c r="H1133" s="25"/>
      <c r="I1133" s="22"/>
      <c r="J1133" s="25"/>
      <c r="K1133" s="22"/>
      <c r="L1133" s="25"/>
      <c r="M1133" s="19" t="s">
        <v>52</v>
      </c>
      <c r="N1133" s="1" t="s">
        <v>1945</v>
      </c>
      <c r="O1133" s="1" t="s">
        <v>2536</v>
      </c>
      <c r="P1133" s="1" t="s">
        <v>65</v>
      </c>
      <c r="Q1133" s="1" t="s">
        <v>65</v>
      </c>
      <c r="R1133" s="1" t="s">
        <v>64</v>
      </c>
      <c r="V1133">
        <v>1</v>
      </c>
      <c r="W1133">
        <v>2</v>
      </c>
      <c r="AV1133" s="1" t="s">
        <v>52</v>
      </c>
      <c r="AW1133" s="1" t="s">
        <v>2719</v>
      </c>
      <c r="AX1133" s="1" t="s">
        <v>52</v>
      </c>
      <c r="AY1133" s="1" t="s">
        <v>52</v>
      </c>
      <c r="AZ1133" s="1" t="s">
        <v>52</v>
      </c>
    </row>
    <row r="1134" spans="1:52" ht="30" customHeight="1" x14ac:dyDescent="0.3">
      <c r="A1134" s="19" t="s">
        <v>2538</v>
      </c>
      <c r="B1134" s="19" t="s">
        <v>1193</v>
      </c>
      <c r="C1134" s="19" t="s">
        <v>652</v>
      </c>
      <c r="D1134" s="20">
        <v>3.3800000000000002E-3</v>
      </c>
      <c r="E1134" s="22"/>
      <c r="F1134" s="25"/>
      <c r="G1134" s="22"/>
      <c r="H1134" s="25"/>
      <c r="I1134" s="22"/>
      <c r="J1134" s="25"/>
      <c r="K1134" s="22"/>
      <c r="L1134" s="25"/>
      <c r="M1134" s="19" t="s">
        <v>52</v>
      </c>
      <c r="N1134" s="1" t="s">
        <v>1945</v>
      </c>
      <c r="O1134" s="1" t="s">
        <v>2539</v>
      </c>
      <c r="P1134" s="1" t="s">
        <v>65</v>
      </c>
      <c r="Q1134" s="1" t="s">
        <v>65</v>
      </c>
      <c r="R1134" s="1" t="s">
        <v>64</v>
      </c>
      <c r="V1134">
        <v>1</v>
      </c>
      <c r="W1134">
        <v>2</v>
      </c>
      <c r="AV1134" s="1" t="s">
        <v>52</v>
      </c>
      <c r="AW1134" s="1" t="s">
        <v>2720</v>
      </c>
      <c r="AX1134" s="1" t="s">
        <v>52</v>
      </c>
      <c r="AY1134" s="1" t="s">
        <v>52</v>
      </c>
      <c r="AZ1134" s="1" t="s">
        <v>52</v>
      </c>
    </row>
    <row r="1135" spans="1:52" ht="30" customHeight="1" x14ac:dyDescent="0.3">
      <c r="A1135" s="19" t="s">
        <v>1724</v>
      </c>
      <c r="B1135" s="19" t="s">
        <v>1193</v>
      </c>
      <c r="C1135" s="19" t="s">
        <v>652</v>
      </c>
      <c r="D1135" s="20">
        <v>4.4999999999999997E-3</v>
      </c>
      <c r="E1135" s="22"/>
      <c r="F1135" s="25"/>
      <c r="G1135" s="22"/>
      <c r="H1135" s="25"/>
      <c r="I1135" s="22"/>
      <c r="J1135" s="25"/>
      <c r="K1135" s="22"/>
      <c r="L1135" s="25"/>
      <c r="M1135" s="19" t="s">
        <v>52</v>
      </c>
      <c r="N1135" s="1" t="s">
        <v>1945</v>
      </c>
      <c r="O1135" s="1" t="s">
        <v>1725</v>
      </c>
      <c r="P1135" s="1" t="s">
        <v>65</v>
      </c>
      <c r="Q1135" s="1" t="s">
        <v>65</v>
      </c>
      <c r="R1135" s="1" t="s">
        <v>64</v>
      </c>
      <c r="V1135">
        <v>1</v>
      </c>
      <c r="W1135">
        <v>2</v>
      </c>
      <c r="AV1135" s="1" t="s">
        <v>52</v>
      </c>
      <c r="AW1135" s="1" t="s">
        <v>2721</v>
      </c>
      <c r="AX1135" s="1" t="s">
        <v>52</v>
      </c>
      <c r="AY1135" s="1" t="s">
        <v>52</v>
      </c>
      <c r="AZ1135" s="1" t="s">
        <v>52</v>
      </c>
    </row>
    <row r="1136" spans="1:52" ht="30" customHeight="1" x14ac:dyDescent="0.3">
      <c r="A1136" s="19" t="s">
        <v>1192</v>
      </c>
      <c r="B1136" s="19" t="s">
        <v>1193</v>
      </c>
      <c r="C1136" s="19" t="s">
        <v>652</v>
      </c>
      <c r="D1136" s="20">
        <v>2.2499999999999998E-3</v>
      </c>
      <c r="E1136" s="22"/>
      <c r="F1136" s="25"/>
      <c r="G1136" s="22"/>
      <c r="H1136" s="25"/>
      <c r="I1136" s="22"/>
      <c r="J1136" s="25"/>
      <c r="K1136" s="22"/>
      <c r="L1136" s="25"/>
      <c r="M1136" s="19" t="s">
        <v>52</v>
      </c>
      <c r="N1136" s="1" t="s">
        <v>1945</v>
      </c>
      <c r="O1136" s="1" t="s">
        <v>1194</v>
      </c>
      <c r="P1136" s="1" t="s">
        <v>65</v>
      </c>
      <c r="Q1136" s="1" t="s">
        <v>65</v>
      </c>
      <c r="R1136" s="1" t="s">
        <v>64</v>
      </c>
      <c r="V1136">
        <v>1</v>
      </c>
      <c r="W1136">
        <v>2</v>
      </c>
      <c r="AV1136" s="1" t="s">
        <v>52</v>
      </c>
      <c r="AW1136" s="1" t="s">
        <v>2722</v>
      </c>
      <c r="AX1136" s="1" t="s">
        <v>52</v>
      </c>
      <c r="AY1136" s="1" t="s">
        <v>52</v>
      </c>
      <c r="AZ1136" s="1" t="s">
        <v>52</v>
      </c>
    </row>
    <row r="1137" spans="1:52" ht="30" customHeight="1" x14ac:dyDescent="0.3">
      <c r="A1137" s="19" t="s">
        <v>1273</v>
      </c>
      <c r="B1137" s="19" t="s">
        <v>1758</v>
      </c>
      <c r="C1137" s="19" t="s">
        <v>353</v>
      </c>
      <c r="D1137" s="20">
        <v>1</v>
      </c>
      <c r="E1137" s="22"/>
      <c r="F1137" s="25"/>
      <c r="G1137" s="22"/>
      <c r="H1137" s="25"/>
      <c r="I1137" s="22"/>
      <c r="J1137" s="25"/>
      <c r="K1137" s="22"/>
      <c r="L1137" s="25"/>
      <c r="M1137" s="19" t="s">
        <v>52</v>
      </c>
      <c r="N1137" s="1" t="s">
        <v>1945</v>
      </c>
      <c r="O1137" s="1" t="s">
        <v>1141</v>
      </c>
      <c r="P1137" s="1" t="s">
        <v>65</v>
      </c>
      <c r="Q1137" s="1" t="s">
        <v>65</v>
      </c>
      <c r="R1137" s="1" t="s">
        <v>65</v>
      </c>
      <c r="S1137">
        <v>1</v>
      </c>
      <c r="T1137">
        <v>2</v>
      </c>
      <c r="U1137">
        <v>0.05</v>
      </c>
      <c r="AV1137" s="1" t="s">
        <v>52</v>
      </c>
      <c r="AW1137" s="1" t="s">
        <v>2723</v>
      </c>
      <c r="AX1137" s="1" t="s">
        <v>52</v>
      </c>
      <c r="AY1137" s="1" t="s">
        <v>52</v>
      </c>
      <c r="AZ1137" s="1" t="s">
        <v>52</v>
      </c>
    </row>
    <row r="1138" spans="1:52" ht="30" customHeight="1" x14ac:dyDescent="0.3">
      <c r="A1138" s="19" t="s">
        <v>1543</v>
      </c>
      <c r="B1138" s="19" t="s">
        <v>1318</v>
      </c>
      <c r="C1138" s="19" t="s">
        <v>353</v>
      </c>
      <c r="D1138" s="20">
        <v>1</v>
      </c>
      <c r="E1138" s="22"/>
      <c r="F1138" s="25"/>
      <c r="G1138" s="22"/>
      <c r="H1138" s="25"/>
      <c r="I1138" s="22"/>
      <c r="J1138" s="25"/>
      <c r="K1138" s="22"/>
      <c r="L1138" s="25"/>
      <c r="M1138" s="19" t="s">
        <v>52</v>
      </c>
      <c r="N1138" s="1" t="s">
        <v>1945</v>
      </c>
      <c r="O1138" s="1" t="s">
        <v>1550</v>
      </c>
      <c r="P1138" s="1" t="s">
        <v>65</v>
      </c>
      <c r="Q1138" s="1" t="s">
        <v>65</v>
      </c>
      <c r="R1138" s="1" t="s">
        <v>65</v>
      </c>
      <c r="S1138">
        <v>1</v>
      </c>
      <c r="T1138">
        <v>0</v>
      </c>
      <c r="U1138">
        <v>0.03</v>
      </c>
      <c r="AV1138" s="1" t="s">
        <v>52</v>
      </c>
      <c r="AW1138" s="1" t="s">
        <v>2724</v>
      </c>
      <c r="AX1138" s="1" t="s">
        <v>52</v>
      </c>
      <c r="AY1138" s="1" t="s">
        <v>52</v>
      </c>
      <c r="AZ1138" s="1" t="s">
        <v>52</v>
      </c>
    </row>
    <row r="1139" spans="1:52" ht="30" customHeight="1" x14ac:dyDescent="0.3">
      <c r="A1139" s="19" t="s">
        <v>1196</v>
      </c>
      <c r="B1139" s="19" t="s">
        <v>52</v>
      </c>
      <c r="C1139" s="19" t="s">
        <v>52</v>
      </c>
      <c r="D1139" s="20"/>
      <c r="E1139" s="22"/>
      <c r="F1139" s="25"/>
      <c r="G1139" s="22"/>
      <c r="H1139" s="25"/>
      <c r="I1139" s="22"/>
      <c r="J1139" s="25"/>
      <c r="K1139" s="22"/>
      <c r="L1139" s="25"/>
      <c r="M1139" s="19" t="s">
        <v>52</v>
      </c>
      <c r="N1139" s="1" t="s">
        <v>94</v>
      </c>
      <c r="O1139" s="1" t="s">
        <v>94</v>
      </c>
      <c r="P1139" s="1" t="s">
        <v>52</v>
      </c>
      <c r="Q1139" s="1" t="s">
        <v>52</v>
      </c>
      <c r="R1139" s="1" t="s">
        <v>52</v>
      </c>
      <c r="AV1139" s="1" t="s">
        <v>52</v>
      </c>
      <c r="AW1139" s="1" t="s">
        <v>52</v>
      </c>
      <c r="AX1139" s="1" t="s">
        <v>52</v>
      </c>
      <c r="AY1139" s="1" t="s">
        <v>52</v>
      </c>
      <c r="AZ1139" s="1" t="s">
        <v>52</v>
      </c>
    </row>
    <row r="1140" spans="1:52" ht="30" customHeight="1" x14ac:dyDescent="0.3">
      <c r="A1140" s="20"/>
      <c r="B1140" s="20"/>
      <c r="C1140" s="20"/>
      <c r="D1140" s="20"/>
      <c r="E1140" s="22"/>
      <c r="F1140" s="25"/>
      <c r="G1140" s="22"/>
      <c r="H1140" s="25"/>
      <c r="I1140" s="22"/>
      <c r="J1140" s="25"/>
      <c r="K1140" s="22"/>
      <c r="L1140" s="25"/>
      <c r="M1140" s="20"/>
    </row>
    <row r="1141" spans="1:52" ht="30" customHeight="1" x14ac:dyDescent="0.3">
      <c r="A1141" s="16" t="s">
        <v>2725</v>
      </c>
      <c r="B1141" s="17"/>
      <c r="C1141" s="17"/>
      <c r="D1141" s="17"/>
      <c r="E1141" s="21"/>
      <c r="F1141" s="24"/>
      <c r="G1141" s="21"/>
      <c r="H1141" s="24"/>
      <c r="I1141" s="21"/>
      <c r="J1141" s="24"/>
      <c r="K1141" s="21"/>
      <c r="L1141" s="24"/>
      <c r="M1141" s="18"/>
      <c r="N1141" s="1" t="s">
        <v>1575</v>
      </c>
    </row>
    <row r="1142" spans="1:52" ht="30" customHeight="1" x14ac:dyDescent="0.3">
      <c r="A1142" s="19" t="s">
        <v>2726</v>
      </c>
      <c r="B1142" s="19" t="s">
        <v>2727</v>
      </c>
      <c r="C1142" s="19" t="s">
        <v>1091</v>
      </c>
      <c r="D1142" s="20">
        <v>13.816000000000001</v>
      </c>
      <c r="E1142" s="22"/>
      <c r="F1142" s="25"/>
      <c r="G1142" s="22"/>
      <c r="H1142" s="25"/>
      <c r="I1142" s="22"/>
      <c r="J1142" s="25"/>
      <c r="K1142" s="22"/>
      <c r="L1142" s="25"/>
      <c r="M1142" s="19" t="s">
        <v>52</v>
      </c>
      <c r="N1142" s="1" t="s">
        <v>1575</v>
      </c>
      <c r="O1142" s="1" t="s">
        <v>2728</v>
      </c>
      <c r="P1142" s="1" t="s">
        <v>65</v>
      </c>
      <c r="Q1142" s="1" t="s">
        <v>65</v>
      </c>
      <c r="R1142" s="1" t="s">
        <v>64</v>
      </c>
      <c r="AV1142" s="1" t="s">
        <v>52</v>
      </c>
      <c r="AW1142" s="1" t="s">
        <v>2729</v>
      </c>
      <c r="AX1142" s="1" t="s">
        <v>52</v>
      </c>
      <c r="AY1142" s="1" t="s">
        <v>52</v>
      </c>
      <c r="AZ1142" s="1" t="s">
        <v>52</v>
      </c>
    </row>
    <row r="1143" spans="1:52" ht="30" customHeight="1" x14ac:dyDescent="0.3">
      <c r="A1143" s="19" t="s">
        <v>1938</v>
      </c>
      <c r="B1143" s="19" t="s">
        <v>1943</v>
      </c>
      <c r="C1143" s="19" t="s">
        <v>1091</v>
      </c>
      <c r="D1143" s="20">
        <v>12.56</v>
      </c>
      <c r="E1143" s="22"/>
      <c r="F1143" s="25"/>
      <c r="G1143" s="22"/>
      <c r="H1143" s="25"/>
      <c r="I1143" s="22"/>
      <c r="J1143" s="25"/>
      <c r="K1143" s="22"/>
      <c r="L1143" s="25"/>
      <c r="M1143" s="19" t="s">
        <v>1944</v>
      </c>
      <c r="N1143" s="1" t="s">
        <v>1575</v>
      </c>
      <c r="O1143" s="1" t="s">
        <v>1945</v>
      </c>
      <c r="P1143" s="1" t="s">
        <v>64</v>
      </c>
      <c r="Q1143" s="1" t="s">
        <v>65</v>
      </c>
      <c r="R1143" s="1" t="s">
        <v>65</v>
      </c>
      <c r="AV1143" s="1" t="s">
        <v>52</v>
      </c>
      <c r="AW1143" s="1" t="s">
        <v>2730</v>
      </c>
      <c r="AX1143" s="1" t="s">
        <v>52</v>
      </c>
      <c r="AY1143" s="1" t="s">
        <v>52</v>
      </c>
      <c r="AZ1143" s="1" t="s">
        <v>52</v>
      </c>
    </row>
    <row r="1144" spans="1:52" ht="30" customHeight="1" x14ac:dyDescent="0.3">
      <c r="A1144" s="19" t="s">
        <v>1089</v>
      </c>
      <c r="B1144" s="19" t="s">
        <v>1090</v>
      </c>
      <c r="C1144" s="19" t="s">
        <v>1091</v>
      </c>
      <c r="D1144" s="20">
        <v>-1.256</v>
      </c>
      <c r="E1144" s="22"/>
      <c r="F1144" s="25"/>
      <c r="G1144" s="22"/>
      <c r="H1144" s="25"/>
      <c r="I1144" s="22"/>
      <c r="J1144" s="25"/>
      <c r="K1144" s="22"/>
      <c r="L1144" s="25"/>
      <c r="M1144" s="19" t="s">
        <v>1092</v>
      </c>
      <c r="N1144" s="1" t="s">
        <v>1575</v>
      </c>
      <c r="O1144" s="1" t="s">
        <v>1093</v>
      </c>
      <c r="P1144" s="1" t="s">
        <v>65</v>
      </c>
      <c r="Q1144" s="1" t="s">
        <v>65</v>
      </c>
      <c r="R1144" s="1" t="s">
        <v>64</v>
      </c>
      <c r="AV1144" s="1" t="s">
        <v>52</v>
      </c>
      <c r="AW1144" s="1" t="s">
        <v>2731</v>
      </c>
      <c r="AX1144" s="1" t="s">
        <v>52</v>
      </c>
      <c r="AY1144" s="1" t="s">
        <v>52</v>
      </c>
      <c r="AZ1144" s="1" t="s">
        <v>52</v>
      </c>
    </row>
    <row r="1145" spans="1:52" ht="30" customHeight="1" x14ac:dyDescent="0.3">
      <c r="A1145" s="19" t="s">
        <v>1196</v>
      </c>
      <c r="B1145" s="19" t="s">
        <v>52</v>
      </c>
      <c r="C1145" s="19" t="s">
        <v>52</v>
      </c>
      <c r="D1145" s="20"/>
      <c r="E1145" s="22"/>
      <c r="F1145" s="25"/>
      <c r="G1145" s="22"/>
      <c r="H1145" s="25"/>
      <c r="I1145" s="22"/>
      <c r="J1145" s="25"/>
      <c r="K1145" s="22"/>
      <c r="L1145" s="25"/>
      <c r="M1145" s="19" t="s">
        <v>52</v>
      </c>
      <c r="N1145" s="1" t="s">
        <v>94</v>
      </c>
      <c r="O1145" s="1" t="s">
        <v>94</v>
      </c>
      <c r="P1145" s="1" t="s">
        <v>52</v>
      </c>
      <c r="Q1145" s="1" t="s">
        <v>52</v>
      </c>
      <c r="R1145" s="1" t="s">
        <v>52</v>
      </c>
      <c r="AV1145" s="1" t="s">
        <v>52</v>
      </c>
      <c r="AW1145" s="1" t="s">
        <v>52</v>
      </c>
      <c r="AX1145" s="1" t="s">
        <v>52</v>
      </c>
      <c r="AY1145" s="1" t="s">
        <v>52</v>
      </c>
      <c r="AZ1145" s="1" t="s">
        <v>52</v>
      </c>
    </row>
    <row r="1146" spans="1:52" ht="30" customHeight="1" x14ac:dyDescent="0.3">
      <c r="A1146" s="20"/>
      <c r="B1146" s="20"/>
      <c r="C1146" s="20"/>
      <c r="D1146" s="20"/>
      <c r="E1146" s="22"/>
      <c r="F1146" s="25"/>
      <c r="G1146" s="22"/>
      <c r="H1146" s="25"/>
      <c r="I1146" s="22"/>
      <c r="J1146" s="25"/>
      <c r="K1146" s="22"/>
      <c r="L1146" s="25"/>
      <c r="M1146" s="20"/>
    </row>
    <row r="1147" spans="1:52" ht="30" customHeight="1" x14ac:dyDescent="0.3">
      <c r="A1147" s="16" t="s">
        <v>2732</v>
      </c>
      <c r="B1147" s="17"/>
      <c r="C1147" s="17"/>
      <c r="D1147" s="17"/>
      <c r="E1147" s="21"/>
      <c r="F1147" s="24"/>
      <c r="G1147" s="21"/>
      <c r="H1147" s="24"/>
      <c r="I1147" s="21"/>
      <c r="J1147" s="24"/>
      <c r="K1147" s="21"/>
      <c r="L1147" s="24"/>
      <c r="M1147" s="18"/>
      <c r="N1147" s="1" t="s">
        <v>1587</v>
      </c>
    </row>
    <row r="1148" spans="1:52" ht="30" customHeight="1" x14ac:dyDescent="0.3">
      <c r="A1148" s="19" t="s">
        <v>1546</v>
      </c>
      <c r="B1148" s="19" t="s">
        <v>1193</v>
      </c>
      <c r="C1148" s="19" t="s">
        <v>652</v>
      </c>
      <c r="D1148" s="20">
        <v>3.5000000000000003E-2</v>
      </c>
      <c r="E1148" s="22"/>
      <c r="F1148" s="25"/>
      <c r="G1148" s="22"/>
      <c r="H1148" s="25"/>
      <c r="I1148" s="22"/>
      <c r="J1148" s="25"/>
      <c r="K1148" s="22"/>
      <c r="L1148" s="25"/>
      <c r="M1148" s="19" t="s">
        <v>52</v>
      </c>
      <c r="N1148" s="1" t="s">
        <v>1587</v>
      </c>
      <c r="O1148" s="1" t="s">
        <v>1547</v>
      </c>
      <c r="P1148" s="1" t="s">
        <v>65</v>
      </c>
      <c r="Q1148" s="1" t="s">
        <v>65</v>
      </c>
      <c r="R1148" s="1" t="s">
        <v>64</v>
      </c>
      <c r="V1148">
        <v>1</v>
      </c>
      <c r="AV1148" s="1" t="s">
        <v>52</v>
      </c>
      <c r="AW1148" s="1" t="s">
        <v>2733</v>
      </c>
      <c r="AX1148" s="1" t="s">
        <v>52</v>
      </c>
      <c r="AY1148" s="1" t="s">
        <v>52</v>
      </c>
      <c r="AZ1148" s="1" t="s">
        <v>52</v>
      </c>
    </row>
    <row r="1149" spans="1:52" ht="30" customHeight="1" x14ac:dyDescent="0.3">
      <c r="A1149" s="19" t="s">
        <v>1273</v>
      </c>
      <c r="B1149" s="19" t="s">
        <v>2524</v>
      </c>
      <c r="C1149" s="19" t="s">
        <v>353</v>
      </c>
      <c r="D1149" s="20">
        <v>1</v>
      </c>
      <c r="E1149" s="22"/>
      <c r="F1149" s="25"/>
      <c r="G1149" s="22"/>
      <c r="H1149" s="25"/>
      <c r="I1149" s="22"/>
      <c r="J1149" s="25"/>
      <c r="K1149" s="22"/>
      <c r="L1149" s="25"/>
      <c r="M1149" s="19" t="s">
        <v>52</v>
      </c>
      <c r="N1149" s="1" t="s">
        <v>1587</v>
      </c>
      <c r="O1149" s="1" t="s">
        <v>1141</v>
      </c>
      <c r="P1149" s="1" t="s">
        <v>65</v>
      </c>
      <c r="Q1149" s="1" t="s">
        <v>65</v>
      </c>
      <c r="R1149" s="1" t="s">
        <v>65</v>
      </c>
      <c r="S1149">
        <v>1</v>
      </c>
      <c r="T1149">
        <v>2</v>
      </c>
      <c r="U1149">
        <v>0.04</v>
      </c>
      <c r="AV1149" s="1" t="s">
        <v>52</v>
      </c>
      <c r="AW1149" s="1" t="s">
        <v>2734</v>
      </c>
      <c r="AX1149" s="1" t="s">
        <v>52</v>
      </c>
      <c r="AY1149" s="1" t="s">
        <v>52</v>
      </c>
      <c r="AZ1149" s="1" t="s">
        <v>52</v>
      </c>
    </row>
    <row r="1150" spans="1:52" ht="30" customHeight="1" x14ac:dyDescent="0.3">
      <c r="A1150" s="19" t="s">
        <v>1196</v>
      </c>
      <c r="B1150" s="19" t="s">
        <v>52</v>
      </c>
      <c r="C1150" s="19" t="s">
        <v>52</v>
      </c>
      <c r="D1150" s="20"/>
      <c r="E1150" s="22"/>
      <c r="F1150" s="25"/>
      <c r="G1150" s="22"/>
      <c r="H1150" s="25"/>
      <c r="I1150" s="22"/>
      <c r="J1150" s="25"/>
      <c r="K1150" s="22"/>
      <c r="L1150" s="25"/>
      <c r="M1150" s="19" t="s">
        <v>52</v>
      </c>
      <c r="N1150" s="1" t="s">
        <v>94</v>
      </c>
      <c r="O1150" s="1" t="s">
        <v>94</v>
      </c>
      <c r="P1150" s="1" t="s">
        <v>52</v>
      </c>
      <c r="Q1150" s="1" t="s">
        <v>52</v>
      </c>
      <c r="R1150" s="1" t="s">
        <v>52</v>
      </c>
      <c r="AV1150" s="1" t="s">
        <v>52</v>
      </c>
      <c r="AW1150" s="1" t="s">
        <v>52</v>
      </c>
      <c r="AX1150" s="1" t="s">
        <v>52</v>
      </c>
      <c r="AY1150" s="1" t="s">
        <v>52</v>
      </c>
      <c r="AZ1150" s="1" t="s">
        <v>52</v>
      </c>
    </row>
    <row r="1151" spans="1:52" ht="30" customHeight="1" x14ac:dyDescent="0.3">
      <c r="A1151" s="20"/>
      <c r="B1151" s="20"/>
      <c r="C1151" s="20"/>
      <c r="D1151" s="20"/>
      <c r="E1151" s="22"/>
      <c r="F1151" s="25"/>
      <c r="G1151" s="22"/>
      <c r="H1151" s="25"/>
      <c r="I1151" s="22"/>
      <c r="J1151" s="25"/>
      <c r="K1151" s="22"/>
      <c r="L1151" s="25"/>
      <c r="M1151" s="20"/>
    </row>
    <row r="1152" spans="1:52" ht="30" customHeight="1" x14ac:dyDescent="0.3">
      <c r="A1152" s="16" t="s">
        <v>2735</v>
      </c>
      <c r="B1152" s="17"/>
      <c r="C1152" s="17"/>
      <c r="D1152" s="17"/>
      <c r="E1152" s="21"/>
      <c r="F1152" s="24"/>
      <c r="G1152" s="21"/>
      <c r="H1152" s="24"/>
      <c r="I1152" s="21"/>
      <c r="J1152" s="24"/>
      <c r="K1152" s="21"/>
      <c r="L1152" s="24"/>
      <c r="M1152" s="18"/>
      <c r="N1152" s="1" t="s">
        <v>1601</v>
      </c>
    </row>
    <row r="1153" spans="1:52" ht="30" customHeight="1" x14ac:dyDescent="0.3">
      <c r="A1153" s="19" t="s">
        <v>2538</v>
      </c>
      <c r="B1153" s="19" t="s">
        <v>1193</v>
      </c>
      <c r="C1153" s="19" t="s">
        <v>652</v>
      </c>
      <c r="D1153" s="20">
        <v>1.17E-2</v>
      </c>
      <c r="E1153" s="22"/>
      <c r="F1153" s="25"/>
      <c r="G1153" s="22"/>
      <c r="H1153" s="25"/>
      <c r="I1153" s="22"/>
      <c r="J1153" s="25"/>
      <c r="K1153" s="22"/>
      <c r="L1153" s="25"/>
      <c r="M1153" s="19" t="s">
        <v>52</v>
      </c>
      <c r="N1153" s="1" t="s">
        <v>1601</v>
      </c>
      <c r="O1153" s="1" t="s">
        <v>2539</v>
      </c>
      <c r="P1153" s="1" t="s">
        <v>65</v>
      </c>
      <c r="Q1153" s="1" t="s">
        <v>65</v>
      </c>
      <c r="R1153" s="1" t="s">
        <v>64</v>
      </c>
      <c r="V1153">
        <v>1</v>
      </c>
      <c r="W1153">
        <v>2</v>
      </c>
      <c r="AV1153" s="1" t="s">
        <v>52</v>
      </c>
      <c r="AW1153" s="1" t="s">
        <v>2736</v>
      </c>
      <c r="AX1153" s="1" t="s">
        <v>52</v>
      </c>
      <c r="AY1153" s="1" t="s">
        <v>52</v>
      </c>
      <c r="AZ1153" s="1" t="s">
        <v>52</v>
      </c>
    </row>
    <row r="1154" spans="1:52" ht="30" customHeight="1" x14ac:dyDescent="0.3">
      <c r="A1154" s="19" t="s">
        <v>2535</v>
      </c>
      <c r="B1154" s="19" t="s">
        <v>1193</v>
      </c>
      <c r="C1154" s="19" t="s">
        <v>652</v>
      </c>
      <c r="D1154" s="20">
        <v>1.17E-2</v>
      </c>
      <c r="E1154" s="22"/>
      <c r="F1154" s="25"/>
      <c r="G1154" s="22"/>
      <c r="H1154" s="25"/>
      <c r="I1154" s="22"/>
      <c r="J1154" s="25"/>
      <c r="K1154" s="22"/>
      <c r="L1154" s="25"/>
      <c r="M1154" s="19" t="s">
        <v>52</v>
      </c>
      <c r="N1154" s="1" t="s">
        <v>1601</v>
      </c>
      <c r="O1154" s="1" t="s">
        <v>2536</v>
      </c>
      <c r="P1154" s="1" t="s">
        <v>65</v>
      </c>
      <c r="Q1154" s="1" t="s">
        <v>65</v>
      </c>
      <c r="R1154" s="1" t="s">
        <v>64</v>
      </c>
      <c r="V1154">
        <v>1</v>
      </c>
      <c r="W1154">
        <v>2</v>
      </c>
      <c r="AV1154" s="1" t="s">
        <v>52</v>
      </c>
      <c r="AW1154" s="1" t="s">
        <v>2737</v>
      </c>
      <c r="AX1154" s="1" t="s">
        <v>52</v>
      </c>
      <c r="AY1154" s="1" t="s">
        <v>52</v>
      </c>
      <c r="AZ1154" s="1" t="s">
        <v>52</v>
      </c>
    </row>
    <row r="1155" spans="1:52" ht="30" customHeight="1" x14ac:dyDescent="0.3">
      <c r="A1155" s="19" t="s">
        <v>1192</v>
      </c>
      <c r="B1155" s="19" t="s">
        <v>1193</v>
      </c>
      <c r="C1155" s="19" t="s">
        <v>652</v>
      </c>
      <c r="D1155" s="20">
        <v>5.7999999999999996E-3</v>
      </c>
      <c r="E1155" s="22"/>
      <c r="F1155" s="25"/>
      <c r="G1155" s="22"/>
      <c r="H1155" s="25"/>
      <c r="I1155" s="22"/>
      <c r="J1155" s="25"/>
      <c r="K1155" s="22"/>
      <c r="L1155" s="25"/>
      <c r="M1155" s="19" t="s">
        <v>52</v>
      </c>
      <c r="N1155" s="1" t="s">
        <v>1601</v>
      </c>
      <c r="O1155" s="1" t="s">
        <v>1194</v>
      </c>
      <c r="P1155" s="1" t="s">
        <v>65</v>
      </c>
      <c r="Q1155" s="1" t="s">
        <v>65</v>
      </c>
      <c r="R1155" s="1" t="s">
        <v>64</v>
      </c>
      <c r="V1155">
        <v>1</v>
      </c>
      <c r="W1155">
        <v>2</v>
      </c>
      <c r="AV1155" s="1" t="s">
        <v>52</v>
      </c>
      <c r="AW1155" s="1" t="s">
        <v>2738</v>
      </c>
      <c r="AX1155" s="1" t="s">
        <v>52</v>
      </c>
      <c r="AY1155" s="1" t="s">
        <v>52</v>
      </c>
      <c r="AZ1155" s="1" t="s">
        <v>52</v>
      </c>
    </row>
    <row r="1156" spans="1:52" ht="30" customHeight="1" x14ac:dyDescent="0.3">
      <c r="A1156" s="19" t="s">
        <v>1273</v>
      </c>
      <c r="B1156" s="19" t="s">
        <v>1274</v>
      </c>
      <c r="C1156" s="19" t="s">
        <v>353</v>
      </c>
      <c r="D1156" s="20">
        <v>1</v>
      </c>
      <c r="E1156" s="22"/>
      <c r="F1156" s="25"/>
      <c r="G1156" s="22"/>
      <c r="H1156" s="25"/>
      <c r="I1156" s="22"/>
      <c r="J1156" s="25"/>
      <c r="K1156" s="22"/>
      <c r="L1156" s="25"/>
      <c r="M1156" s="19" t="s">
        <v>52</v>
      </c>
      <c r="N1156" s="1" t="s">
        <v>1601</v>
      </c>
      <c r="O1156" s="1" t="s">
        <v>1141</v>
      </c>
      <c r="P1156" s="1" t="s">
        <v>65</v>
      </c>
      <c r="Q1156" s="1" t="s">
        <v>65</v>
      </c>
      <c r="R1156" s="1" t="s">
        <v>65</v>
      </c>
      <c r="S1156">
        <v>1</v>
      </c>
      <c r="T1156">
        <v>2</v>
      </c>
      <c r="U1156">
        <v>0.02</v>
      </c>
      <c r="AV1156" s="1" t="s">
        <v>52</v>
      </c>
      <c r="AW1156" s="1" t="s">
        <v>2739</v>
      </c>
      <c r="AX1156" s="1" t="s">
        <v>52</v>
      </c>
      <c r="AY1156" s="1" t="s">
        <v>52</v>
      </c>
      <c r="AZ1156" s="1" t="s">
        <v>52</v>
      </c>
    </row>
    <row r="1157" spans="1:52" ht="30" customHeight="1" x14ac:dyDescent="0.3">
      <c r="A1157" s="19" t="s">
        <v>1543</v>
      </c>
      <c r="B1157" s="19" t="s">
        <v>1274</v>
      </c>
      <c r="C1157" s="19" t="s">
        <v>353</v>
      </c>
      <c r="D1157" s="20">
        <v>1</v>
      </c>
      <c r="E1157" s="22"/>
      <c r="F1157" s="25"/>
      <c r="G1157" s="22"/>
      <c r="H1157" s="25"/>
      <c r="I1157" s="22"/>
      <c r="J1157" s="25"/>
      <c r="K1157" s="22"/>
      <c r="L1157" s="25"/>
      <c r="M1157" s="19" t="s">
        <v>52</v>
      </c>
      <c r="N1157" s="1" t="s">
        <v>1601</v>
      </c>
      <c r="O1157" s="1" t="s">
        <v>1550</v>
      </c>
      <c r="P1157" s="1" t="s">
        <v>65</v>
      </c>
      <c r="Q1157" s="1" t="s">
        <v>65</v>
      </c>
      <c r="R1157" s="1" t="s">
        <v>65</v>
      </c>
      <c r="S1157">
        <v>1</v>
      </c>
      <c r="T1157">
        <v>0</v>
      </c>
      <c r="U1157">
        <v>0.02</v>
      </c>
      <c r="AV1157" s="1" t="s">
        <v>52</v>
      </c>
      <c r="AW1157" s="1" t="s">
        <v>2740</v>
      </c>
      <c r="AX1157" s="1" t="s">
        <v>52</v>
      </c>
      <c r="AY1157" s="1" t="s">
        <v>52</v>
      </c>
      <c r="AZ1157" s="1" t="s">
        <v>52</v>
      </c>
    </row>
    <row r="1158" spans="1:52" ht="30" customHeight="1" x14ac:dyDescent="0.3">
      <c r="A1158" s="19" t="s">
        <v>1196</v>
      </c>
      <c r="B1158" s="19" t="s">
        <v>52</v>
      </c>
      <c r="C1158" s="19" t="s">
        <v>52</v>
      </c>
      <c r="D1158" s="20"/>
      <c r="E1158" s="22"/>
      <c r="F1158" s="25"/>
      <c r="G1158" s="22"/>
      <c r="H1158" s="25"/>
      <c r="I1158" s="22"/>
      <c r="J1158" s="25"/>
      <c r="K1158" s="22"/>
      <c r="L1158" s="25"/>
      <c r="M1158" s="19" t="s">
        <v>52</v>
      </c>
      <c r="N1158" s="1" t="s">
        <v>94</v>
      </c>
      <c r="O1158" s="1" t="s">
        <v>94</v>
      </c>
      <c r="P1158" s="1" t="s">
        <v>52</v>
      </c>
      <c r="Q1158" s="1" t="s">
        <v>52</v>
      </c>
      <c r="R1158" s="1" t="s">
        <v>52</v>
      </c>
      <c r="AV1158" s="1" t="s">
        <v>52</v>
      </c>
      <c r="AW1158" s="1" t="s">
        <v>52</v>
      </c>
      <c r="AX1158" s="1" t="s">
        <v>52</v>
      </c>
      <c r="AY1158" s="1" t="s">
        <v>52</v>
      </c>
      <c r="AZ1158" s="1" t="s">
        <v>52</v>
      </c>
    </row>
    <row r="1159" spans="1:52" ht="30" customHeight="1" x14ac:dyDescent="0.3">
      <c r="A1159" s="20"/>
      <c r="B1159" s="20"/>
      <c r="C1159" s="20"/>
      <c r="D1159" s="20"/>
      <c r="E1159" s="22"/>
      <c r="F1159" s="25"/>
      <c r="G1159" s="22"/>
      <c r="H1159" s="25"/>
      <c r="I1159" s="22"/>
      <c r="J1159" s="25"/>
      <c r="K1159" s="22"/>
      <c r="L1159" s="25"/>
      <c r="M1159" s="20"/>
    </row>
    <row r="1160" spans="1:52" ht="30" customHeight="1" x14ac:dyDescent="0.3">
      <c r="A1160" s="16" t="s">
        <v>2741</v>
      </c>
      <c r="B1160" s="17"/>
      <c r="C1160" s="17"/>
      <c r="D1160" s="17"/>
      <c r="E1160" s="21"/>
      <c r="F1160" s="24"/>
      <c r="G1160" s="21"/>
      <c r="H1160" s="24"/>
      <c r="I1160" s="21"/>
      <c r="J1160" s="24"/>
      <c r="K1160" s="21"/>
      <c r="L1160" s="24"/>
      <c r="M1160" s="18"/>
      <c r="N1160" s="1" t="s">
        <v>1613</v>
      </c>
    </row>
    <row r="1161" spans="1:52" ht="30" customHeight="1" x14ac:dyDescent="0.3">
      <c r="A1161" s="19" t="s">
        <v>339</v>
      </c>
      <c r="B1161" s="19" t="s">
        <v>2742</v>
      </c>
      <c r="C1161" s="19" t="s">
        <v>1091</v>
      </c>
      <c r="D1161" s="20">
        <v>510</v>
      </c>
      <c r="E1161" s="22"/>
      <c r="F1161" s="25"/>
      <c r="G1161" s="22"/>
      <c r="H1161" s="25"/>
      <c r="I1161" s="22"/>
      <c r="J1161" s="25"/>
      <c r="K1161" s="22"/>
      <c r="L1161" s="25"/>
      <c r="M1161" s="19" t="s">
        <v>2743</v>
      </c>
      <c r="N1161" s="1" t="s">
        <v>1613</v>
      </c>
      <c r="O1161" s="1" t="s">
        <v>2744</v>
      </c>
      <c r="P1161" s="1" t="s">
        <v>65</v>
      </c>
      <c r="Q1161" s="1" t="s">
        <v>65</v>
      </c>
      <c r="R1161" s="1" t="s">
        <v>64</v>
      </c>
      <c r="AV1161" s="1" t="s">
        <v>52</v>
      </c>
      <c r="AW1161" s="1" t="s">
        <v>2745</v>
      </c>
      <c r="AX1161" s="1" t="s">
        <v>52</v>
      </c>
      <c r="AY1161" s="1" t="s">
        <v>52</v>
      </c>
      <c r="AZ1161" s="1" t="s">
        <v>52</v>
      </c>
    </row>
    <row r="1162" spans="1:52" ht="30" customHeight="1" x14ac:dyDescent="0.3">
      <c r="A1162" s="19" t="s">
        <v>2746</v>
      </c>
      <c r="B1162" s="19" t="s">
        <v>2747</v>
      </c>
      <c r="C1162" s="19" t="s">
        <v>99</v>
      </c>
      <c r="D1162" s="20">
        <v>1.1000000000000001</v>
      </c>
      <c r="E1162" s="22"/>
      <c r="F1162" s="25"/>
      <c r="G1162" s="22"/>
      <c r="H1162" s="25"/>
      <c r="I1162" s="22"/>
      <c r="J1162" s="25"/>
      <c r="K1162" s="22"/>
      <c r="L1162" s="25"/>
      <c r="M1162" s="19" t="s">
        <v>52</v>
      </c>
      <c r="N1162" s="1" t="s">
        <v>1613</v>
      </c>
      <c r="O1162" s="1" t="s">
        <v>2748</v>
      </c>
      <c r="P1162" s="1" t="s">
        <v>65</v>
      </c>
      <c r="Q1162" s="1" t="s">
        <v>65</v>
      </c>
      <c r="R1162" s="1" t="s">
        <v>64</v>
      </c>
      <c r="AV1162" s="1" t="s">
        <v>52</v>
      </c>
      <c r="AW1162" s="1" t="s">
        <v>2749</v>
      </c>
      <c r="AX1162" s="1" t="s">
        <v>52</v>
      </c>
      <c r="AY1162" s="1" t="s">
        <v>52</v>
      </c>
      <c r="AZ1162" s="1" t="s">
        <v>52</v>
      </c>
    </row>
    <row r="1163" spans="1:52" ht="30" customHeight="1" x14ac:dyDescent="0.3">
      <c r="A1163" s="19" t="s">
        <v>1192</v>
      </c>
      <c r="B1163" s="19" t="s">
        <v>1193</v>
      </c>
      <c r="C1163" s="19" t="s">
        <v>652</v>
      </c>
      <c r="D1163" s="20">
        <v>0.66</v>
      </c>
      <c r="E1163" s="22"/>
      <c r="F1163" s="25"/>
      <c r="G1163" s="22"/>
      <c r="H1163" s="25"/>
      <c r="I1163" s="22"/>
      <c r="J1163" s="25"/>
      <c r="K1163" s="22"/>
      <c r="L1163" s="25"/>
      <c r="M1163" s="19" t="s">
        <v>52</v>
      </c>
      <c r="N1163" s="1" t="s">
        <v>1613</v>
      </c>
      <c r="O1163" s="1" t="s">
        <v>1194</v>
      </c>
      <c r="P1163" s="1" t="s">
        <v>65</v>
      </c>
      <c r="Q1163" s="1" t="s">
        <v>65</v>
      </c>
      <c r="R1163" s="1" t="s">
        <v>64</v>
      </c>
      <c r="AV1163" s="1" t="s">
        <v>52</v>
      </c>
      <c r="AW1163" s="1" t="s">
        <v>2750</v>
      </c>
      <c r="AX1163" s="1" t="s">
        <v>52</v>
      </c>
      <c r="AY1163" s="1" t="s">
        <v>52</v>
      </c>
      <c r="AZ1163" s="1" t="s">
        <v>52</v>
      </c>
    </row>
    <row r="1164" spans="1:52" ht="30" customHeight="1" x14ac:dyDescent="0.3">
      <c r="A1164" s="19" t="s">
        <v>1196</v>
      </c>
      <c r="B1164" s="19" t="s">
        <v>52</v>
      </c>
      <c r="C1164" s="19" t="s">
        <v>52</v>
      </c>
      <c r="D1164" s="20"/>
      <c r="E1164" s="22"/>
      <c r="F1164" s="25"/>
      <c r="G1164" s="22"/>
      <c r="H1164" s="25"/>
      <c r="I1164" s="22"/>
      <c r="J1164" s="25"/>
      <c r="K1164" s="22"/>
      <c r="L1164" s="25"/>
      <c r="M1164" s="19" t="s">
        <v>52</v>
      </c>
      <c r="N1164" s="1" t="s">
        <v>94</v>
      </c>
      <c r="O1164" s="1" t="s">
        <v>94</v>
      </c>
      <c r="P1164" s="1" t="s">
        <v>52</v>
      </c>
      <c r="Q1164" s="1" t="s">
        <v>52</v>
      </c>
      <c r="R1164" s="1" t="s">
        <v>52</v>
      </c>
      <c r="AV1164" s="1" t="s">
        <v>52</v>
      </c>
      <c r="AW1164" s="1" t="s">
        <v>52</v>
      </c>
      <c r="AX1164" s="1" t="s">
        <v>52</v>
      </c>
      <c r="AY1164" s="1" t="s">
        <v>52</v>
      </c>
      <c r="AZ1164" s="1" t="s">
        <v>52</v>
      </c>
    </row>
    <row r="1165" spans="1:52" ht="30" customHeight="1" x14ac:dyDescent="0.3">
      <c r="A1165" s="20"/>
      <c r="B1165" s="20"/>
      <c r="C1165" s="20"/>
      <c r="D1165" s="20"/>
      <c r="E1165" s="22"/>
      <c r="F1165" s="25"/>
      <c r="G1165" s="22"/>
      <c r="H1165" s="25"/>
      <c r="I1165" s="22"/>
      <c r="J1165" s="25"/>
      <c r="K1165" s="22"/>
      <c r="L1165" s="25"/>
      <c r="M1165" s="20"/>
    </row>
    <row r="1166" spans="1:52" ht="30" customHeight="1" x14ac:dyDescent="0.3">
      <c r="A1166" s="16" t="s">
        <v>2751</v>
      </c>
      <c r="B1166" s="17"/>
      <c r="C1166" s="17"/>
      <c r="D1166" s="17"/>
      <c r="E1166" s="21"/>
      <c r="F1166" s="24"/>
      <c r="G1166" s="21"/>
      <c r="H1166" s="24"/>
      <c r="I1166" s="21"/>
      <c r="J1166" s="24"/>
      <c r="K1166" s="21"/>
      <c r="L1166" s="24"/>
      <c r="M1166" s="18"/>
      <c r="N1166" s="1" t="s">
        <v>1618</v>
      </c>
    </row>
    <row r="1167" spans="1:52" ht="30" customHeight="1" x14ac:dyDescent="0.3">
      <c r="A1167" s="19" t="s">
        <v>1959</v>
      </c>
      <c r="B1167" s="19" t="s">
        <v>1193</v>
      </c>
      <c r="C1167" s="19" t="s">
        <v>652</v>
      </c>
      <c r="D1167" s="20">
        <v>3.2000000000000001E-2</v>
      </c>
      <c r="E1167" s="22"/>
      <c r="F1167" s="25"/>
      <c r="G1167" s="22"/>
      <c r="H1167" s="25"/>
      <c r="I1167" s="22"/>
      <c r="J1167" s="25"/>
      <c r="K1167" s="22"/>
      <c r="L1167" s="25"/>
      <c r="M1167" s="19" t="s">
        <v>52</v>
      </c>
      <c r="N1167" s="1" t="s">
        <v>1618</v>
      </c>
      <c r="O1167" s="1" t="s">
        <v>1960</v>
      </c>
      <c r="P1167" s="1" t="s">
        <v>65</v>
      </c>
      <c r="Q1167" s="1" t="s">
        <v>65</v>
      </c>
      <c r="R1167" s="1" t="s">
        <v>64</v>
      </c>
      <c r="V1167">
        <v>1</v>
      </c>
      <c r="AV1167" s="1" t="s">
        <v>52</v>
      </c>
      <c r="AW1167" s="1" t="s">
        <v>2752</v>
      </c>
      <c r="AX1167" s="1" t="s">
        <v>52</v>
      </c>
      <c r="AY1167" s="1" t="s">
        <v>52</v>
      </c>
      <c r="AZ1167" s="1" t="s">
        <v>52</v>
      </c>
    </row>
    <row r="1168" spans="1:52" ht="30" customHeight="1" x14ac:dyDescent="0.3">
      <c r="A1168" s="19" t="s">
        <v>1192</v>
      </c>
      <c r="B1168" s="19" t="s">
        <v>1193</v>
      </c>
      <c r="C1168" s="19" t="s">
        <v>652</v>
      </c>
      <c r="D1168" s="20">
        <v>1.6E-2</v>
      </c>
      <c r="E1168" s="22"/>
      <c r="F1168" s="25"/>
      <c r="G1168" s="22"/>
      <c r="H1168" s="25"/>
      <c r="I1168" s="22"/>
      <c r="J1168" s="25"/>
      <c r="K1168" s="22"/>
      <c r="L1168" s="25"/>
      <c r="M1168" s="19" t="s">
        <v>52</v>
      </c>
      <c r="N1168" s="1" t="s">
        <v>1618</v>
      </c>
      <c r="O1168" s="1" t="s">
        <v>1194</v>
      </c>
      <c r="P1168" s="1" t="s">
        <v>65</v>
      </c>
      <c r="Q1168" s="1" t="s">
        <v>65</v>
      </c>
      <c r="R1168" s="1" t="s">
        <v>64</v>
      </c>
      <c r="V1168">
        <v>1</v>
      </c>
      <c r="AV1168" s="1" t="s">
        <v>52</v>
      </c>
      <c r="AW1168" s="1" t="s">
        <v>2753</v>
      </c>
      <c r="AX1168" s="1" t="s">
        <v>52</v>
      </c>
      <c r="AY1168" s="1" t="s">
        <v>52</v>
      </c>
      <c r="AZ1168" s="1" t="s">
        <v>52</v>
      </c>
    </row>
    <row r="1169" spans="1:52" ht="30" customHeight="1" x14ac:dyDescent="0.3">
      <c r="A1169" s="19" t="s">
        <v>1273</v>
      </c>
      <c r="B1169" s="19" t="s">
        <v>1274</v>
      </c>
      <c r="C1169" s="19" t="s">
        <v>353</v>
      </c>
      <c r="D1169" s="20">
        <v>1</v>
      </c>
      <c r="E1169" s="22"/>
      <c r="F1169" s="25"/>
      <c r="G1169" s="22"/>
      <c r="H1169" s="25"/>
      <c r="I1169" s="22"/>
      <c r="J1169" s="25"/>
      <c r="K1169" s="22"/>
      <c r="L1169" s="25"/>
      <c r="M1169" s="19" t="s">
        <v>52</v>
      </c>
      <c r="N1169" s="1" t="s">
        <v>1618</v>
      </c>
      <c r="O1169" s="1" t="s">
        <v>1141</v>
      </c>
      <c r="P1169" s="1" t="s">
        <v>65</v>
      </c>
      <c r="Q1169" s="1" t="s">
        <v>65</v>
      </c>
      <c r="R1169" s="1" t="s">
        <v>65</v>
      </c>
      <c r="S1169">
        <v>1</v>
      </c>
      <c r="T1169">
        <v>2</v>
      </c>
      <c r="U1169">
        <v>0.02</v>
      </c>
      <c r="AV1169" s="1" t="s">
        <v>52</v>
      </c>
      <c r="AW1169" s="1" t="s">
        <v>2754</v>
      </c>
      <c r="AX1169" s="1" t="s">
        <v>52</v>
      </c>
      <c r="AY1169" s="1" t="s">
        <v>52</v>
      </c>
      <c r="AZ1169" s="1" t="s">
        <v>52</v>
      </c>
    </row>
    <row r="1170" spans="1:52" ht="30" customHeight="1" x14ac:dyDescent="0.3">
      <c r="A1170" s="19" t="s">
        <v>1196</v>
      </c>
      <c r="B1170" s="19" t="s">
        <v>52</v>
      </c>
      <c r="C1170" s="19" t="s">
        <v>52</v>
      </c>
      <c r="D1170" s="20"/>
      <c r="E1170" s="22"/>
      <c r="F1170" s="25"/>
      <c r="G1170" s="22"/>
      <c r="H1170" s="25"/>
      <c r="I1170" s="22"/>
      <c r="J1170" s="25"/>
      <c r="K1170" s="22"/>
      <c r="L1170" s="25"/>
      <c r="M1170" s="19" t="s">
        <v>52</v>
      </c>
      <c r="N1170" s="1" t="s">
        <v>94</v>
      </c>
      <c r="O1170" s="1" t="s">
        <v>94</v>
      </c>
      <c r="P1170" s="1" t="s">
        <v>52</v>
      </c>
      <c r="Q1170" s="1" t="s">
        <v>52</v>
      </c>
      <c r="R1170" s="1" t="s">
        <v>52</v>
      </c>
      <c r="AV1170" s="1" t="s">
        <v>52</v>
      </c>
      <c r="AW1170" s="1" t="s">
        <v>52</v>
      </c>
      <c r="AX1170" s="1" t="s">
        <v>52</v>
      </c>
      <c r="AY1170" s="1" t="s">
        <v>52</v>
      </c>
      <c r="AZ1170" s="1" t="s">
        <v>52</v>
      </c>
    </row>
    <row r="1171" spans="1:52" ht="30" customHeight="1" x14ac:dyDescent="0.3">
      <c r="A1171" s="20"/>
      <c r="B1171" s="20"/>
      <c r="C1171" s="20"/>
      <c r="D1171" s="20"/>
      <c r="E1171" s="22"/>
      <c r="F1171" s="25"/>
      <c r="G1171" s="22"/>
      <c r="H1171" s="25"/>
      <c r="I1171" s="22"/>
      <c r="J1171" s="25"/>
      <c r="K1171" s="22"/>
      <c r="L1171" s="25"/>
      <c r="M1171" s="20"/>
    </row>
    <row r="1172" spans="1:52" ht="30" customHeight="1" x14ac:dyDescent="0.3">
      <c r="A1172" s="16" t="s">
        <v>2755</v>
      </c>
      <c r="B1172" s="17"/>
      <c r="C1172" s="17"/>
      <c r="D1172" s="17"/>
      <c r="E1172" s="21"/>
      <c r="F1172" s="24"/>
      <c r="G1172" s="21"/>
      <c r="H1172" s="24"/>
      <c r="I1172" s="21"/>
      <c r="J1172" s="24"/>
      <c r="K1172" s="21"/>
      <c r="L1172" s="24"/>
      <c r="M1172" s="18"/>
      <c r="N1172" s="1" t="s">
        <v>1624</v>
      </c>
    </row>
    <row r="1173" spans="1:52" ht="30" customHeight="1" x14ac:dyDescent="0.3">
      <c r="A1173" s="19" t="s">
        <v>1610</v>
      </c>
      <c r="B1173" s="19" t="s">
        <v>1611</v>
      </c>
      <c r="C1173" s="19" t="s">
        <v>99</v>
      </c>
      <c r="D1173" s="20">
        <v>1.4999999999999999E-2</v>
      </c>
      <c r="E1173" s="22"/>
      <c r="F1173" s="25"/>
      <c r="G1173" s="22"/>
      <c r="H1173" s="25"/>
      <c r="I1173" s="22"/>
      <c r="J1173" s="25"/>
      <c r="K1173" s="22"/>
      <c r="L1173" s="25"/>
      <c r="M1173" s="19" t="s">
        <v>1612</v>
      </c>
      <c r="N1173" s="1" t="s">
        <v>1624</v>
      </c>
      <c r="O1173" s="1" t="s">
        <v>1613</v>
      </c>
      <c r="P1173" s="1" t="s">
        <v>64</v>
      </c>
      <c r="Q1173" s="1" t="s">
        <v>65</v>
      </c>
      <c r="R1173" s="1" t="s">
        <v>65</v>
      </c>
      <c r="AV1173" s="1" t="s">
        <v>52</v>
      </c>
      <c r="AW1173" s="1" t="s">
        <v>2756</v>
      </c>
      <c r="AX1173" s="1" t="s">
        <v>52</v>
      </c>
      <c r="AY1173" s="1" t="s">
        <v>52</v>
      </c>
      <c r="AZ1173" s="1" t="s">
        <v>52</v>
      </c>
    </row>
    <row r="1174" spans="1:52" ht="30" customHeight="1" x14ac:dyDescent="0.3">
      <c r="A1174" s="19" t="s">
        <v>2757</v>
      </c>
      <c r="B1174" s="19" t="s">
        <v>2758</v>
      </c>
      <c r="C1174" s="19" t="s">
        <v>61</v>
      </c>
      <c r="D1174" s="20">
        <v>1</v>
      </c>
      <c r="E1174" s="22"/>
      <c r="F1174" s="25"/>
      <c r="G1174" s="22"/>
      <c r="H1174" s="25"/>
      <c r="I1174" s="22"/>
      <c r="J1174" s="25"/>
      <c r="K1174" s="22"/>
      <c r="L1174" s="25"/>
      <c r="M1174" s="19" t="s">
        <v>2759</v>
      </c>
      <c r="N1174" s="1" t="s">
        <v>1624</v>
      </c>
      <c r="O1174" s="1" t="s">
        <v>2760</v>
      </c>
      <c r="P1174" s="1" t="s">
        <v>64</v>
      </c>
      <c r="Q1174" s="1" t="s">
        <v>65</v>
      </c>
      <c r="R1174" s="1" t="s">
        <v>65</v>
      </c>
      <c r="AV1174" s="1" t="s">
        <v>52</v>
      </c>
      <c r="AW1174" s="1" t="s">
        <v>2761</v>
      </c>
      <c r="AX1174" s="1" t="s">
        <v>52</v>
      </c>
      <c r="AY1174" s="1" t="s">
        <v>52</v>
      </c>
      <c r="AZ1174" s="1" t="s">
        <v>52</v>
      </c>
    </row>
    <row r="1175" spans="1:52" ht="30" customHeight="1" x14ac:dyDescent="0.3">
      <c r="A1175" s="19" t="s">
        <v>1196</v>
      </c>
      <c r="B1175" s="19" t="s">
        <v>52</v>
      </c>
      <c r="C1175" s="19" t="s">
        <v>52</v>
      </c>
      <c r="D1175" s="20"/>
      <c r="E1175" s="22"/>
      <c r="F1175" s="25"/>
      <c r="G1175" s="22"/>
      <c r="H1175" s="25"/>
      <c r="I1175" s="22"/>
      <c r="J1175" s="25"/>
      <c r="K1175" s="22"/>
      <c r="L1175" s="25"/>
      <c r="M1175" s="19" t="s">
        <v>52</v>
      </c>
      <c r="N1175" s="1" t="s">
        <v>94</v>
      </c>
      <c r="O1175" s="1" t="s">
        <v>94</v>
      </c>
      <c r="P1175" s="1" t="s">
        <v>52</v>
      </c>
      <c r="Q1175" s="1" t="s">
        <v>52</v>
      </c>
      <c r="R1175" s="1" t="s">
        <v>52</v>
      </c>
      <c r="AV1175" s="1" t="s">
        <v>52</v>
      </c>
      <c r="AW1175" s="1" t="s">
        <v>52</v>
      </c>
      <c r="AX1175" s="1" t="s">
        <v>52</v>
      </c>
      <c r="AY1175" s="1" t="s">
        <v>52</v>
      </c>
      <c r="AZ1175" s="1" t="s">
        <v>52</v>
      </c>
    </row>
    <row r="1176" spans="1:52" ht="30" customHeight="1" x14ac:dyDescent="0.3">
      <c r="A1176" s="20"/>
      <c r="B1176" s="20"/>
      <c r="C1176" s="20"/>
      <c r="D1176" s="20"/>
      <c r="E1176" s="22"/>
      <c r="F1176" s="25"/>
      <c r="G1176" s="22"/>
      <c r="H1176" s="25"/>
      <c r="I1176" s="22"/>
      <c r="J1176" s="25"/>
      <c r="K1176" s="22"/>
      <c r="L1176" s="25"/>
      <c r="M1176" s="20"/>
    </row>
    <row r="1177" spans="1:52" ht="30" customHeight="1" x14ac:dyDescent="0.3">
      <c r="A1177" s="16" t="s">
        <v>2762</v>
      </c>
      <c r="B1177" s="17"/>
      <c r="C1177" s="17"/>
      <c r="D1177" s="17"/>
      <c r="E1177" s="21"/>
      <c r="F1177" s="24"/>
      <c r="G1177" s="21"/>
      <c r="H1177" s="24"/>
      <c r="I1177" s="21"/>
      <c r="J1177" s="24"/>
      <c r="K1177" s="21"/>
      <c r="L1177" s="24"/>
      <c r="M1177" s="18"/>
      <c r="N1177" s="1" t="s">
        <v>2760</v>
      </c>
    </row>
    <row r="1178" spans="1:52" ht="30" customHeight="1" x14ac:dyDescent="0.3">
      <c r="A1178" s="19" t="s">
        <v>1959</v>
      </c>
      <c r="B1178" s="19" t="s">
        <v>1193</v>
      </c>
      <c r="C1178" s="19" t="s">
        <v>652</v>
      </c>
      <c r="D1178" s="20">
        <v>8.3000000000000004E-2</v>
      </c>
      <c r="E1178" s="22"/>
      <c r="F1178" s="25"/>
      <c r="G1178" s="22"/>
      <c r="H1178" s="25"/>
      <c r="I1178" s="22"/>
      <c r="J1178" s="25"/>
      <c r="K1178" s="22"/>
      <c r="L1178" s="25"/>
      <c r="M1178" s="19" t="s">
        <v>52</v>
      </c>
      <c r="N1178" s="1" t="s">
        <v>2760</v>
      </c>
      <c r="O1178" s="1" t="s">
        <v>1960</v>
      </c>
      <c r="P1178" s="1" t="s">
        <v>65</v>
      </c>
      <c r="Q1178" s="1" t="s">
        <v>65</v>
      </c>
      <c r="R1178" s="1" t="s">
        <v>64</v>
      </c>
      <c r="V1178">
        <v>1</v>
      </c>
      <c r="AV1178" s="1" t="s">
        <v>52</v>
      </c>
      <c r="AW1178" s="1" t="s">
        <v>2763</v>
      </c>
      <c r="AX1178" s="1" t="s">
        <v>52</v>
      </c>
      <c r="AY1178" s="1" t="s">
        <v>52</v>
      </c>
      <c r="AZ1178" s="1" t="s">
        <v>52</v>
      </c>
    </row>
    <row r="1179" spans="1:52" ht="30" customHeight="1" x14ac:dyDescent="0.3">
      <c r="A1179" s="19" t="s">
        <v>1192</v>
      </c>
      <c r="B1179" s="19" t="s">
        <v>1193</v>
      </c>
      <c r="C1179" s="19" t="s">
        <v>652</v>
      </c>
      <c r="D1179" s="20">
        <v>4.2000000000000003E-2</v>
      </c>
      <c r="E1179" s="22"/>
      <c r="F1179" s="25"/>
      <c r="G1179" s="22"/>
      <c r="H1179" s="25"/>
      <c r="I1179" s="22"/>
      <c r="J1179" s="25"/>
      <c r="K1179" s="22"/>
      <c r="L1179" s="25"/>
      <c r="M1179" s="19" t="s">
        <v>52</v>
      </c>
      <c r="N1179" s="1" t="s">
        <v>2760</v>
      </c>
      <c r="O1179" s="1" t="s">
        <v>1194</v>
      </c>
      <c r="P1179" s="1" t="s">
        <v>65</v>
      </c>
      <c r="Q1179" s="1" t="s">
        <v>65</v>
      </c>
      <c r="R1179" s="1" t="s">
        <v>64</v>
      </c>
      <c r="V1179">
        <v>1</v>
      </c>
      <c r="AV1179" s="1" t="s">
        <v>52</v>
      </c>
      <c r="AW1179" s="1" t="s">
        <v>2764</v>
      </c>
      <c r="AX1179" s="1" t="s">
        <v>52</v>
      </c>
      <c r="AY1179" s="1" t="s">
        <v>52</v>
      </c>
      <c r="AZ1179" s="1" t="s">
        <v>52</v>
      </c>
    </row>
    <row r="1180" spans="1:52" ht="30" customHeight="1" x14ac:dyDescent="0.3">
      <c r="A1180" s="19" t="s">
        <v>1273</v>
      </c>
      <c r="B1180" s="19" t="s">
        <v>1274</v>
      </c>
      <c r="C1180" s="19" t="s">
        <v>353</v>
      </c>
      <c r="D1180" s="20">
        <v>1</v>
      </c>
      <c r="E1180" s="22"/>
      <c r="F1180" s="25"/>
      <c r="G1180" s="22"/>
      <c r="H1180" s="25"/>
      <c r="I1180" s="22"/>
      <c r="J1180" s="25"/>
      <c r="K1180" s="22"/>
      <c r="L1180" s="25"/>
      <c r="M1180" s="19" t="s">
        <v>52</v>
      </c>
      <c r="N1180" s="1" t="s">
        <v>2760</v>
      </c>
      <c r="O1180" s="1" t="s">
        <v>1141</v>
      </c>
      <c r="P1180" s="1" t="s">
        <v>65</v>
      </c>
      <c r="Q1180" s="1" t="s">
        <v>65</v>
      </c>
      <c r="R1180" s="1" t="s">
        <v>65</v>
      </c>
      <c r="S1180">
        <v>1</v>
      </c>
      <c r="T1180">
        <v>2</v>
      </c>
      <c r="U1180">
        <v>0.02</v>
      </c>
      <c r="AV1180" s="1" t="s">
        <v>52</v>
      </c>
      <c r="AW1180" s="1" t="s">
        <v>2765</v>
      </c>
      <c r="AX1180" s="1" t="s">
        <v>52</v>
      </c>
      <c r="AY1180" s="1" t="s">
        <v>52</v>
      </c>
      <c r="AZ1180" s="1" t="s">
        <v>52</v>
      </c>
    </row>
    <row r="1181" spans="1:52" ht="30" customHeight="1" x14ac:dyDescent="0.3">
      <c r="A1181" s="19" t="s">
        <v>1196</v>
      </c>
      <c r="B1181" s="19" t="s">
        <v>52</v>
      </c>
      <c r="C1181" s="19" t="s">
        <v>52</v>
      </c>
      <c r="D1181" s="20"/>
      <c r="E1181" s="22"/>
      <c r="F1181" s="25"/>
      <c r="G1181" s="22"/>
      <c r="H1181" s="25"/>
      <c r="I1181" s="22"/>
      <c r="J1181" s="25"/>
      <c r="K1181" s="22"/>
      <c r="L1181" s="25"/>
      <c r="M1181" s="19" t="s">
        <v>52</v>
      </c>
      <c r="N1181" s="1" t="s">
        <v>94</v>
      </c>
      <c r="O1181" s="1" t="s">
        <v>94</v>
      </c>
      <c r="P1181" s="1" t="s">
        <v>52</v>
      </c>
      <c r="Q1181" s="1" t="s">
        <v>52</v>
      </c>
      <c r="R1181" s="1" t="s">
        <v>52</v>
      </c>
      <c r="AV1181" s="1" t="s">
        <v>52</v>
      </c>
      <c r="AW1181" s="1" t="s">
        <v>52</v>
      </c>
      <c r="AX1181" s="1" t="s">
        <v>52</v>
      </c>
      <c r="AY1181" s="1" t="s">
        <v>52</v>
      </c>
      <c r="AZ1181" s="1" t="s">
        <v>52</v>
      </c>
    </row>
    <row r="1182" spans="1:52" ht="30" customHeight="1" x14ac:dyDescent="0.3">
      <c r="A1182" s="20"/>
      <c r="B1182" s="20"/>
      <c r="C1182" s="20"/>
      <c r="D1182" s="20"/>
      <c r="E1182" s="22"/>
      <c r="F1182" s="25"/>
      <c r="G1182" s="22"/>
      <c r="H1182" s="25"/>
      <c r="I1182" s="22"/>
      <c r="J1182" s="25"/>
      <c r="K1182" s="22"/>
      <c r="L1182" s="25"/>
      <c r="M1182" s="20"/>
    </row>
    <row r="1183" spans="1:52" ht="30" customHeight="1" x14ac:dyDescent="0.3">
      <c r="A1183" s="16" t="s">
        <v>2766</v>
      </c>
      <c r="B1183" s="17"/>
      <c r="C1183" s="17"/>
      <c r="D1183" s="17"/>
      <c r="E1183" s="21"/>
      <c r="F1183" s="24"/>
      <c r="G1183" s="21"/>
      <c r="H1183" s="24"/>
      <c r="I1183" s="21"/>
      <c r="J1183" s="24"/>
      <c r="K1183" s="21"/>
      <c r="L1183" s="24"/>
      <c r="M1183" s="18"/>
      <c r="N1183" s="1" t="s">
        <v>1636</v>
      </c>
    </row>
    <row r="1184" spans="1:52" ht="30" customHeight="1" x14ac:dyDescent="0.3">
      <c r="A1184" s="19" t="s">
        <v>2767</v>
      </c>
      <c r="B1184" s="19" t="s">
        <v>52</v>
      </c>
      <c r="C1184" s="19" t="s">
        <v>1091</v>
      </c>
      <c r="D1184" s="20">
        <v>0.32500000000000001</v>
      </c>
      <c r="E1184" s="22"/>
      <c r="F1184" s="25"/>
      <c r="G1184" s="22"/>
      <c r="H1184" s="25"/>
      <c r="I1184" s="22"/>
      <c r="J1184" s="25"/>
      <c r="K1184" s="22"/>
      <c r="L1184" s="25"/>
      <c r="M1184" s="19" t="s">
        <v>52</v>
      </c>
      <c r="N1184" s="1" t="s">
        <v>1636</v>
      </c>
      <c r="O1184" s="1" t="s">
        <v>2768</v>
      </c>
      <c r="P1184" s="1" t="s">
        <v>65</v>
      </c>
      <c r="Q1184" s="1" t="s">
        <v>65</v>
      </c>
      <c r="R1184" s="1" t="s">
        <v>64</v>
      </c>
      <c r="AV1184" s="1" t="s">
        <v>52</v>
      </c>
      <c r="AW1184" s="1" t="s">
        <v>2769</v>
      </c>
      <c r="AX1184" s="1" t="s">
        <v>52</v>
      </c>
      <c r="AY1184" s="1" t="s">
        <v>52</v>
      </c>
      <c r="AZ1184" s="1" t="s">
        <v>52</v>
      </c>
    </row>
    <row r="1185" spans="1:52" ht="30" customHeight="1" x14ac:dyDescent="0.3">
      <c r="A1185" s="19" t="s">
        <v>1833</v>
      </c>
      <c r="B1185" s="19" t="s">
        <v>1834</v>
      </c>
      <c r="C1185" s="19" t="s">
        <v>1091</v>
      </c>
      <c r="D1185" s="20">
        <v>0.45300000000000001</v>
      </c>
      <c r="E1185" s="22"/>
      <c r="F1185" s="25"/>
      <c r="G1185" s="22"/>
      <c r="H1185" s="25"/>
      <c r="I1185" s="22"/>
      <c r="J1185" s="25"/>
      <c r="K1185" s="22"/>
      <c r="L1185" s="25"/>
      <c r="M1185" s="19" t="s">
        <v>52</v>
      </c>
      <c r="N1185" s="1" t="s">
        <v>1636</v>
      </c>
      <c r="O1185" s="1" t="s">
        <v>1835</v>
      </c>
      <c r="P1185" s="1" t="s">
        <v>65</v>
      </c>
      <c r="Q1185" s="1" t="s">
        <v>65</v>
      </c>
      <c r="R1185" s="1" t="s">
        <v>64</v>
      </c>
      <c r="AV1185" s="1" t="s">
        <v>52</v>
      </c>
      <c r="AW1185" s="1" t="s">
        <v>2770</v>
      </c>
      <c r="AX1185" s="1" t="s">
        <v>52</v>
      </c>
      <c r="AY1185" s="1" t="s">
        <v>52</v>
      </c>
      <c r="AZ1185" s="1" t="s">
        <v>52</v>
      </c>
    </row>
    <row r="1186" spans="1:52" ht="30" customHeight="1" x14ac:dyDescent="0.3">
      <c r="A1186" s="19" t="s">
        <v>1196</v>
      </c>
      <c r="B1186" s="19" t="s">
        <v>52</v>
      </c>
      <c r="C1186" s="19" t="s">
        <v>52</v>
      </c>
      <c r="D1186" s="20"/>
      <c r="E1186" s="22"/>
      <c r="F1186" s="25"/>
      <c r="G1186" s="22"/>
      <c r="H1186" s="25"/>
      <c r="I1186" s="22"/>
      <c r="J1186" s="25"/>
      <c r="K1186" s="22"/>
      <c r="L1186" s="25"/>
      <c r="M1186" s="19" t="s">
        <v>52</v>
      </c>
      <c r="N1186" s="1" t="s">
        <v>94</v>
      </c>
      <c r="O1186" s="1" t="s">
        <v>94</v>
      </c>
      <c r="P1186" s="1" t="s">
        <v>52</v>
      </c>
      <c r="Q1186" s="1" t="s">
        <v>52</v>
      </c>
      <c r="R1186" s="1" t="s">
        <v>52</v>
      </c>
      <c r="AV1186" s="1" t="s">
        <v>52</v>
      </c>
      <c r="AW1186" s="1" t="s">
        <v>52</v>
      </c>
      <c r="AX1186" s="1" t="s">
        <v>52</v>
      </c>
      <c r="AY1186" s="1" t="s">
        <v>52</v>
      </c>
      <c r="AZ1186" s="1" t="s">
        <v>52</v>
      </c>
    </row>
    <row r="1187" spans="1:52" ht="30" customHeight="1" x14ac:dyDescent="0.3">
      <c r="A1187" s="20"/>
      <c r="B1187" s="20"/>
      <c r="C1187" s="20"/>
      <c r="D1187" s="20"/>
      <c r="E1187" s="22"/>
      <c r="F1187" s="25"/>
      <c r="G1187" s="22"/>
      <c r="H1187" s="25"/>
      <c r="I1187" s="22"/>
      <c r="J1187" s="25"/>
      <c r="K1187" s="22"/>
      <c r="L1187" s="25"/>
      <c r="M1187" s="20"/>
    </row>
    <row r="1188" spans="1:52" ht="30" customHeight="1" x14ac:dyDescent="0.3">
      <c r="A1188" s="16" t="s">
        <v>2771</v>
      </c>
      <c r="B1188" s="17"/>
      <c r="C1188" s="17"/>
      <c r="D1188" s="17"/>
      <c r="E1188" s="21"/>
      <c r="F1188" s="24"/>
      <c r="G1188" s="21"/>
      <c r="H1188" s="24"/>
      <c r="I1188" s="21"/>
      <c r="J1188" s="24"/>
      <c r="K1188" s="21"/>
      <c r="L1188" s="24"/>
      <c r="M1188" s="18"/>
      <c r="N1188" s="1" t="s">
        <v>1641</v>
      </c>
    </row>
    <row r="1189" spans="1:52" ht="30" customHeight="1" x14ac:dyDescent="0.3">
      <c r="A1189" s="19" t="s">
        <v>2606</v>
      </c>
      <c r="B1189" s="19" t="s">
        <v>1193</v>
      </c>
      <c r="C1189" s="19" t="s">
        <v>652</v>
      </c>
      <c r="D1189" s="20">
        <v>3.5000000000000003E-2</v>
      </c>
      <c r="E1189" s="22"/>
      <c r="F1189" s="25"/>
      <c r="G1189" s="22"/>
      <c r="H1189" s="25"/>
      <c r="I1189" s="22"/>
      <c r="J1189" s="25"/>
      <c r="K1189" s="22"/>
      <c r="L1189" s="25"/>
      <c r="M1189" s="19" t="s">
        <v>52</v>
      </c>
      <c r="N1189" s="1" t="s">
        <v>1641</v>
      </c>
      <c r="O1189" s="1" t="s">
        <v>2607</v>
      </c>
      <c r="P1189" s="1" t="s">
        <v>65</v>
      </c>
      <c r="Q1189" s="1" t="s">
        <v>65</v>
      </c>
      <c r="R1189" s="1" t="s">
        <v>64</v>
      </c>
      <c r="V1189">
        <v>1</v>
      </c>
      <c r="W1189">
        <v>2</v>
      </c>
      <c r="AV1189" s="1" t="s">
        <v>52</v>
      </c>
      <c r="AW1189" s="1" t="s">
        <v>2772</v>
      </c>
      <c r="AX1189" s="1" t="s">
        <v>52</v>
      </c>
      <c r="AY1189" s="1" t="s">
        <v>52</v>
      </c>
      <c r="AZ1189" s="1" t="s">
        <v>52</v>
      </c>
    </row>
    <row r="1190" spans="1:52" ht="30" customHeight="1" x14ac:dyDescent="0.3">
      <c r="A1190" s="19" t="s">
        <v>1192</v>
      </c>
      <c r="B1190" s="19" t="s">
        <v>1193</v>
      </c>
      <c r="C1190" s="19" t="s">
        <v>652</v>
      </c>
      <c r="D1190" s="20">
        <v>0.01</v>
      </c>
      <c r="E1190" s="22"/>
      <c r="F1190" s="25"/>
      <c r="G1190" s="22"/>
      <c r="H1190" s="25"/>
      <c r="I1190" s="22"/>
      <c r="J1190" s="25"/>
      <c r="K1190" s="22"/>
      <c r="L1190" s="25"/>
      <c r="M1190" s="19" t="s">
        <v>52</v>
      </c>
      <c r="N1190" s="1" t="s">
        <v>1641</v>
      </c>
      <c r="O1190" s="1" t="s">
        <v>1194</v>
      </c>
      <c r="P1190" s="1" t="s">
        <v>65</v>
      </c>
      <c r="Q1190" s="1" t="s">
        <v>65</v>
      </c>
      <c r="R1190" s="1" t="s">
        <v>64</v>
      </c>
      <c r="V1190">
        <v>1</v>
      </c>
      <c r="W1190">
        <v>2</v>
      </c>
      <c r="AV1190" s="1" t="s">
        <v>52</v>
      </c>
      <c r="AW1190" s="1" t="s">
        <v>2773</v>
      </c>
      <c r="AX1190" s="1" t="s">
        <v>52</v>
      </c>
      <c r="AY1190" s="1" t="s">
        <v>52</v>
      </c>
      <c r="AZ1190" s="1" t="s">
        <v>52</v>
      </c>
    </row>
    <row r="1191" spans="1:52" ht="30" customHeight="1" x14ac:dyDescent="0.3">
      <c r="A1191" s="19" t="s">
        <v>2774</v>
      </c>
      <c r="B1191" s="19" t="s">
        <v>2524</v>
      </c>
      <c r="C1191" s="19" t="s">
        <v>353</v>
      </c>
      <c r="D1191" s="20">
        <v>1</v>
      </c>
      <c r="E1191" s="22"/>
      <c r="F1191" s="25"/>
      <c r="G1191" s="22"/>
      <c r="H1191" s="25"/>
      <c r="I1191" s="22"/>
      <c r="J1191" s="25"/>
      <c r="K1191" s="22"/>
      <c r="L1191" s="25"/>
      <c r="M1191" s="19" t="s">
        <v>52</v>
      </c>
      <c r="N1191" s="1" t="s">
        <v>1641</v>
      </c>
      <c r="O1191" s="1" t="s">
        <v>1141</v>
      </c>
      <c r="P1191" s="1" t="s">
        <v>65</v>
      </c>
      <c r="Q1191" s="1" t="s">
        <v>65</v>
      </c>
      <c r="R1191" s="1" t="s">
        <v>65</v>
      </c>
      <c r="S1191">
        <v>1</v>
      </c>
      <c r="T1191">
        <v>0</v>
      </c>
      <c r="U1191">
        <v>0.04</v>
      </c>
      <c r="AV1191" s="1" t="s">
        <v>52</v>
      </c>
      <c r="AW1191" s="1" t="s">
        <v>2775</v>
      </c>
      <c r="AX1191" s="1" t="s">
        <v>52</v>
      </c>
      <c r="AY1191" s="1" t="s">
        <v>52</v>
      </c>
      <c r="AZ1191" s="1" t="s">
        <v>52</v>
      </c>
    </row>
    <row r="1192" spans="1:52" ht="30" customHeight="1" x14ac:dyDescent="0.3">
      <c r="A1192" s="19" t="s">
        <v>1377</v>
      </c>
      <c r="B1192" s="19" t="s">
        <v>1790</v>
      </c>
      <c r="C1192" s="19" t="s">
        <v>353</v>
      </c>
      <c r="D1192" s="20">
        <v>1</v>
      </c>
      <c r="E1192" s="22"/>
      <c r="F1192" s="25"/>
      <c r="G1192" s="22"/>
      <c r="H1192" s="25"/>
      <c r="I1192" s="22"/>
      <c r="J1192" s="25"/>
      <c r="K1192" s="22"/>
      <c r="L1192" s="25"/>
      <c r="M1192" s="19" t="s">
        <v>52</v>
      </c>
      <c r="N1192" s="1" t="s">
        <v>1641</v>
      </c>
      <c r="O1192" s="1" t="s">
        <v>1550</v>
      </c>
      <c r="P1192" s="1" t="s">
        <v>65</v>
      </c>
      <c r="Q1192" s="1" t="s">
        <v>65</v>
      </c>
      <c r="R1192" s="1" t="s">
        <v>65</v>
      </c>
      <c r="S1192">
        <v>1</v>
      </c>
      <c r="T1192">
        <v>1</v>
      </c>
      <c r="U1192">
        <v>0.2</v>
      </c>
      <c r="AV1192" s="1" t="s">
        <v>52</v>
      </c>
      <c r="AW1192" s="1" t="s">
        <v>2776</v>
      </c>
      <c r="AX1192" s="1" t="s">
        <v>52</v>
      </c>
      <c r="AY1192" s="1" t="s">
        <v>52</v>
      </c>
      <c r="AZ1192" s="1" t="s">
        <v>52</v>
      </c>
    </row>
    <row r="1193" spans="1:52" ht="30" customHeight="1" x14ac:dyDescent="0.3">
      <c r="A1193" s="19" t="s">
        <v>1196</v>
      </c>
      <c r="B1193" s="19" t="s">
        <v>52</v>
      </c>
      <c r="C1193" s="19" t="s">
        <v>52</v>
      </c>
      <c r="D1193" s="20"/>
      <c r="E1193" s="22"/>
      <c r="F1193" s="25"/>
      <c r="G1193" s="22"/>
      <c r="H1193" s="25"/>
      <c r="I1193" s="22"/>
      <c r="J1193" s="25"/>
      <c r="K1193" s="22"/>
      <c r="L1193" s="25"/>
      <c r="M1193" s="19" t="s">
        <v>52</v>
      </c>
      <c r="N1193" s="1" t="s">
        <v>94</v>
      </c>
      <c r="O1193" s="1" t="s">
        <v>94</v>
      </c>
      <c r="P1193" s="1" t="s">
        <v>52</v>
      </c>
      <c r="Q1193" s="1" t="s">
        <v>52</v>
      </c>
      <c r="R1193" s="1" t="s">
        <v>52</v>
      </c>
      <c r="AV1193" s="1" t="s">
        <v>52</v>
      </c>
      <c r="AW1193" s="1" t="s">
        <v>52</v>
      </c>
      <c r="AX1193" s="1" t="s">
        <v>52</v>
      </c>
      <c r="AY1193" s="1" t="s">
        <v>52</v>
      </c>
      <c r="AZ1193" s="1" t="s">
        <v>52</v>
      </c>
    </row>
    <row r="1194" spans="1:52" ht="30" customHeight="1" x14ac:dyDescent="0.3">
      <c r="A1194" s="20"/>
      <c r="B1194" s="20"/>
      <c r="C1194" s="20"/>
      <c r="D1194" s="20"/>
      <c r="E1194" s="22"/>
      <c r="F1194" s="25"/>
      <c r="G1194" s="22"/>
      <c r="H1194" s="25"/>
      <c r="I1194" s="22"/>
      <c r="J1194" s="25"/>
      <c r="K1194" s="22"/>
      <c r="L1194" s="25"/>
      <c r="M1194" s="20"/>
    </row>
    <row r="1195" spans="1:52" ht="30" customHeight="1" x14ac:dyDescent="0.3">
      <c r="A1195" s="16" t="s">
        <v>2777</v>
      </c>
      <c r="B1195" s="17"/>
      <c r="C1195" s="17"/>
      <c r="D1195" s="17"/>
      <c r="E1195" s="21"/>
      <c r="F1195" s="24"/>
      <c r="G1195" s="21"/>
      <c r="H1195" s="24"/>
      <c r="I1195" s="21"/>
      <c r="J1195" s="24"/>
      <c r="K1195" s="21"/>
      <c r="L1195" s="24"/>
      <c r="M1195" s="18"/>
      <c r="N1195" s="1" t="s">
        <v>1646</v>
      </c>
    </row>
    <row r="1196" spans="1:52" ht="30" customHeight="1" x14ac:dyDescent="0.3">
      <c r="A1196" s="19" t="s">
        <v>2778</v>
      </c>
      <c r="B1196" s="19" t="s">
        <v>1644</v>
      </c>
      <c r="C1196" s="19" t="s">
        <v>1908</v>
      </c>
      <c r="D1196" s="20">
        <v>9.8000000000000004E-2</v>
      </c>
      <c r="E1196" s="22"/>
      <c r="F1196" s="25"/>
      <c r="G1196" s="22"/>
      <c r="H1196" s="25"/>
      <c r="I1196" s="22"/>
      <c r="J1196" s="25"/>
      <c r="K1196" s="22"/>
      <c r="L1196" s="25"/>
      <c r="M1196" s="19" t="s">
        <v>52</v>
      </c>
      <c r="N1196" s="1" t="s">
        <v>1646</v>
      </c>
      <c r="O1196" s="1" t="s">
        <v>2779</v>
      </c>
      <c r="P1196" s="1" t="s">
        <v>65</v>
      </c>
      <c r="Q1196" s="1" t="s">
        <v>65</v>
      </c>
      <c r="R1196" s="1" t="s">
        <v>64</v>
      </c>
      <c r="AV1196" s="1" t="s">
        <v>52</v>
      </c>
      <c r="AW1196" s="1" t="s">
        <v>2780</v>
      </c>
      <c r="AX1196" s="1" t="s">
        <v>52</v>
      </c>
      <c r="AY1196" s="1" t="s">
        <v>52</v>
      </c>
      <c r="AZ1196" s="1" t="s">
        <v>52</v>
      </c>
    </row>
    <row r="1197" spans="1:52" ht="30" customHeight="1" x14ac:dyDescent="0.3">
      <c r="A1197" s="19" t="s">
        <v>1192</v>
      </c>
      <c r="B1197" s="19" t="s">
        <v>1193</v>
      </c>
      <c r="C1197" s="19" t="s">
        <v>652</v>
      </c>
      <c r="D1197" s="20">
        <v>5.0000000000000001E-3</v>
      </c>
      <c r="E1197" s="22"/>
      <c r="F1197" s="25"/>
      <c r="G1197" s="22"/>
      <c r="H1197" s="25"/>
      <c r="I1197" s="22"/>
      <c r="J1197" s="25"/>
      <c r="K1197" s="22"/>
      <c r="L1197" s="25"/>
      <c r="M1197" s="19" t="s">
        <v>52</v>
      </c>
      <c r="N1197" s="1" t="s">
        <v>1646</v>
      </c>
      <c r="O1197" s="1" t="s">
        <v>1194</v>
      </c>
      <c r="P1197" s="1" t="s">
        <v>65</v>
      </c>
      <c r="Q1197" s="1" t="s">
        <v>65</v>
      </c>
      <c r="R1197" s="1" t="s">
        <v>64</v>
      </c>
      <c r="V1197">
        <v>1</v>
      </c>
      <c r="AV1197" s="1" t="s">
        <v>52</v>
      </c>
      <c r="AW1197" s="1" t="s">
        <v>2781</v>
      </c>
      <c r="AX1197" s="1" t="s">
        <v>52</v>
      </c>
      <c r="AY1197" s="1" t="s">
        <v>52</v>
      </c>
      <c r="AZ1197" s="1" t="s">
        <v>52</v>
      </c>
    </row>
    <row r="1198" spans="1:52" ht="30" customHeight="1" x14ac:dyDescent="0.3">
      <c r="A1198" s="19" t="s">
        <v>2606</v>
      </c>
      <c r="B1198" s="19" t="s">
        <v>1193</v>
      </c>
      <c r="C1198" s="19" t="s">
        <v>652</v>
      </c>
      <c r="D1198" s="20">
        <v>2.1999999999999999E-2</v>
      </c>
      <c r="E1198" s="22"/>
      <c r="F1198" s="25"/>
      <c r="G1198" s="22"/>
      <c r="H1198" s="25"/>
      <c r="I1198" s="22"/>
      <c r="J1198" s="25"/>
      <c r="K1198" s="22"/>
      <c r="L1198" s="25"/>
      <c r="M1198" s="19" t="s">
        <v>52</v>
      </c>
      <c r="N1198" s="1" t="s">
        <v>1646</v>
      </c>
      <c r="O1198" s="1" t="s">
        <v>2607</v>
      </c>
      <c r="P1198" s="1" t="s">
        <v>65</v>
      </c>
      <c r="Q1198" s="1" t="s">
        <v>65</v>
      </c>
      <c r="R1198" s="1" t="s">
        <v>64</v>
      </c>
      <c r="V1198">
        <v>1</v>
      </c>
      <c r="AV1198" s="1" t="s">
        <v>52</v>
      </c>
      <c r="AW1198" s="1" t="s">
        <v>2782</v>
      </c>
      <c r="AX1198" s="1" t="s">
        <v>52</v>
      </c>
      <c r="AY1198" s="1" t="s">
        <v>52</v>
      </c>
      <c r="AZ1198" s="1" t="s">
        <v>52</v>
      </c>
    </row>
    <row r="1199" spans="1:52" ht="30" customHeight="1" x14ac:dyDescent="0.3">
      <c r="A1199" s="19" t="s">
        <v>1543</v>
      </c>
      <c r="B1199" s="19" t="s">
        <v>1274</v>
      </c>
      <c r="C1199" s="19" t="s">
        <v>353</v>
      </c>
      <c r="D1199" s="20">
        <v>1</v>
      </c>
      <c r="E1199" s="22"/>
      <c r="F1199" s="25"/>
      <c r="G1199" s="22"/>
      <c r="H1199" s="25"/>
      <c r="I1199" s="22"/>
      <c r="J1199" s="25"/>
      <c r="K1199" s="22"/>
      <c r="L1199" s="25"/>
      <c r="M1199" s="19" t="s">
        <v>52</v>
      </c>
      <c r="N1199" s="1" t="s">
        <v>1646</v>
      </c>
      <c r="O1199" s="1" t="s">
        <v>1141</v>
      </c>
      <c r="P1199" s="1" t="s">
        <v>65</v>
      </c>
      <c r="Q1199" s="1" t="s">
        <v>65</v>
      </c>
      <c r="R1199" s="1" t="s">
        <v>65</v>
      </c>
      <c r="S1199">
        <v>1</v>
      </c>
      <c r="T1199">
        <v>0</v>
      </c>
      <c r="U1199">
        <v>0.02</v>
      </c>
      <c r="AV1199" s="1" t="s">
        <v>52</v>
      </c>
      <c r="AW1199" s="1" t="s">
        <v>2783</v>
      </c>
      <c r="AX1199" s="1" t="s">
        <v>52</v>
      </c>
      <c r="AY1199" s="1" t="s">
        <v>52</v>
      </c>
      <c r="AZ1199" s="1" t="s">
        <v>52</v>
      </c>
    </row>
    <row r="1200" spans="1:52" ht="30" customHeight="1" x14ac:dyDescent="0.3">
      <c r="A1200" s="19" t="s">
        <v>1196</v>
      </c>
      <c r="B1200" s="19" t="s">
        <v>52</v>
      </c>
      <c r="C1200" s="19" t="s">
        <v>52</v>
      </c>
      <c r="D1200" s="20"/>
      <c r="E1200" s="22"/>
      <c r="F1200" s="25"/>
      <c r="G1200" s="22"/>
      <c r="H1200" s="25"/>
      <c r="I1200" s="22"/>
      <c r="J1200" s="25"/>
      <c r="K1200" s="22"/>
      <c r="L1200" s="25"/>
      <c r="M1200" s="19" t="s">
        <v>52</v>
      </c>
      <c r="N1200" s="1" t="s">
        <v>94</v>
      </c>
      <c r="O1200" s="1" t="s">
        <v>94</v>
      </c>
      <c r="P1200" s="1" t="s">
        <v>52</v>
      </c>
      <c r="Q1200" s="1" t="s">
        <v>52</v>
      </c>
      <c r="R1200" s="1" t="s">
        <v>52</v>
      </c>
      <c r="AV1200" s="1" t="s">
        <v>52</v>
      </c>
      <c r="AW1200" s="1" t="s">
        <v>52</v>
      </c>
      <c r="AX1200" s="1" t="s">
        <v>52</v>
      </c>
      <c r="AY1200" s="1" t="s">
        <v>52</v>
      </c>
      <c r="AZ1200" s="1" t="s">
        <v>52</v>
      </c>
    </row>
    <row r="1201" spans="1:52" ht="30" customHeight="1" x14ac:dyDescent="0.3">
      <c r="A1201" s="20"/>
      <c r="B1201" s="20"/>
      <c r="C1201" s="20"/>
      <c r="D1201" s="20"/>
      <c r="E1201" s="22"/>
      <c r="F1201" s="25"/>
      <c r="G1201" s="22"/>
      <c r="H1201" s="25"/>
      <c r="I1201" s="22"/>
      <c r="J1201" s="25"/>
      <c r="K1201" s="22"/>
      <c r="L1201" s="25"/>
      <c r="M1201" s="20"/>
    </row>
    <row r="1202" spans="1:52" ht="30" customHeight="1" x14ac:dyDescent="0.3">
      <c r="A1202" s="16" t="s">
        <v>2784</v>
      </c>
      <c r="B1202" s="17"/>
      <c r="C1202" s="17"/>
      <c r="D1202" s="17"/>
      <c r="E1202" s="21"/>
      <c r="F1202" s="24"/>
      <c r="G1202" s="21"/>
      <c r="H1202" s="24"/>
      <c r="I1202" s="21"/>
      <c r="J1202" s="24"/>
      <c r="K1202" s="21"/>
      <c r="L1202" s="24"/>
      <c r="M1202" s="18"/>
      <c r="N1202" s="1" t="s">
        <v>1651</v>
      </c>
    </row>
    <row r="1203" spans="1:52" ht="30" customHeight="1" x14ac:dyDescent="0.3">
      <c r="A1203" s="19" t="s">
        <v>2785</v>
      </c>
      <c r="B1203" s="19" t="s">
        <v>2786</v>
      </c>
      <c r="C1203" s="19" t="s">
        <v>1908</v>
      </c>
      <c r="D1203" s="20">
        <v>0.19700000000000001</v>
      </c>
      <c r="E1203" s="22"/>
      <c r="F1203" s="25"/>
      <c r="G1203" s="22"/>
      <c r="H1203" s="25"/>
      <c r="I1203" s="22"/>
      <c r="J1203" s="25"/>
      <c r="K1203" s="22"/>
      <c r="L1203" s="25"/>
      <c r="M1203" s="19" t="s">
        <v>52</v>
      </c>
      <c r="N1203" s="1" t="s">
        <v>1651</v>
      </c>
      <c r="O1203" s="1" t="s">
        <v>2787</v>
      </c>
      <c r="P1203" s="1" t="s">
        <v>65</v>
      </c>
      <c r="Q1203" s="1" t="s">
        <v>65</v>
      </c>
      <c r="R1203" s="1" t="s">
        <v>64</v>
      </c>
      <c r="V1203">
        <v>1</v>
      </c>
      <c r="AV1203" s="1" t="s">
        <v>52</v>
      </c>
      <c r="AW1203" s="1" t="s">
        <v>2788</v>
      </c>
      <c r="AX1203" s="1" t="s">
        <v>52</v>
      </c>
      <c r="AY1203" s="1" t="s">
        <v>52</v>
      </c>
      <c r="AZ1203" s="1" t="s">
        <v>52</v>
      </c>
    </row>
    <row r="1204" spans="1:52" ht="30" customHeight="1" x14ac:dyDescent="0.3">
      <c r="A1204" s="19" t="s">
        <v>1543</v>
      </c>
      <c r="B1204" s="19" t="s">
        <v>2789</v>
      </c>
      <c r="C1204" s="19" t="s">
        <v>353</v>
      </c>
      <c r="D1204" s="20">
        <v>1</v>
      </c>
      <c r="E1204" s="22"/>
      <c r="F1204" s="25"/>
      <c r="G1204" s="22"/>
      <c r="H1204" s="25"/>
      <c r="I1204" s="22"/>
      <c r="J1204" s="25"/>
      <c r="K1204" s="22"/>
      <c r="L1204" s="25"/>
      <c r="M1204" s="19" t="s">
        <v>52</v>
      </c>
      <c r="N1204" s="1" t="s">
        <v>1651</v>
      </c>
      <c r="O1204" s="1" t="s">
        <v>1141</v>
      </c>
      <c r="P1204" s="1" t="s">
        <v>65</v>
      </c>
      <c r="Q1204" s="1" t="s">
        <v>65</v>
      </c>
      <c r="R1204" s="1" t="s">
        <v>65</v>
      </c>
      <c r="S1204">
        <v>0</v>
      </c>
      <c r="T1204">
        <v>0</v>
      </c>
      <c r="U1204">
        <v>0.06</v>
      </c>
      <c r="AV1204" s="1" t="s">
        <v>52</v>
      </c>
      <c r="AW1204" s="1" t="s">
        <v>2790</v>
      </c>
      <c r="AX1204" s="1" t="s">
        <v>52</v>
      </c>
      <c r="AY1204" s="1" t="s">
        <v>52</v>
      </c>
      <c r="AZ1204" s="1" t="s">
        <v>52</v>
      </c>
    </row>
    <row r="1205" spans="1:52" ht="30" customHeight="1" x14ac:dyDescent="0.3">
      <c r="A1205" s="19" t="s">
        <v>1196</v>
      </c>
      <c r="B1205" s="19" t="s">
        <v>52</v>
      </c>
      <c r="C1205" s="19" t="s">
        <v>52</v>
      </c>
      <c r="D1205" s="20"/>
      <c r="E1205" s="22"/>
      <c r="F1205" s="25"/>
      <c r="G1205" s="22"/>
      <c r="H1205" s="25"/>
      <c r="I1205" s="22"/>
      <c r="J1205" s="25"/>
      <c r="K1205" s="22"/>
      <c r="L1205" s="25"/>
      <c r="M1205" s="19" t="s">
        <v>52</v>
      </c>
      <c r="N1205" s="1" t="s">
        <v>94</v>
      </c>
      <c r="O1205" s="1" t="s">
        <v>94</v>
      </c>
      <c r="P1205" s="1" t="s">
        <v>52</v>
      </c>
      <c r="Q1205" s="1" t="s">
        <v>52</v>
      </c>
      <c r="R1205" s="1" t="s">
        <v>52</v>
      </c>
      <c r="AV1205" s="1" t="s">
        <v>52</v>
      </c>
      <c r="AW1205" s="1" t="s">
        <v>52</v>
      </c>
      <c r="AX1205" s="1" t="s">
        <v>52</v>
      </c>
      <c r="AY1205" s="1" t="s">
        <v>52</v>
      </c>
      <c r="AZ1205" s="1" t="s">
        <v>52</v>
      </c>
    </row>
    <row r="1206" spans="1:52" ht="30" customHeight="1" x14ac:dyDescent="0.3">
      <c r="A1206" s="20"/>
      <c r="B1206" s="20"/>
      <c r="C1206" s="20"/>
      <c r="D1206" s="20"/>
      <c r="E1206" s="22"/>
      <c r="F1206" s="25"/>
      <c r="G1206" s="22"/>
      <c r="H1206" s="25"/>
      <c r="I1206" s="22"/>
      <c r="J1206" s="25"/>
      <c r="K1206" s="22"/>
      <c r="L1206" s="25"/>
      <c r="M1206" s="20"/>
    </row>
    <row r="1207" spans="1:52" ht="30" customHeight="1" x14ac:dyDescent="0.3">
      <c r="A1207" s="16" t="s">
        <v>2791</v>
      </c>
      <c r="B1207" s="17"/>
      <c r="C1207" s="17"/>
      <c r="D1207" s="17"/>
      <c r="E1207" s="21"/>
      <c r="F1207" s="24"/>
      <c r="G1207" s="21"/>
      <c r="H1207" s="24"/>
      <c r="I1207" s="21"/>
      <c r="J1207" s="24"/>
      <c r="K1207" s="21"/>
      <c r="L1207" s="24"/>
      <c r="M1207" s="18"/>
      <c r="N1207" s="1" t="s">
        <v>1656</v>
      </c>
    </row>
    <row r="1208" spans="1:52" ht="30" customHeight="1" x14ac:dyDescent="0.3">
      <c r="A1208" s="19" t="s">
        <v>2606</v>
      </c>
      <c r="B1208" s="19" t="s">
        <v>1193</v>
      </c>
      <c r="C1208" s="19" t="s">
        <v>652</v>
      </c>
      <c r="D1208" s="20">
        <v>1.2E-2</v>
      </c>
      <c r="E1208" s="22"/>
      <c r="F1208" s="25"/>
      <c r="G1208" s="22"/>
      <c r="H1208" s="25"/>
      <c r="I1208" s="22"/>
      <c r="J1208" s="25"/>
      <c r="K1208" s="22"/>
      <c r="L1208" s="25"/>
      <c r="M1208" s="19" t="s">
        <v>52</v>
      </c>
      <c r="N1208" s="1" t="s">
        <v>1656</v>
      </c>
      <c r="O1208" s="1" t="s">
        <v>2607</v>
      </c>
      <c r="P1208" s="1" t="s">
        <v>65</v>
      </c>
      <c r="Q1208" s="1" t="s">
        <v>65</v>
      </c>
      <c r="R1208" s="1" t="s">
        <v>64</v>
      </c>
      <c r="V1208">
        <v>1</v>
      </c>
      <c r="W1208">
        <v>2</v>
      </c>
      <c r="AV1208" s="1" t="s">
        <v>52</v>
      </c>
      <c r="AW1208" s="1" t="s">
        <v>2792</v>
      </c>
      <c r="AX1208" s="1" t="s">
        <v>52</v>
      </c>
      <c r="AY1208" s="1" t="s">
        <v>52</v>
      </c>
      <c r="AZ1208" s="1" t="s">
        <v>52</v>
      </c>
    </row>
    <row r="1209" spans="1:52" ht="30" customHeight="1" x14ac:dyDescent="0.3">
      <c r="A1209" s="19" t="s">
        <v>1192</v>
      </c>
      <c r="B1209" s="19" t="s">
        <v>1193</v>
      </c>
      <c r="C1209" s="19" t="s">
        <v>652</v>
      </c>
      <c r="D1209" s="20">
        <v>2E-3</v>
      </c>
      <c r="E1209" s="22"/>
      <c r="F1209" s="25"/>
      <c r="G1209" s="22"/>
      <c r="H1209" s="25"/>
      <c r="I1209" s="22"/>
      <c r="J1209" s="25"/>
      <c r="K1209" s="22"/>
      <c r="L1209" s="25"/>
      <c r="M1209" s="19" t="s">
        <v>52</v>
      </c>
      <c r="N1209" s="1" t="s">
        <v>1656</v>
      </c>
      <c r="O1209" s="1" t="s">
        <v>1194</v>
      </c>
      <c r="P1209" s="1" t="s">
        <v>65</v>
      </c>
      <c r="Q1209" s="1" t="s">
        <v>65</v>
      </c>
      <c r="R1209" s="1" t="s">
        <v>64</v>
      </c>
      <c r="V1209">
        <v>1</v>
      </c>
      <c r="W1209">
        <v>2</v>
      </c>
      <c r="AV1209" s="1" t="s">
        <v>52</v>
      </c>
      <c r="AW1209" s="1" t="s">
        <v>2793</v>
      </c>
      <c r="AX1209" s="1" t="s">
        <v>52</v>
      </c>
      <c r="AY1209" s="1" t="s">
        <v>52</v>
      </c>
      <c r="AZ1209" s="1" t="s">
        <v>52</v>
      </c>
    </row>
    <row r="1210" spans="1:52" ht="30" customHeight="1" x14ac:dyDescent="0.3">
      <c r="A1210" s="19" t="s">
        <v>2606</v>
      </c>
      <c r="B1210" s="19" t="s">
        <v>1193</v>
      </c>
      <c r="C1210" s="19" t="s">
        <v>652</v>
      </c>
      <c r="D1210" s="20">
        <v>1.2E-2</v>
      </c>
      <c r="E1210" s="22"/>
      <c r="F1210" s="25"/>
      <c r="G1210" s="22"/>
      <c r="H1210" s="25"/>
      <c r="I1210" s="22"/>
      <c r="J1210" s="25"/>
      <c r="K1210" s="22"/>
      <c r="L1210" s="25"/>
      <c r="M1210" s="19" t="s">
        <v>52</v>
      </c>
      <c r="N1210" s="1" t="s">
        <v>1656</v>
      </c>
      <c r="O1210" s="1" t="s">
        <v>2607</v>
      </c>
      <c r="P1210" s="1" t="s">
        <v>65</v>
      </c>
      <c r="Q1210" s="1" t="s">
        <v>65</v>
      </c>
      <c r="R1210" s="1" t="s">
        <v>64</v>
      </c>
      <c r="V1210">
        <v>1</v>
      </c>
      <c r="W1210">
        <v>2</v>
      </c>
      <c r="AV1210" s="1" t="s">
        <v>52</v>
      </c>
      <c r="AW1210" s="1" t="s">
        <v>2792</v>
      </c>
      <c r="AX1210" s="1" t="s">
        <v>52</v>
      </c>
      <c r="AY1210" s="1" t="s">
        <v>52</v>
      </c>
      <c r="AZ1210" s="1" t="s">
        <v>52</v>
      </c>
    </row>
    <row r="1211" spans="1:52" ht="30" customHeight="1" x14ac:dyDescent="0.3">
      <c r="A1211" s="19" t="s">
        <v>1192</v>
      </c>
      <c r="B1211" s="19" t="s">
        <v>1193</v>
      </c>
      <c r="C1211" s="19" t="s">
        <v>652</v>
      </c>
      <c r="D1211" s="20">
        <v>2E-3</v>
      </c>
      <c r="E1211" s="22"/>
      <c r="F1211" s="25"/>
      <c r="G1211" s="22"/>
      <c r="H1211" s="25"/>
      <c r="I1211" s="22"/>
      <c r="J1211" s="25"/>
      <c r="K1211" s="22"/>
      <c r="L1211" s="25"/>
      <c r="M1211" s="19" t="s">
        <v>52</v>
      </c>
      <c r="N1211" s="1" t="s">
        <v>1656</v>
      </c>
      <c r="O1211" s="1" t="s">
        <v>1194</v>
      </c>
      <c r="P1211" s="1" t="s">
        <v>65</v>
      </c>
      <c r="Q1211" s="1" t="s">
        <v>65</v>
      </c>
      <c r="R1211" s="1" t="s">
        <v>64</v>
      </c>
      <c r="V1211">
        <v>1</v>
      </c>
      <c r="W1211">
        <v>2</v>
      </c>
      <c r="AV1211" s="1" t="s">
        <v>52</v>
      </c>
      <c r="AW1211" s="1" t="s">
        <v>2793</v>
      </c>
      <c r="AX1211" s="1" t="s">
        <v>52</v>
      </c>
      <c r="AY1211" s="1" t="s">
        <v>52</v>
      </c>
      <c r="AZ1211" s="1" t="s">
        <v>52</v>
      </c>
    </row>
    <row r="1212" spans="1:52" ht="30" customHeight="1" x14ac:dyDescent="0.3">
      <c r="A1212" s="19" t="s">
        <v>2774</v>
      </c>
      <c r="B1212" s="19" t="s">
        <v>1274</v>
      </c>
      <c r="C1212" s="19" t="s">
        <v>353</v>
      </c>
      <c r="D1212" s="20">
        <v>1</v>
      </c>
      <c r="E1212" s="22"/>
      <c r="F1212" s="25"/>
      <c r="G1212" s="22"/>
      <c r="H1212" s="25"/>
      <c r="I1212" s="22"/>
      <c r="J1212" s="25"/>
      <c r="K1212" s="22"/>
      <c r="L1212" s="25"/>
      <c r="M1212" s="19" t="s">
        <v>52</v>
      </c>
      <c r="N1212" s="1" t="s">
        <v>1656</v>
      </c>
      <c r="O1212" s="1" t="s">
        <v>1141</v>
      </c>
      <c r="P1212" s="1" t="s">
        <v>65</v>
      </c>
      <c r="Q1212" s="1" t="s">
        <v>65</v>
      </c>
      <c r="R1212" s="1" t="s">
        <v>65</v>
      </c>
      <c r="S1212">
        <v>1</v>
      </c>
      <c r="T1212">
        <v>0</v>
      </c>
      <c r="U1212">
        <v>0.02</v>
      </c>
      <c r="AV1212" s="1" t="s">
        <v>52</v>
      </c>
      <c r="AW1212" s="1" t="s">
        <v>2794</v>
      </c>
      <c r="AX1212" s="1" t="s">
        <v>52</v>
      </c>
      <c r="AY1212" s="1" t="s">
        <v>52</v>
      </c>
      <c r="AZ1212" s="1" t="s">
        <v>52</v>
      </c>
    </row>
    <row r="1213" spans="1:52" ht="30" customHeight="1" x14ac:dyDescent="0.3">
      <c r="A1213" s="19" t="s">
        <v>1377</v>
      </c>
      <c r="B1213" s="19" t="s">
        <v>1790</v>
      </c>
      <c r="C1213" s="19" t="s">
        <v>353</v>
      </c>
      <c r="D1213" s="20">
        <v>1</v>
      </c>
      <c r="E1213" s="22"/>
      <c r="F1213" s="25"/>
      <c r="G1213" s="22"/>
      <c r="H1213" s="25"/>
      <c r="I1213" s="22"/>
      <c r="J1213" s="25"/>
      <c r="K1213" s="22"/>
      <c r="L1213" s="25"/>
      <c r="M1213" s="19" t="s">
        <v>52</v>
      </c>
      <c r="N1213" s="1" t="s">
        <v>1656</v>
      </c>
      <c r="O1213" s="1" t="s">
        <v>1550</v>
      </c>
      <c r="P1213" s="1" t="s">
        <v>65</v>
      </c>
      <c r="Q1213" s="1" t="s">
        <v>65</v>
      </c>
      <c r="R1213" s="1" t="s">
        <v>65</v>
      </c>
      <c r="S1213">
        <v>1</v>
      </c>
      <c r="T1213">
        <v>1</v>
      </c>
      <c r="U1213">
        <v>0.2</v>
      </c>
      <c r="AV1213" s="1" t="s">
        <v>52</v>
      </c>
      <c r="AW1213" s="1" t="s">
        <v>2795</v>
      </c>
      <c r="AX1213" s="1" t="s">
        <v>52</v>
      </c>
      <c r="AY1213" s="1" t="s">
        <v>52</v>
      </c>
      <c r="AZ1213" s="1" t="s">
        <v>52</v>
      </c>
    </row>
    <row r="1214" spans="1:52" ht="30" customHeight="1" x14ac:dyDescent="0.3">
      <c r="A1214" s="19" t="s">
        <v>1196</v>
      </c>
      <c r="B1214" s="19" t="s">
        <v>52</v>
      </c>
      <c r="C1214" s="19" t="s">
        <v>52</v>
      </c>
      <c r="D1214" s="20"/>
      <c r="E1214" s="22"/>
      <c r="F1214" s="25"/>
      <c r="G1214" s="22"/>
      <c r="H1214" s="25"/>
      <c r="I1214" s="22"/>
      <c r="J1214" s="25"/>
      <c r="K1214" s="22"/>
      <c r="L1214" s="25"/>
      <c r="M1214" s="19" t="s">
        <v>52</v>
      </c>
      <c r="N1214" s="1" t="s">
        <v>94</v>
      </c>
      <c r="O1214" s="1" t="s">
        <v>94</v>
      </c>
      <c r="P1214" s="1" t="s">
        <v>52</v>
      </c>
      <c r="Q1214" s="1" t="s">
        <v>52</v>
      </c>
      <c r="R1214" s="1" t="s">
        <v>52</v>
      </c>
      <c r="AV1214" s="1" t="s">
        <v>52</v>
      </c>
      <c r="AW1214" s="1" t="s">
        <v>52</v>
      </c>
      <c r="AX1214" s="1" t="s">
        <v>52</v>
      </c>
      <c r="AY1214" s="1" t="s">
        <v>52</v>
      </c>
      <c r="AZ1214" s="1" t="s">
        <v>52</v>
      </c>
    </row>
    <row r="1215" spans="1:52" ht="30" customHeight="1" x14ac:dyDescent="0.3">
      <c r="A1215" s="20"/>
      <c r="B1215" s="20"/>
      <c r="C1215" s="20"/>
      <c r="D1215" s="20"/>
      <c r="E1215" s="22"/>
      <c r="F1215" s="25"/>
      <c r="G1215" s="22"/>
      <c r="H1215" s="25"/>
      <c r="I1215" s="22"/>
      <c r="J1215" s="25"/>
      <c r="K1215" s="22"/>
      <c r="L1215" s="25"/>
      <c r="M1215" s="20"/>
    </row>
    <row r="1216" spans="1:52" ht="30" customHeight="1" x14ac:dyDescent="0.3">
      <c r="A1216" s="16" t="s">
        <v>2796</v>
      </c>
      <c r="B1216" s="17"/>
      <c r="C1216" s="17"/>
      <c r="D1216" s="17"/>
      <c r="E1216" s="21"/>
      <c r="F1216" s="24"/>
      <c r="G1216" s="21"/>
      <c r="H1216" s="24"/>
      <c r="I1216" s="21"/>
      <c r="J1216" s="24"/>
      <c r="K1216" s="21"/>
      <c r="L1216" s="24"/>
      <c r="M1216" s="18"/>
      <c r="N1216" s="1" t="s">
        <v>1661</v>
      </c>
    </row>
    <row r="1217" spans="1:52" ht="30" customHeight="1" x14ac:dyDescent="0.3">
      <c r="A1217" s="19" t="s">
        <v>1633</v>
      </c>
      <c r="B1217" s="19" t="s">
        <v>1634</v>
      </c>
      <c r="C1217" s="19" t="s">
        <v>61</v>
      </c>
      <c r="D1217" s="20">
        <v>1</v>
      </c>
      <c r="E1217" s="22"/>
      <c r="F1217" s="25"/>
      <c r="G1217" s="22"/>
      <c r="H1217" s="25"/>
      <c r="I1217" s="22"/>
      <c r="J1217" s="25"/>
      <c r="K1217" s="22"/>
      <c r="L1217" s="25"/>
      <c r="M1217" s="19" t="s">
        <v>1635</v>
      </c>
      <c r="N1217" s="1" t="s">
        <v>1661</v>
      </c>
      <c r="O1217" s="1" t="s">
        <v>1636</v>
      </c>
      <c r="P1217" s="1" t="s">
        <v>64</v>
      </c>
      <c r="Q1217" s="1" t="s">
        <v>65</v>
      </c>
      <c r="R1217" s="1" t="s">
        <v>65</v>
      </c>
      <c r="AV1217" s="1" t="s">
        <v>52</v>
      </c>
      <c r="AW1217" s="1" t="s">
        <v>2797</v>
      </c>
      <c r="AX1217" s="1" t="s">
        <v>52</v>
      </c>
      <c r="AY1217" s="1" t="s">
        <v>52</v>
      </c>
      <c r="AZ1217" s="1" t="s">
        <v>52</v>
      </c>
    </row>
    <row r="1218" spans="1:52" ht="30" customHeight="1" x14ac:dyDescent="0.3">
      <c r="A1218" s="19" t="s">
        <v>1638</v>
      </c>
      <c r="B1218" s="19" t="s">
        <v>2798</v>
      </c>
      <c r="C1218" s="19" t="s">
        <v>61</v>
      </c>
      <c r="D1218" s="20">
        <v>1</v>
      </c>
      <c r="E1218" s="22"/>
      <c r="F1218" s="25"/>
      <c r="G1218" s="22"/>
      <c r="H1218" s="25"/>
      <c r="I1218" s="22"/>
      <c r="J1218" s="25"/>
      <c r="K1218" s="22"/>
      <c r="L1218" s="25"/>
      <c r="M1218" s="19" t="s">
        <v>2799</v>
      </c>
      <c r="N1218" s="1" t="s">
        <v>1661</v>
      </c>
      <c r="O1218" s="1" t="s">
        <v>2800</v>
      </c>
      <c r="P1218" s="1" t="s">
        <v>64</v>
      </c>
      <c r="Q1218" s="1" t="s">
        <v>65</v>
      </c>
      <c r="R1218" s="1" t="s">
        <v>65</v>
      </c>
      <c r="AV1218" s="1" t="s">
        <v>52</v>
      </c>
      <c r="AW1218" s="1" t="s">
        <v>2801</v>
      </c>
      <c r="AX1218" s="1" t="s">
        <v>52</v>
      </c>
      <c r="AY1218" s="1" t="s">
        <v>52</v>
      </c>
      <c r="AZ1218" s="1" t="s">
        <v>52</v>
      </c>
    </row>
    <row r="1219" spans="1:52" ht="30" customHeight="1" x14ac:dyDescent="0.3">
      <c r="A1219" s="19" t="s">
        <v>2802</v>
      </c>
      <c r="B1219" s="19" t="s">
        <v>2803</v>
      </c>
      <c r="C1219" s="19" t="s">
        <v>61</v>
      </c>
      <c r="D1219" s="20">
        <v>1</v>
      </c>
      <c r="E1219" s="22"/>
      <c r="F1219" s="25"/>
      <c r="G1219" s="22"/>
      <c r="H1219" s="25"/>
      <c r="I1219" s="22"/>
      <c r="J1219" s="25"/>
      <c r="K1219" s="22"/>
      <c r="L1219" s="25"/>
      <c r="M1219" s="19" t="s">
        <v>2804</v>
      </c>
      <c r="N1219" s="1" t="s">
        <v>1661</v>
      </c>
      <c r="O1219" s="1" t="s">
        <v>2805</v>
      </c>
      <c r="P1219" s="1" t="s">
        <v>64</v>
      </c>
      <c r="Q1219" s="1" t="s">
        <v>65</v>
      </c>
      <c r="R1219" s="1" t="s">
        <v>65</v>
      </c>
      <c r="AV1219" s="1" t="s">
        <v>52</v>
      </c>
      <c r="AW1219" s="1" t="s">
        <v>2806</v>
      </c>
      <c r="AX1219" s="1" t="s">
        <v>52</v>
      </c>
      <c r="AY1219" s="1" t="s">
        <v>52</v>
      </c>
      <c r="AZ1219" s="1" t="s">
        <v>52</v>
      </c>
    </row>
    <row r="1220" spans="1:52" ht="30" customHeight="1" x14ac:dyDescent="0.3">
      <c r="A1220" s="19" t="s">
        <v>2807</v>
      </c>
      <c r="B1220" s="19" t="s">
        <v>2808</v>
      </c>
      <c r="C1220" s="19" t="s">
        <v>61</v>
      </c>
      <c r="D1220" s="20">
        <v>1</v>
      </c>
      <c r="E1220" s="22"/>
      <c r="F1220" s="25"/>
      <c r="G1220" s="22"/>
      <c r="H1220" s="25"/>
      <c r="I1220" s="22"/>
      <c r="J1220" s="25"/>
      <c r="K1220" s="22"/>
      <c r="L1220" s="25"/>
      <c r="M1220" s="19" t="s">
        <v>2809</v>
      </c>
      <c r="N1220" s="1" t="s">
        <v>1661</v>
      </c>
      <c r="O1220" s="1" t="s">
        <v>2810</v>
      </c>
      <c r="P1220" s="1" t="s">
        <v>64</v>
      </c>
      <c r="Q1220" s="1" t="s">
        <v>65</v>
      </c>
      <c r="R1220" s="1" t="s">
        <v>65</v>
      </c>
      <c r="AV1220" s="1" t="s">
        <v>52</v>
      </c>
      <c r="AW1220" s="1" t="s">
        <v>2811</v>
      </c>
      <c r="AX1220" s="1" t="s">
        <v>52</v>
      </c>
      <c r="AY1220" s="1" t="s">
        <v>52</v>
      </c>
      <c r="AZ1220" s="1" t="s">
        <v>52</v>
      </c>
    </row>
    <row r="1221" spans="1:52" ht="30" customHeight="1" x14ac:dyDescent="0.3">
      <c r="A1221" s="19" t="s">
        <v>1196</v>
      </c>
      <c r="B1221" s="19" t="s">
        <v>52</v>
      </c>
      <c r="C1221" s="19" t="s">
        <v>52</v>
      </c>
      <c r="D1221" s="20"/>
      <c r="E1221" s="22"/>
      <c r="F1221" s="25"/>
      <c r="G1221" s="22"/>
      <c r="H1221" s="25"/>
      <c r="I1221" s="22"/>
      <c r="J1221" s="25"/>
      <c r="K1221" s="22"/>
      <c r="L1221" s="25"/>
      <c r="M1221" s="19" t="s">
        <v>52</v>
      </c>
      <c r="N1221" s="1" t="s">
        <v>94</v>
      </c>
      <c r="O1221" s="1" t="s">
        <v>94</v>
      </c>
      <c r="P1221" s="1" t="s">
        <v>52</v>
      </c>
      <c r="Q1221" s="1" t="s">
        <v>52</v>
      </c>
      <c r="R1221" s="1" t="s">
        <v>52</v>
      </c>
      <c r="AV1221" s="1" t="s">
        <v>52</v>
      </c>
      <c r="AW1221" s="1" t="s">
        <v>52</v>
      </c>
      <c r="AX1221" s="1" t="s">
        <v>52</v>
      </c>
      <c r="AY1221" s="1" t="s">
        <v>52</v>
      </c>
      <c r="AZ1221" s="1" t="s">
        <v>52</v>
      </c>
    </row>
    <row r="1222" spans="1:52" ht="30" customHeight="1" x14ac:dyDescent="0.3">
      <c r="A1222" s="20"/>
      <c r="B1222" s="20"/>
      <c r="C1222" s="20"/>
      <c r="D1222" s="20"/>
      <c r="E1222" s="22"/>
      <c r="F1222" s="25"/>
      <c r="G1222" s="22"/>
      <c r="H1222" s="25"/>
      <c r="I1222" s="22"/>
      <c r="J1222" s="25"/>
      <c r="K1222" s="22"/>
      <c r="L1222" s="25"/>
      <c r="M1222" s="20"/>
    </row>
    <row r="1223" spans="1:52" ht="30" customHeight="1" x14ac:dyDescent="0.3">
      <c r="A1223" s="16" t="s">
        <v>2812</v>
      </c>
      <c r="B1223" s="17"/>
      <c r="C1223" s="17"/>
      <c r="D1223" s="17"/>
      <c r="E1223" s="21"/>
      <c r="F1223" s="24"/>
      <c r="G1223" s="21"/>
      <c r="H1223" s="24"/>
      <c r="I1223" s="21"/>
      <c r="J1223" s="24"/>
      <c r="K1223" s="21"/>
      <c r="L1223" s="24"/>
      <c r="M1223" s="18"/>
      <c r="N1223" s="1" t="s">
        <v>2800</v>
      </c>
    </row>
    <row r="1224" spans="1:52" ht="30" customHeight="1" x14ac:dyDescent="0.3">
      <c r="A1224" s="19" t="s">
        <v>2606</v>
      </c>
      <c r="B1224" s="19" t="s">
        <v>1193</v>
      </c>
      <c r="C1224" s="19" t="s">
        <v>652</v>
      </c>
      <c r="D1224" s="20">
        <v>3.5000000000000003E-2</v>
      </c>
      <c r="E1224" s="22"/>
      <c r="F1224" s="25"/>
      <c r="G1224" s="22"/>
      <c r="H1224" s="25"/>
      <c r="I1224" s="22"/>
      <c r="J1224" s="25"/>
      <c r="K1224" s="22"/>
      <c r="L1224" s="25"/>
      <c r="M1224" s="19" t="s">
        <v>52</v>
      </c>
      <c r="N1224" s="1" t="s">
        <v>2800</v>
      </c>
      <c r="O1224" s="1" t="s">
        <v>2607</v>
      </c>
      <c r="P1224" s="1" t="s">
        <v>65</v>
      </c>
      <c r="Q1224" s="1" t="s">
        <v>65</v>
      </c>
      <c r="R1224" s="1" t="s">
        <v>64</v>
      </c>
      <c r="V1224">
        <v>1</v>
      </c>
      <c r="AV1224" s="1" t="s">
        <v>52</v>
      </c>
      <c r="AW1224" s="1" t="s">
        <v>2813</v>
      </c>
      <c r="AX1224" s="1" t="s">
        <v>52</v>
      </c>
      <c r="AY1224" s="1" t="s">
        <v>52</v>
      </c>
      <c r="AZ1224" s="1" t="s">
        <v>52</v>
      </c>
    </row>
    <row r="1225" spans="1:52" ht="30" customHeight="1" x14ac:dyDescent="0.3">
      <c r="A1225" s="19" t="s">
        <v>1192</v>
      </c>
      <c r="B1225" s="19" t="s">
        <v>1193</v>
      </c>
      <c r="C1225" s="19" t="s">
        <v>652</v>
      </c>
      <c r="D1225" s="20">
        <v>0.01</v>
      </c>
      <c r="E1225" s="22"/>
      <c r="F1225" s="25"/>
      <c r="G1225" s="22"/>
      <c r="H1225" s="25"/>
      <c r="I1225" s="22"/>
      <c r="J1225" s="25"/>
      <c r="K1225" s="22"/>
      <c r="L1225" s="25"/>
      <c r="M1225" s="19" t="s">
        <v>52</v>
      </c>
      <c r="N1225" s="1" t="s">
        <v>2800</v>
      </c>
      <c r="O1225" s="1" t="s">
        <v>1194</v>
      </c>
      <c r="P1225" s="1" t="s">
        <v>65</v>
      </c>
      <c r="Q1225" s="1" t="s">
        <v>65</v>
      </c>
      <c r="R1225" s="1" t="s">
        <v>64</v>
      </c>
      <c r="V1225">
        <v>1</v>
      </c>
      <c r="AV1225" s="1" t="s">
        <v>52</v>
      </c>
      <c r="AW1225" s="1" t="s">
        <v>2814</v>
      </c>
      <c r="AX1225" s="1" t="s">
        <v>52</v>
      </c>
      <c r="AY1225" s="1" t="s">
        <v>52</v>
      </c>
      <c r="AZ1225" s="1" t="s">
        <v>52</v>
      </c>
    </row>
    <row r="1226" spans="1:52" ht="30" customHeight="1" x14ac:dyDescent="0.3">
      <c r="A1226" s="19" t="s">
        <v>2774</v>
      </c>
      <c r="B1226" s="19" t="s">
        <v>2524</v>
      </c>
      <c r="C1226" s="19" t="s">
        <v>353</v>
      </c>
      <c r="D1226" s="20">
        <v>1</v>
      </c>
      <c r="E1226" s="22"/>
      <c r="F1226" s="25"/>
      <c r="G1226" s="22"/>
      <c r="H1226" s="25"/>
      <c r="I1226" s="22"/>
      <c r="J1226" s="25"/>
      <c r="K1226" s="22"/>
      <c r="L1226" s="25"/>
      <c r="M1226" s="19" t="s">
        <v>52</v>
      </c>
      <c r="N1226" s="1" t="s">
        <v>2800</v>
      </c>
      <c r="O1226" s="1" t="s">
        <v>1141</v>
      </c>
      <c r="P1226" s="1" t="s">
        <v>65</v>
      </c>
      <c r="Q1226" s="1" t="s">
        <v>65</v>
      </c>
      <c r="R1226" s="1" t="s">
        <v>65</v>
      </c>
      <c r="S1226">
        <v>1</v>
      </c>
      <c r="T1226">
        <v>0</v>
      </c>
      <c r="U1226">
        <v>0.04</v>
      </c>
      <c r="AV1226" s="1" t="s">
        <v>52</v>
      </c>
      <c r="AW1226" s="1" t="s">
        <v>2815</v>
      </c>
      <c r="AX1226" s="1" t="s">
        <v>52</v>
      </c>
      <c r="AY1226" s="1" t="s">
        <v>52</v>
      </c>
      <c r="AZ1226" s="1" t="s">
        <v>52</v>
      </c>
    </row>
    <row r="1227" spans="1:52" ht="30" customHeight="1" x14ac:dyDescent="0.3">
      <c r="A1227" s="19" t="s">
        <v>1196</v>
      </c>
      <c r="B1227" s="19" t="s">
        <v>52</v>
      </c>
      <c r="C1227" s="19" t="s">
        <v>52</v>
      </c>
      <c r="D1227" s="20"/>
      <c r="E1227" s="22"/>
      <c r="F1227" s="25"/>
      <c r="G1227" s="22"/>
      <c r="H1227" s="25"/>
      <c r="I1227" s="22"/>
      <c r="J1227" s="25"/>
      <c r="K1227" s="22"/>
      <c r="L1227" s="25"/>
      <c r="M1227" s="19" t="s">
        <v>52</v>
      </c>
      <c r="N1227" s="1" t="s">
        <v>94</v>
      </c>
      <c r="O1227" s="1" t="s">
        <v>94</v>
      </c>
      <c r="P1227" s="1" t="s">
        <v>52</v>
      </c>
      <c r="Q1227" s="1" t="s">
        <v>52</v>
      </c>
      <c r="R1227" s="1" t="s">
        <v>52</v>
      </c>
      <c r="AV1227" s="1" t="s">
        <v>52</v>
      </c>
      <c r="AW1227" s="1" t="s">
        <v>52</v>
      </c>
      <c r="AX1227" s="1" t="s">
        <v>52</v>
      </c>
      <c r="AY1227" s="1" t="s">
        <v>52</v>
      </c>
      <c r="AZ1227" s="1" t="s">
        <v>52</v>
      </c>
    </row>
    <row r="1228" spans="1:52" ht="30" customHeight="1" x14ac:dyDescent="0.3">
      <c r="A1228" s="20"/>
      <c r="B1228" s="20"/>
      <c r="C1228" s="20"/>
      <c r="D1228" s="20"/>
      <c r="E1228" s="22"/>
      <c r="F1228" s="25"/>
      <c r="G1228" s="22"/>
      <c r="H1228" s="25"/>
      <c r="I1228" s="22"/>
      <c r="J1228" s="25"/>
      <c r="K1228" s="22"/>
      <c r="L1228" s="25"/>
      <c r="M1228" s="20"/>
    </row>
    <row r="1229" spans="1:52" ht="30" customHeight="1" x14ac:dyDescent="0.3">
      <c r="A1229" s="16" t="s">
        <v>2816</v>
      </c>
      <c r="B1229" s="17"/>
      <c r="C1229" s="17"/>
      <c r="D1229" s="17"/>
      <c r="E1229" s="21"/>
      <c r="F1229" s="24"/>
      <c r="G1229" s="21"/>
      <c r="H1229" s="24"/>
      <c r="I1229" s="21"/>
      <c r="J1229" s="24"/>
      <c r="K1229" s="21"/>
      <c r="L1229" s="24"/>
      <c r="M1229" s="18"/>
      <c r="N1229" s="1" t="s">
        <v>2805</v>
      </c>
    </row>
    <row r="1230" spans="1:52" ht="30" customHeight="1" x14ac:dyDescent="0.3">
      <c r="A1230" s="19" t="s">
        <v>2817</v>
      </c>
      <c r="B1230" s="19" t="s">
        <v>2818</v>
      </c>
      <c r="C1230" s="19" t="s">
        <v>1908</v>
      </c>
      <c r="D1230" s="20">
        <v>0.26</v>
      </c>
      <c r="E1230" s="22"/>
      <c r="F1230" s="25"/>
      <c r="G1230" s="22"/>
      <c r="H1230" s="25"/>
      <c r="I1230" s="22"/>
      <c r="J1230" s="25"/>
      <c r="K1230" s="22"/>
      <c r="L1230" s="25"/>
      <c r="M1230" s="19" t="s">
        <v>52</v>
      </c>
      <c r="N1230" s="1" t="s">
        <v>2805</v>
      </c>
      <c r="O1230" s="1" t="s">
        <v>2819</v>
      </c>
      <c r="P1230" s="1" t="s">
        <v>65</v>
      </c>
      <c r="Q1230" s="1" t="s">
        <v>65</v>
      </c>
      <c r="R1230" s="1" t="s">
        <v>64</v>
      </c>
      <c r="AV1230" s="1" t="s">
        <v>52</v>
      </c>
      <c r="AW1230" s="1" t="s">
        <v>2820</v>
      </c>
      <c r="AX1230" s="1" t="s">
        <v>52</v>
      </c>
      <c r="AY1230" s="1" t="s">
        <v>52</v>
      </c>
      <c r="AZ1230" s="1" t="s">
        <v>52</v>
      </c>
    </row>
    <row r="1231" spans="1:52" ht="30" customHeight="1" x14ac:dyDescent="0.3">
      <c r="A1231" s="19" t="s">
        <v>2595</v>
      </c>
      <c r="B1231" s="19" t="s">
        <v>2821</v>
      </c>
      <c r="C1231" s="19" t="s">
        <v>1908</v>
      </c>
      <c r="D1231" s="20">
        <v>0.05</v>
      </c>
      <c r="E1231" s="22"/>
      <c r="F1231" s="25"/>
      <c r="G1231" s="22"/>
      <c r="H1231" s="25"/>
      <c r="I1231" s="22"/>
      <c r="J1231" s="25"/>
      <c r="K1231" s="22"/>
      <c r="L1231" s="25"/>
      <c r="M1231" s="19" t="s">
        <v>52</v>
      </c>
      <c r="N1231" s="1" t="s">
        <v>2805</v>
      </c>
      <c r="O1231" s="1" t="s">
        <v>2822</v>
      </c>
      <c r="P1231" s="1" t="s">
        <v>65</v>
      </c>
      <c r="Q1231" s="1" t="s">
        <v>65</v>
      </c>
      <c r="R1231" s="1" t="s">
        <v>64</v>
      </c>
      <c r="AV1231" s="1" t="s">
        <v>52</v>
      </c>
      <c r="AW1231" s="1" t="s">
        <v>2823</v>
      </c>
      <c r="AX1231" s="1" t="s">
        <v>52</v>
      </c>
      <c r="AY1231" s="1" t="s">
        <v>52</v>
      </c>
      <c r="AZ1231" s="1" t="s">
        <v>52</v>
      </c>
    </row>
    <row r="1232" spans="1:52" ht="30" customHeight="1" x14ac:dyDescent="0.3">
      <c r="A1232" s="19" t="s">
        <v>1833</v>
      </c>
      <c r="B1232" s="19" t="s">
        <v>2824</v>
      </c>
      <c r="C1232" s="19" t="s">
        <v>1091</v>
      </c>
      <c r="D1232" s="20">
        <v>0.06</v>
      </c>
      <c r="E1232" s="22"/>
      <c r="F1232" s="25"/>
      <c r="G1232" s="22"/>
      <c r="H1232" s="25"/>
      <c r="I1232" s="22"/>
      <c r="J1232" s="25"/>
      <c r="K1232" s="22"/>
      <c r="L1232" s="25"/>
      <c r="M1232" s="19" t="s">
        <v>2825</v>
      </c>
      <c r="N1232" s="1" t="s">
        <v>2805</v>
      </c>
      <c r="O1232" s="1" t="s">
        <v>2826</v>
      </c>
      <c r="P1232" s="1" t="s">
        <v>65</v>
      </c>
      <c r="Q1232" s="1" t="s">
        <v>65</v>
      </c>
      <c r="R1232" s="1" t="s">
        <v>64</v>
      </c>
      <c r="AV1232" s="1" t="s">
        <v>52</v>
      </c>
      <c r="AW1232" s="1" t="s">
        <v>2827</v>
      </c>
      <c r="AX1232" s="1" t="s">
        <v>52</v>
      </c>
      <c r="AY1232" s="1" t="s">
        <v>52</v>
      </c>
      <c r="AZ1232" s="1" t="s">
        <v>52</v>
      </c>
    </row>
    <row r="1233" spans="1:52" ht="30" customHeight="1" x14ac:dyDescent="0.3">
      <c r="A1233" s="19" t="s">
        <v>2599</v>
      </c>
      <c r="B1233" s="19" t="s">
        <v>2600</v>
      </c>
      <c r="C1233" s="19" t="s">
        <v>1249</v>
      </c>
      <c r="D1233" s="20">
        <v>0.5</v>
      </c>
      <c r="E1233" s="22"/>
      <c r="F1233" s="25"/>
      <c r="G1233" s="22"/>
      <c r="H1233" s="25"/>
      <c r="I1233" s="22"/>
      <c r="J1233" s="25"/>
      <c r="K1233" s="22"/>
      <c r="L1233" s="25"/>
      <c r="M1233" s="19" t="s">
        <v>52</v>
      </c>
      <c r="N1233" s="1" t="s">
        <v>2805</v>
      </c>
      <c r="O1233" s="1" t="s">
        <v>2601</v>
      </c>
      <c r="P1233" s="1" t="s">
        <v>65</v>
      </c>
      <c r="Q1233" s="1" t="s">
        <v>65</v>
      </c>
      <c r="R1233" s="1" t="s">
        <v>64</v>
      </c>
      <c r="AV1233" s="1" t="s">
        <v>52</v>
      </c>
      <c r="AW1233" s="1" t="s">
        <v>2828</v>
      </c>
      <c r="AX1233" s="1" t="s">
        <v>52</v>
      </c>
      <c r="AY1233" s="1" t="s">
        <v>52</v>
      </c>
      <c r="AZ1233" s="1" t="s">
        <v>52</v>
      </c>
    </row>
    <row r="1234" spans="1:52" ht="30" customHeight="1" x14ac:dyDescent="0.3">
      <c r="A1234" s="19" t="s">
        <v>1196</v>
      </c>
      <c r="B1234" s="19" t="s">
        <v>52</v>
      </c>
      <c r="C1234" s="19" t="s">
        <v>52</v>
      </c>
      <c r="D1234" s="20"/>
      <c r="E1234" s="22"/>
      <c r="F1234" s="25"/>
      <c r="G1234" s="22"/>
      <c r="H1234" s="25"/>
      <c r="I1234" s="22"/>
      <c r="J1234" s="25"/>
      <c r="K1234" s="22"/>
      <c r="L1234" s="25"/>
      <c r="M1234" s="19" t="s">
        <v>52</v>
      </c>
      <c r="N1234" s="1" t="s">
        <v>94</v>
      </c>
      <c r="O1234" s="1" t="s">
        <v>94</v>
      </c>
      <c r="P1234" s="1" t="s">
        <v>52</v>
      </c>
      <c r="Q1234" s="1" t="s">
        <v>52</v>
      </c>
      <c r="R1234" s="1" t="s">
        <v>52</v>
      </c>
      <c r="AV1234" s="1" t="s">
        <v>52</v>
      </c>
      <c r="AW1234" s="1" t="s">
        <v>52</v>
      </c>
      <c r="AX1234" s="1" t="s">
        <v>52</v>
      </c>
      <c r="AY1234" s="1" t="s">
        <v>52</v>
      </c>
      <c r="AZ1234" s="1" t="s">
        <v>52</v>
      </c>
    </row>
    <row r="1235" spans="1:52" ht="30" customHeight="1" x14ac:dyDescent="0.3">
      <c r="A1235" s="20"/>
      <c r="B1235" s="20"/>
      <c r="C1235" s="20"/>
      <c r="D1235" s="20"/>
      <c r="E1235" s="22"/>
      <c r="F1235" s="25"/>
      <c r="G1235" s="22"/>
      <c r="H1235" s="25"/>
      <c r="I1235" s="22"/>
      <c r="J1235" s="25"/>
      <c r="K1235" s="22"/>
      <c r="L1235" s="25"/>
      <c r="M1235" s="20"/>
    </row>
    <row r="1236" spans="1:52" ht="30" customHeight="1" x14ac:dyDescent="0.3">
      <c r="A1236" s="16" t="s">
        <v>2829</v>
      </c>
      <c r="B1236" s="17"/>
      <c r="C1236" s="17"/>
      <c r="D1236" s="17"/>
      <c r="E1236" s="21"/>
      <c r="F1236" s="24"/>
      <c r="G1236" s="21"/>
      <c r="H1236" s="24"/>
      <c r="I1236" s="21"/>
      <c r="J1236" s="24"/>
      <c r="K1236" s="21"/>
      <c r="L1236" s="24"/>
      <c r="M1236" s="18"/>
      <c r="N1236" s="1" t="s">
        <v>2810</v>
      </c>
    </row>
    <row r="1237" spans="1:52" ht="30" customHeight="1" x14ac:dyDescent="0.3">
      <c r="A1237" s="19" t="s">
        <v>2606</v>
      </c>
      <c r="B1237" s="19" t="s">
        <v>1193</v>
      </c>
      <c r="C1237" s="19" t="s">
        <v>652</v>
      </c>
      <c r="D1237" s="20">
        <v>6.7000000000000004E-2</v>
      </c>
      <c r="E1237" s="22"/>
      <c r="F1237" s="25"/>
      <c r="G1237" s="22"/>
      <c r="H1237" s="25"/>
      <c r="I1237" s="22"/>
      <c r="J1237" s="25"/>
      <c r="K1237" s="22"/>
      <c r="L1237" s="25"/>
      <c r="M1237" s="19" t="s">
        <v>52</v>
      </c>
      <c r="N1237" s="1" t="s">
        <v>2810</v>
      </c>
      <c r="O1237" s="1" t="s">
        <v>2607</v>
      </c>
      <c r="P1237" s="1" t="s">
        <v>65</v>
      </c>
      <c r="Q1237" s="1" t="s">
        <v>65</v>
      </c>
      <c r="R1237" s="1" t="s">
        <v>64</v>
      </c>
      <c r="V1237">
        <v>1</v>
      </c>
      <c r="AV1237" s="1" t="s">
        <v>52</v>
      </c>
      <c r="AW1237" s="1" t="s">
        <v>2830</v>
      </c>
      <c r="AX1237" s="1" t="s">
        <v>52</v>
      </c>
      <c r="AY1237" s="1" t="s">
        <v>52</v>
      </c>
      <c r="AZ1237" s="1" t="s">
        <v>52</v>
      </c>
    </row>
    <row r="1238" spans="1:52" ht="30" customHeight="1" x14ac:dyDescent="0.3">
      <c r="A1238" s="19" t="s">
        <v>1192</v>
      </c>
      <c r="B1238" s="19" t="s">
        <v>1193</v>
      </c>
      <c r="C1238" s="19" t="s">
        <v>652</v>
      </c>
      <c r="D1238" s="20">
        <v>1.0999999999999999E-2</v>
      </c>
      <c r="E1238" s="22"/>
      <c r="F1238" s="25"/>
      <c r="G1238" s="22"/>
      <c r="H1238" s="25"/>
      <c r="I1238" s="22"/>
      <c r="J1238" s="25"/>
      <c r="K1238" s="22"/>
      <c r="L1238" s="25"/>
      <c r="M1238" s="19" t="s">
        <v>52</v>
      </c>
      <c r="N1238" s="1" t="s">
        <v>2810</v>
      </c>
      <c r="O1238" s="1" t="s">
        <v>1194</v>
      </c>
      <c r="P1238" s="1" t="s">
        <v>65</v>
      </c>
      <c r="Q1238" s="1" t="s">
        <v>65</v>
      </c>
      <c r="R1238" s="1" t="s">
        <v>64</v>
      </c>
      <c r="V1238">
        <v>1</v>
      </c>
      <c r="AV1238" s="1" t="s">
        <v>52</v>
      </c>
      <c r="AW1238" s="1" t="s">
        <v>2831</v>
      </c>
      <c r="AX1238" s="1" t="s">
        <v>52</v>
      </c>
      <c r="AY1238" s="1" t="s">
        <v>52</v>
      </c>
      <c r="AZ1238" s="1" t="s">
        <v>52</v>
      </c>
    </row>
    <row r="1239" spans="1:52" ht="30" customHeight="1" x14ac:dyDescent="0.3">
      <c r="A1239" s="19" t="s">
        <v>2774</v>
      </c>
      <c r="B1239" s="19" t="s">
        <v>1274</v>
      </c>
      <c r="C1239" s="19" t="s">
        <v>353</v>
      </c>
      <c r="D1239" s="20">
        <v>1</v>
      </c>
      <c r="E1239" s="22"/>
      <c r="F1239" s="25"/>
      <c r="G1239" s="22"/>
      <c r="H1239" s="25"/>
      <c r="I1239" s="22"/>
      <c r="J1239" s="25"/>
      <c r="K1239" s="22"/>
      <c r="L1239" s="25"/>
      <c r="M1239" s="19" t="s">
        <v>52</v>
      </c>
      <c r="N1239" s="1" t="s">
        <v>2810</v>
      </c>
      <c r="O1239" s="1" t="s">
        <v>1141</v>
      </c>
      <c r="P1239" s="1" t="s">
        <v>65</v>
      </c>
      <c r="Q1239" s="1" t="s">
        <v>65</v>
      </c>
      <c r="R1239" s="1" t="s">
        <v>65</v>
      </c>
      <c r="S1239">
        <v>1</v>
      </c>
      <c r="T1239">
        <v>0</v>
      </c>
      <c r="U1239">
        <v>0.02</v>
      </c>
      <c r="AV1239" s="1" t="s">
        <v>52</v>
      </c>
      <c r="AW1239" s="1" t="s">
        <v>2832</v>
      </c>
      <c r="AX1239" s="1" t="s">
        <v>52</v>
      </c>
      <c r="AY1239" s="1" t="s">
        <v>52</v>
      </c>
      <c r="AZ1239" s="1" t="s">
        <v>52</v>
      </c>
    </row>
    <row r="1240" spans="1:52" ht="30" customHeight="1" x14ac:dyDescent="0.3">
      <c r="A1240" s="19" t="s">
        <v>1196</v>
      </c>
      <c r="B1240" s="19" t="s">
        <v>52</v>
      </c>
      <c r="C1240" s="19" t="s">
        <v>52</v>
      </c>
      <c r="D1240" s="20"/>
      <c r="E1240" s="22"/>
      <c r="F1240" s="25"/>
      <c r="G1240" s="22"/>
      <c r="H1240" s="25"/>
      <c r="I1240" s="22"/>
      <c r="J1240" s="25"/>
      <c r="K1240" s="22"/>
      <c r="L1240" s="25"/>
      <c r="M1240" s="19" t="s">
        <v>52</v>
      </c>
      <c r="N1240" s="1" t="s">
        <v>94</v>
      </c>
      <c r="O1240" s="1" t="s">
        <v>94</v>
      </c>
      <c r="P1240" s="1" t="s">
        <v>52</v>
      </c>
      <c r="Q1240" s="1" t="s">
        <v>52</v>
      </c>
      <c r="R1240" s="1" t="s">
        <v>52</v>
      </c>
      <c r="AV1240" s="1" t="s">
        <v>52</v>
      </c>
      <c r="AW1240" s="1" t="s">
        <v>52</v>
      </c>
      <c r="AX1240" s="1" t="s">
        <v>52</v>
      </c>
      <c r="AY1240" s="1" t="s">
        <v>52</v>
      </c>
      <c r="AZ1240" s="1" t="s">
        <v>52</v>
      </c>
    </row>
    <row r="1241" spans="1:52" ht="30" customHeight="1" x14ac:dyDescent="0.3">
      <c r="A1241" s="20"/>
      <c r="B1241" s="20"/>
      <c r="C1241" s="20"/>
      <c r="D1241" s="20"/>
      <c r="E1241" s="22"/>
      <c r="F1241" s="25"/>
      <c r="G1241" s="22"/>
      <c r="H1241" s="25"/>
      <c r="I1241" s="22"/>
      <c r="J1241" s="25"/>
      <c r="K1241" s="22"/>
      <c r="L1241" s="25"/>
      <c r="M1241" s="20"/>
    </row>
    <row r="1242" spans="1:52" ht="30" customHeight="1" x14ac:dyDescent="0.3">
      <c r="A1242" s="16" t="s">
        <v>2833</v>
      </c>
      <c r="B1242" s="17"/>
      <c r="C1242" s="17"/>
      <c r="D1242" s="17"/>
      <c r="E1242" s="21"/>
      <c r="F1242" s="24"/>
      <c r="G1242" s="21"/>
      <c r="H1242" s="24"/>
      <c r="I1242" s="21"/>
      <c r="J1242" s="24"/>
      <c r="K1242" s="21"/>
      <c r="L1242" s="24"/>
      <c r="M1242" s="18"/>
      <c r="N1242" s="1" t="s">
        <v>1666</v>
      </c>
    </row>
    <row r="1243" spans="1:52" ht="30" customHeight="1" x14ac:dyDescent="0.3">
      <c r="A1243" s="19" t="s">
        <v>1184</v>
      </c>
      <c r="B1243" s="19" t="s">
        <v>1185</v>
      </c>
      <c r="C1243" s="19" t="s">
        <v>61</v>
      </c>
      <c r="D1243" s="20">
        <v>1.03</v>
      </c>
      <c r="E1243" s="22"/>
      <c r="F1243" s="25"/>
      <c r="G1243" s="22"/>
      <c r="H1243" s="25"/>
      <c r="I1243" s="22"/>
      <c r="J1243" s="25"/>
      <c r="K1243" s="22"/>
      <c r="L1243" s="25"/>
      <c r="M1243" s="19" t="s">
        <v>52</v>
      </c>
      <c r="N1243" s="1" t="s">
        <v>1666</v>
      </c>
      <c r="O1243" s="1" t="s">
        <v>1186</v>
      </c>
      <c r="P1243" s="1" t="s">
        <v>65</v>
      </c>
      <c r="Q1243" s="1" t="s">
        <v>65</v>
      </c>
      <c r="R1243" s="1" t="s">
        <v>64</v>
      </c>
      <c r="AV1243" s="1" t="s">
        <v>52</v>
      </c>
      <c r="AW1243" s="1" t="s">
        <v>2834</v>
      </c>
      <c r="AX1243" s="1" t="s">
        <v>52</v>
      </c>
      <c r="AY1243" s="1" t="s">
        <v>52</v>
      </c>
      <c r="AZ1243" s="1" t="s">
        <v>52</v>
      </c>
    </row>
    <row r="1244" spans="1:52" ht="30" customHeight="1" x14ac:dyDescent="0.3">
      <c r="A1244" s="19" t="s">
        <v>1334</v>
      </c>
      <c r="B1244" s="19" t="s">
        <v>1335</v>
      </c>
      <c r="C1244" s="19" t="s">
        <v>61</v>
      </c>
      <c r="D1244" s="20">
        <v>1</v>
      </c>
      <c r="E1244" s="22"/>
      <c r="F1244" s="25"/>
      <c r="G1244" s="22"/>
      <c r="H1244" s="25"/>
      <c r="I1244" s="22"/>
      <c r="J1244" s="25"/>
      <c r="K1244" s="22"/>
      <c r="L1244" s="25"/>
      <c r="M1244" s="19" t="s">
        <v>1336</v>
      </c>
      <c r="N1244" s="1" t="s">
        <v>1666</v>
      </c>
      <c r="O1244" s="1" t="s">
        <v>1337</v>
      </c>
      <c r="P1244" s="1" t="s">
        <v>64</v>
      </c>
      <c r="Q1244" s="1" t="s">
        <v>65</v>
      </c>
      <c r="R1244" s="1" t="s">
        <v>65</v>
      </c>
      <c r="AV1244" s="1" t="s">
        <v>52</v>
      </c>
      <c r="AW1244" s="1" t="s">
        <v>2835</v>
      </c>
      <c r="AX1244" s="1" t="s">
        <v>52</v>
      </c>
      <c r="AY1244" s="1" t="s">
        <v>52</v>
      </c>
      <c r="AZ1244" s="1" t="s">
        <v>52</v>
      </c>
    </row>
    <row r="1245" spans="1:52" ht="30" customHeight="1" x14ac:dyDescent="0.3">
      <c r="A1245" s="19" t="s">
        <v>1196</v>
      </c>
      <c r="B1245" s="19" t="s">
        <v>52</v>
      </c>
      <c r="C1245" s="19" t="s">
        <v>52</v>
      </c>
      <c r="D1245" s="20"/>
      <c r="E1245" s="22"/>
      <c r="F1245" s="25"/>
      <c r="G1245" s="22"/>
      <c r="H1245" s="25"/>
      <c r="I1245" s="22"/>
      <c r="J1245" s="25"/>
      <c r="K1245" s="22"/>
      <c r="L1245" s="25"/>
      <c r="M1245" s="19" t="s">
        <v>52</v>
      </c>
      <c r="N1245" s="1" t="s">
        <v>94</v>
      </c>
      <c r="O1245" s="1" t="s">
        <v>94</v>
      </c>
      <c r="P1245" s="1" t="s">
        <v>52</v>
      </c>
      <c r="Q1245" s="1" t="s">
        <v>52</v>
      </c>
      <c r="R1245" s="1" t="s">
        <v>52</v>
      </c>
      <c r="AV1245" s="1" t="s">
        <v>52</v>
      </c>
      <c r="AW1245" s="1" t="s">
        <v>52</v>
      </c>
      <c r="AX1245" s="1" t="s">
        <v>52</v>
      </c>
      <c r="AY1245" s="1" t="s">
        <v>52</v>
      </c>
      <c r="AZ1245" s="1" t="s">
        <v>52</v>
      </c>
    </row>
    <row r="1246" spans="1:52" ht="30" customHeight="1" x14ac:dyDescent="0.3">
      <c r="A1246" s="20"/>
      <c r="B1246" s="20"/>
      <c r="C1246" s="20"/>
      <c r="D1246" s="20"/>
      <c r="E1246" s="22"/>
      <c r="F1246" s="25"/>
      <c r="G1246" s="22"/>
      <c r="H1246" s="25"/>
      <c r="I1246" s="22"/>
      <c r="J1246" s="25"/>
      <c r="K1246" s="22"/>
      <c r="L1246" s="25"/>
      <c r="M1246" s="20"/>
    </row>
    <row r="1247" spans="1:52" ht="30" customHeight="1" x14ac:dyDescent="0.3">
      <c r="A1247" s="16" t="s">
        <v>2836</v>
      </c>
      <c r="B1247" s="17"/>
      <c r="C1247" s="17"/>
      <c r="D1247" s="17"/>
      <c r="E1247" s="21"/>
      <c r="F1247" s="24"/>
      <c r="G1247" s="21"/>
      <c r="H1247" s="24"/>
      <c r="I1247" s="21"/>
      <c r="J1247" s="24"/>
      <c r="K1247" s="21"/>
      <c r="L1247" s="24"/>
      <c r="M1247" s="18"/>
      <c r="N1247" s="1" t="s">
        <v>2837</v>
      </c>
    </row>
    <row r="1248" spans="1:52" ht="30" customHeight="1" x14ac:dyDescent="0.3">
      <c r="A1248" s="19" t="s">
        <v>2838</v>
      </c>
      <c r="B1248" s="19" t="s">
        <v>2839</v>
      </c>
      <c r="C1248" s="19" t="s">
        <v>89</v>
      </c>
      <c r="D1248" s="20">
        <v>0.28199999999999997</v>
      </c>
      <c r="E1248" s="22"/>
      <c r="F1248" s="25"/>
      <c r="G1248" s="22"/>
      <c r="H1248" s="25"/>
      <c r="I1248" s="22"/>
      <c r="J1248" s="25"/>
      <c r="K1248" s="22"/>
      <c r="L1248" s="25"/>
      <c r="M1248" s="19" t="s">
        <v>2041</v>
      </c>
      <c r="N1248" s="1" t="s">
        <v>2837</v>
      </c>
      <c r="O1248" s="1" t="s">
        <v>2842</v>
      </c>
      <c r="P1248" s="1" t="s">
        <v>65</v>
      </c>
      <c r="Q1248" s="1" t="s">
        <v>65</v>
      </c>
      <c r="R1248" s="1" t="s">
        <v>64</v>
      </c>
      <c r="AV1248" s="1" t="s">
        <v>52</v>
      </c>
      <c r="AW1248" s="1" t="s">
        <v>2843</v>
      </c>
      <c r="AX1248" s="1" t="s">
        <v>52</v>
      </c>
      <c r="AY1248" s="1" t="s">
        <v>52</v>
      </c>
      <c r="AZ1248" s="1" t="s">
        <v>52</v>
      </c>
    </row>
    <row r="1249" spans="1:52" ht="30" customHeight="1" x14ac:dyDescent="0.3">
      <c r="A1249" s="19" t="s">
        <v>2492</v>
      </c>
      <c r="B1249" s="19" t="s">
        <v>2493</v>
      </c>
      <c r="C1249" s="19" t="s">
        <v>1908</v>
      </c>
      <c r="D1249" s="20">
        <v>9.3000000000000007</v>
      </c>
      <c r="E1249" s="22"/>
      <c r="F1249" s="25"/>
      <c r="G1249" s="22"/>
      <c r="H1249" s="25"/>
      <c r="I1249" s="22"/>
      <c r="J1249" s="25"/>
      <c r="K1249" s="22"/>
      <c r="L1249" s="25"/>
      <c r="M1249" s="19" t="s">
        <v>52</v>
      </c>
      <c r="N1249" s="1" t="s">
        <v>2837</v>
      </c>
      <c r="O1249" s="1" t="s">
        <v>2494</v>
      </c>
      <c r="P1249" s="1" t="s">
        <v>65</v>
      </c>
      <c r="Q1249" s="1" t="s">
        <v>65</v>
      </c>
      <c r="R1249" s="1" t="s">
        <v>64</v>
      </c>
      <c r="V1249">
        <v>1</v>
      </c>
      <c r="AV1249" s="1" t="s">
        <v>52</v>
      </c>
      <c r="AW1249" s="1" t="s">
        <v>2844</v>
      </c>
      <c r="AX1249" s="1" t="s">
        <v>52</v>
      </c>
      <c r="AY1249" s="1" t="s">
        <v>52</v>
      </c>
      <c r="AZ1249" s="1" t="s">
        <v>52</v>
      </c>
    </row>
    <row r="1250" spans="1:52" ht="30" customHeight="1" x14ac:dyDescent="0.3">
      <c r="A1250" s="19" t="s">
        <v>1543</v>
      </c>
      <c r="B1250" s="19" t="s">
        <v>2845</v>
      </c>
      <c r="C1250" s="19" t="s">
        <v>353</v>
      </c>
      <c r="D1250" s="20">
        <v>1</v>
      </c>
      <c r="E1250" s="22"/>
      <c r="F1250" s="25"/>
      <c r="G1250" s="22"/>
      <c r="H1250" s="25"/>
      <c r="I1250" s="22"/>
      <c r="J1250" s="25"/>
      <c r="K1250" s="22"/>
      <c r="L1250" s="25"/>
      <c r="M1250" s="19" t="s">
        <v>52</v>
      </c>
      <c r="N1250" s="1" t="s">
        <v>2837</v>
      </c>
      <c r="O1250" s="1" t="s">
        <v>1141</v>
      </c>
      <c r="P1250" s="1" t="s">
        <v>65</v>
      </c>
      <c r="Q1250" s="1" t="s">
        <v>65</v>
      </c>
      <c r="R1250" s="1" t="s">
        <v>65</v>
      </c>
      <c r="S1250">
        <v>0</v>
      </c>
      <c r="T1250">
        <v>0</v>
      </c>
      <c r="U1250">
        <v>0.38</v>
      </c>
      <c r="AV1250" s="1" t="s">
        <v>52</v>
      </c>
      <c r="AW1250" s="1" t="s">
        <v>2846</v>
      </c>
      <c r="AX1250" s="1" t="s">
        <v>52</v>
      </c>
      <c r="AY1250" s="1" t="s">
        <v>52</v>
      </c>
      <c r="AZ1250" s="1" t="s">
        <v>52</v>
      </c>
    </row>
    <row r="1251" spans="1:52" ht="30" customHeight="1" x14ac:dyDescent="0.3">
      <c r="A1251" s="19" t="s">
        <v>2847</v>
      </c>
      <c r="B1251" s="19" t="s">
        <v>1193</v>
      </c>
      <c r="C1251" s="19" t="s">
        <v>652</v>
      </c>
      <c r="D1251" s="20">
        <v>1</v>
      </c>
      <c r="E1251" s="22"/>
      <c r="F1251" s="25"/>
      <c r="G1251" s="22"/>
      <c r="H1251" s="25"/>
      <c r="I1251" s="22"/>
      <c r="J1251" s="25"/>
      <c r="K1251" s="22"/>
      <c r="L1251" s="25"/>
      <c r="M1251" s="19" t="s">
        <v>52</v>
      </c>
      <c r="N1251" s="1" t="s">
        <v>2837</v>
      </c>
      <c r="O1251" s="1" t="s">
        <v>2848</v>
      </c>
      <c r="P1251" s="1" t="s">
        <v>65</v>
      </c>
      <c r="Q1251" s="1" t="s">
        <v>65</v>
      </c>
      <c r="R1251" s="1" t="s">
        <v>64</v>
      </c>
      <c r="AV1251" s="1" t="s">
        <v>52</v>
      </c>
      <c r="AW1251" s="1" t="s">
        <v>2849</v>
      </c>
      <c r="AX1251" s="1" t="s">
        <v>64</v>
      </c>
      <c r="AY1251" s="1" t="s">
        <v>52</v>
      </c>
      <c r="AZ1251" s="1" t="s">
        <v>52</v>
      </c>
    </row>
    <row r="1252" spans="1:52" ht="30" customHeight="1" x14ac:dyDescent="0.3">
      <c r="A1252" s="19" t="s">
        <v>1196</v>
      </c>
      <c r="B1252" s="19" t="s">
        <v>52</v>
      </c>
      <c r="C1252" s="19" t="s">
        <v>52</v>
      </c>
      <c r="D1252" s="20"/>
      <c r="E1252" s="22"/>
      <c r="F1252" s="25"/>
      <c r="G1252" s="22"/>
      <c r="H1252" s="25"/>
      <c r="I1252" s="22"/>
      <c r="J1252" s="25"/>
      <c r="K1252" s="22"/>
      <c r="L1252" s="25"/>
      <c r="M1252" s="19" t="s">
        <v>52</v>
      </c>
      <c r="N1252" s="1" t="s">
        <v>94</v>
      </c>
      <c r="O1252" s="1" t="s">
        <v>94</v>
      </c>
      <c r="P1252" s="1" t="s">
        <v>52</v>
      </c>
      <c r="Q1252" s="1" t="s">
        <v>52</v>
      </c>
      <c r="R1252" s="1" t="s">
        <v>52</v>
      </c>
      <c r="AV1252" s="1" t="s">
        <v>52</v>
      </c>
      <c r="AW1252" s="1" t="s">
        <v>52</v>
      </c>
      <c r="AX1252" s="1" t="s">
        <v>52</v>
      </c>
      <c r="AY1252" s="1" t="s">
        <v>52</v>
      </c>
      <c r="AZ1252" s="1" t="s">
        <v>52</v>
      </c>
    </row>
    <row r="1253" spans="1:52" ht="30" customHeight="1" x14ac:dyDescent="0.3">
      <c r="A1253" s="20"/>
      <c r="B1253" s="20"/>
      <c r="C1253" s="20"/>
      <c r="D1253" s="20"/>
      <c r="E1253" s="22"/>
      <c r="F1253" s="25"/>
      <c r="G1253" s="22"/>
      <c r="H1253" s="25"/>
      <c r="I1253" s="22"/>
      <c r="J1253" s="25"/>
      <c r="K1253" s="22"/>
      <c r="L1253" s="25"/>
      <c r="M1253" s="20"/>
    </row>
    <row r="1254" spans="1:52" ht="30" customHeight="1" x14ac:dyDescent="0.3">
      <c r="A1254" s="16" t="s">
        <v>2850</v>
      </c>
      <c r="B1254" s="17"/>
      <c r="C1254" s="17"/>
      <c r="D1254" s="17"/>
      <c r="E1254" s="21"/>
      <c r="F1254" s="24"/>
      <c r="G1254" s="21"/>
      <c r="H1254" s="24"/>
      <c r="I1254" s="21"/>
      <c r="J1254" s="24"/>
      <c r="K1254" s="21"/>
      <c r="L1254" s="24"/>
      <c r="M1254" s="18"/>
      <c r="N1254" s="1" t="s">
        <v>1678</v>
      </c>
    </row>
    <row r="1255" spans="1:52" ht="30" customHeight="1" x14ac:dyDescent="0.3">
      <c r="A1255" s="19" t="s">
        <v>1674</v>
      </c>
      <c r="B1255" s="19" t="s">
        <v>1675</v>
      </c>
      <c r="C1255" s="19" t="s">
        <v>89</v>
      </c>
      <c r="D1255" s="20">
        <v>0.25</v>
      </c>
      <c r="E1255" s="22"/>
      <c r="F1255" s="25"/>
      <c r="G1255" s="22"/>
      <c r="H1255" s="25"/>
      <c r="I1255" s="22"/>
      <c r="J1255" s="25"/>
      <c r="K1255" s="22"/>
      <c r="L1255" s="25"/>
      <c r="M1255" s="19" t="s">
        <v>2041</v>
      </c>
      <c r="N1255" s="1" t="s">
        <v>1678</v>
      </c>
      <c r="O1255" s="1" t="s">
        <v>2851</v>
      </c>
      <c r="P1255" s="1" t="s">
        <v>65</v>
      </c>
      <c r="Q1255" s="1" t="s">
        <v>65</v>
      </c>
      <c r="R1255" s="1" t="s">
        <v>64</v>
      </c>
      <c r="AV1255" s="1" t="s">
        <v>52</v>
      </c>
      <c r="AW1255" s="1" t="s">
        <v>2852</v>
      </c>
      <c r="AX1255" s="1" t="s">
        <v>52</v>
      </c>
      <c r="AY1255" s="1" t="s">
        <v>52</v>
      </c>
      <c r="AZ1255" s="1" t="s">
        <v>52</v>
      </c>
    </row>
    <row r="1256" spans="1:52" ht="30" customHeight="1" x14ac:dyDescent="0.3">
      <c r="A1256" s="19" t="s">
        <v>1196</v>
      </c>
      <c r="B1256" s="19" t="s">
        <v>52</v>
      </c>
      <c r="C1256" s="19" t="s">
        <v>52</v>
      </c>
      <c r="D1256" s="20"/>
      <c r="E1256" s="22"/>
      <c r="F1256" s="25"/>
      <c r="G1256" s="22"/>
      <c r="H1256" s="25"/>
      <c r="I1256" s="22"/>
      <c r="J1256" s="25"/>
      <c r="K1256" s="22"/>
      <c r="L1256" s="25"/>
      <c r="M1256" s="19" t="s">
        <v>52</v>
      </c>
      <c r="N1256" s="1" t="s">
        <v>94</v>
      </c>
      <c r="O1256" s="1" t="s">
        <v>94</v>
      </c>
      <c r="P1256" s="1" t="s">
        <v>52</v>
      </c>
      <c r="Q1256" s="1" t="s">
        <v>52</v>
      </c>
      <c r="R1256" s="1" t="s">
        <v>52</v>
      </c>
      <c r="AV1256" s="1" t="s">
        <v>52</v>
      </c>
      <c r="AW1256" s="1" t="s">
        <v>52</v>
      </c>
      <c r="AX1256" s="1" t="s">
        <v>64</v>
      </c>
      <c r="AY1256" s="1" t="s">
        <v>52</v>
      </c>
      <c r="AZ1256" s="1" t="s">
        <v>52</v>
      </c>
    </row>
    <row r="1257" spans="1:52" ht="30" customHeight="1" x14ac:dyDescent="0.3">
      <c r="A1257" s="20"/>
      <c r="B1257" s="20"/>
      <c r="C1257" s="20"/>
      <c r="D1257" s="20"/>
      <c r="E1257" s="22"/>
      <c r="F1257" s="25"/>
      <c r="G1257" s="22"/>
      <c r="H1257" s="25"/>
      <c r="I1257" s="22"/>
      <c r="J1257" s="25"/>
      <c r="K1257" s="22"/>
      <c r="L1257" s="25"/>
      <c r="M1257" s="20"/>
    </row>
    <row r="1258" spans="1:52" ht="30" customHeight="1" x14ac:dyDescent="0.3">
      <c r="A1258" s="16" t="s">
        <v>2853</v>
      </c>
      <c r="B1258" s="17"/>
      <c r="C1258" s="17"/>
      <c r="D1258" s="17"/>
      <c r="E1258" s="21"/>
      <c r="F1258" s="24"/>
      <c r="G1258" s="21"/>
      <c r="H1258" s="24"/>
      <c r="I1258" s="21"/>
      <c r="J1258" s="24"/>
      <c r="K1258" s="21"/>
      <c r="L1258" s="24"/>
      <c r="M1258" s="18"/>
      <c r="N1258" s="1" t="s">
        <v>1686</v>
      </c>
    </row>
    <row r="1259" spans="1:52" ht="30" customHeight="1" x14ac:dyDescent="0.3">
      <c r="A1259" s="19" t="s">
        <v>2538</v>
      </c>
      <c r="B1259" s="19" t="s">
        <v>1193</v>
      </c>
      <c r="C1259" s="19" t="s">
        <v>652</v>
      </c>
      <c r="D1259" s="20">
        <v>2.14</v>
      </c>
      <c r="E1259" s="22"/>
      <c r="F1259" s="25"/>
      <c r="G1259" s="22"/>
      <c r="H1259" s="25"/>
      <c r="I1259" s="22"/>
      <c r="J1259" s="25"/>
      <c r="K1259" s="22"/>
      <c r="L1259" s="25"/>
      <c r="M1259" s="19" t="s">
        <v>52</v>
      </c>
      <c r="N1259" s="1" t="s">
        <v>1686</v>
      </c>
      <c r="O1259" s="1" t="s">
        <v>2539</v>
      </c>
      <c r="P1259" s="1" t="s">
        <v>65</v>
      </c>
      <c r="Q1259" s="1" t="s">
        <v>65</v>
      </c>
      <c r="R1259" s="1" t="s">
        <v>64</v>
      </c>
      <c r="AV1259" s="1" t="s">
        <v>52</v>
      </c>
      <c r="AW1259" s="1" t="s">
        <v>2854</v>
      </c>
      <c r="AX1259" s="1" t="s">
        <v>52</v>
      </c>
      <c r="AY1259" s="1" t="s">
        <v>52</v>
      </c>
      <c r="AZ1259" s="1" t="s">
        <v>52</v>
      </c>
    </row>
    <row r="1260" spans="1:52" ht="30" customHeight="1" x14ac:dyDescent="0.3">
      <c r="A1260" s="19" t="s">
        <v>1192</v>
      </c>
      <c r="B1260" s="19" t="s">
        <v>1193</v>
      </c>
      <c r="C1260" s="19" t="s">
        <v>652</v>
      </c>
      <c r="D1260" s="20">
        <v>1.43</v>
      </c>
      <c r="E1260" s="22"/>
      <c r="F1260" s="25"/>
      <c r="G1260" s="22"/>
      <c r="H1260" s="25"/>
      <c r="I1260" s="22"/>
      <c r="J1260" s="25"/>
      <c r="K1260" s="22"/>
      <c r="L1260" s="25"/>
      <c r="M1260" s="19" t="s">
        <v>52</v>
      </c>
      <c r="N1260" s="1" t="s">
        <v>1686</v>
      </c>
      <c r="O1260" s="1" t="s">
        <v>1194</v>
      </c>
      <c r="P1260" s="1" t="s">
        <v>65</v>
      </c>
      <c r="Q1260" s="1" t="s">
        <v>65</v>
      </c>
      <c r="R1260" s="1" t="s">
        <v>64</v>
      </c>
      <c r="AV1260" s="1" t="s">
        <v>52</v>
      </c>
      <c r="AW1260" s="1" t="s">
        <v>2855</v>
      </c>
      <c r="AX1260" s="1" t="s">
        <v>52</v>
      </c>
      <c r="AY1260" s="1" t="s">
        <v>52</v>
      </c>
      <c r="AZ1260" s="1" t="s">
        <v>52</v>
      </c>
    </row>
    <row r="1261" spans="1:52" ht="30" customHeight="1" x14ac:dyDescent="0.3">
      <c r="A1261" s="19" t="s">
        <v>2856</v>
      </c>
      <c r="B1261" s="19" t="s">
        <v>2857</v>
      </c>
      <c r="C1261" s="19" t="s">
        <v>2858</v>
      </c>
      <c r="D1261" s="20">
        <v>0.7</v>
      </c>
      <c r="E1261" s="22"/>
      <c r="F1261" s="25"/>
      <c r="G1261" s="22"/>
      <c r="H1261" s="25"/>
      <c r="I1261" s="22"/>
      <c r="J1261" s="25"/>
      <c r="K1261" s="22"/>
      <c r="L1261" s="25"/>
      <c r="M1261" s="19" t="s">
        <v>2859</v>
      </c>
      <c r="N1261" s="1" t="s">
        <v>1686</v>
      </c>
      <c r="O1261" s="1" t="s">
        <v>2860</v>
      </c>
      <c r="P1261" s="1" t="s">
        <v>65</v>
      </c>
      <c r="Q1261" s="1" t="s">
        <v>65</v>
      </c>
      <c r="R1261" s="1" t="s">
        <v>64</v>
      </c>
      <c r="AV1261" s="1" t="s">
        <v>52</v>
      </c>
      <c r="AW1261" s="1" t="s">
        <v>2861</v>
      </c>
      <c r="AX1261" s="1" t="s">
        <v>52</v>
      </c>
      <c r="AY1261" s="1" t="s">
        <v>52</v>
      </c>
      <c r="AZ1261" s="1" t="s">
        <v>52</v>
      </c>
    </row>
    <row r="1262" spans="1:52" ht="30" customHeight="1" x14ac:dyDescent="0.3">
      <c r="A1262" s="19" t="s">
        <v>2862</v>
      </c>
      <c r="B1262" s="19" t="s">
        <v>2863</v>
      </c>
      <c r="C1262" s="19" t="s">
        <v>1091</v>
      </c>
      <c r="D1262" s="20">
        <v>2.5</v>
      </c>
      <c r="E1262" s="22"/>
      <c r="F1262" s="25"/>
      <c r="G1262" s="22"/>
      <c r="H1262" s="25"/>
      <c r="I1262" s="22"/>
      <c r="J1262" s="25"/>
      <c r="K1262" s="22"/>
      <c r="L1262" s="25"/>
      <c r="M1262" s="19" t="s">
        <v>52</v>
      </c>
      <c r="N1262" s="1" t="s">
        <v>1686</v>
      </c>
      <c r="O1262" s="1" t="s">
        <v>2864</v>
      </c>
      <c r="P1262" s="1" t="s">
        <v>65</v>
      </c>
      <c r="Q1262" s="1" t="s">
        <v>65</v>
      </c>
      <c r="R1262" s="1" t="s">
        <v>64</v>
      </c>
      <c r="AV1262" s="1" t="s">
        <v>52</v>
      </c>
      <c r="AW1262" s="1" t="s">
        <v>2865</v>
      </c>
      <c r="AX1262" s="1" t="s">
        <v>52</v>
      </c>
      <c r="AY1262" s="1" t="s">
        <v>52</v>
      </c>
      <c r="AZ1262" s="1" t="s">
        <v>52</v>
      </c>
    </row>
    <row r="1263" spans="1:52" ht="30" customHeight="1" x14ac:dyDescent="0.3">
      <c r="A1263" s="19" t="s">
        <v>1196</v>
      </c>
      <c r="B1263" s="19" t="s">
        <v>52</v>
      </c>
      <c r="C1263" s="19" t="s">
        <v>52</v>
      </c>
      <c r="D1263" s="20"/>
      <c r="E1263" s="22"/>
      <c r="F1263" s="25"/>
      <c r="G1263" s="22"/>
      <c r="H1263" s="25"/>
      <c r="I1263" s="22"/>
      <c r="J1263" s="25"/>
      <c r="K1263" s="22"/>
      <c r="L1263" s="25"/>
      <c r="M1263" s="19" t="s">
        <v>52</v>
      </c>
      <c r="N1263" s="1" t="s">
        <v>94</v>
      </c>
      <c r="O1263" s="1" t="s">
        <v>94</v>
      </c>
      <c r="P1263" s="1" t="s">
        <v>52</v>
      </c>
      <c r="Q1263" s="1" t="s">
        <v>52</v>
      </c>
      <c r="R1263" s="1" t="s">
        <v>52</v>
      </c>
      <c r="AV1263" s="1" t="s">
        <v>52</v>
      </c>
      <c r="AW1263" s="1" t="s">
        <v>52</v>
      </c>
      <c r="AX1263" s="1" t="s">
        <v>52</v>
      </c>
      <c r="AY1263" s="1" t="s">
        <v>52</v>
      </c>
      <c r="AZ1263" s="1" t="s">
        <v>52</v>
      </c>
    </row>
    <row r="1264" spans="1:52" ht="30" customHeight="1" x14ac:dyDescent="0.3">
      <c r="A1264" s="20"/>
      <c r="B1264" s="20"/>
      <c r="C1264" s="20"/>
      <c r="D1264" s="20"/>
      <c r="E1264" s="22"/>
      <c r="F1264" s="25"/>
      <c r="G1264" s="22"/>
      <c r="H1264" s="25"/>
      <c r="I1264" s="22"/>
      <c r="J1264" s="25"/>
      <c r="K1264" s="22"/>
      <c r="L1264" s="25"/>
      <c r="M1264" s="20"/>
    </row>
    <row r="1265" spans="1:52" ht="30" customHeight="1" x14ac:dyDescent="0.3">
      <c r="A1265" s="16" t="s">
        <v>2866</v>
      </c>
      <c r="B1265" s="17"/>
      <c r="C1265" s="17"/>
      <c r="D1265" s="17"/>
      <c r="E1265" s="21"/>
      <c r="F1265" s="24"/>
      <c r="G1265" s="21"/>
      <c r="H1265" s="24"/>
      <c r="I1265" s="21"/>
      <c r="J1265" s="24"/>
      <c r="K1265" s="21"/>
      <c r="L1265" s="24"/>
      <c r="M1265" s="18"/>
      <c r="N1265" s="1" t="s">
        <v>1699</v>
      </c>
    </row>
    <row r="1266" spans="1:52" ht="30" customHeight="1" x14ac:dyDescent="0.3">
      <c r="A1266" s="19" t="s">
        <v>1307</v>
      </c>
      <c r="B1266" s="19" t="s">
        <v>1308</v>
      </c>
      <c r="C1266" s="19" t="s">
        <v>61</v>
      </c>
      <c r="D1266" s="20">
        <v>1</v>
      </c>
      <c r="E1266" s="22"/>
      <c r="F1266" s="25"/>
      <c r="G1266" s="22"/>
      <c r="H1266" s="25"/>
      <c r="I1266" s="22"/>
      <c r="J1266" s="25"/>
      <c r="K1266" s="22"/>
      <c r="L1266" s="25"/>
      <c r="M1266" s="19" t="s">
        <v>1309</v>
      </c>
      <c r="N1266" s="1" t="s">
        <v>1699</v>
      </c>
      <c r="O1266" s="1" t="s">
        <v>1310</v>
      </c>
      <c r="P1266" s="1" t="s">
        <v>64</v>
      </c>
      <c r="Q1266" s="1" t="s">
        <v>65</v>
      </c>
      <c r="R1266" s="1" t="s">
        <v>65</v>
      </c>
      <c r="V1266">
        <v>1</v>
      </c>
      <c r="AV1266" s="1" t="s">
        <v>52</v>
      </c>
      <c r="AW1266" s="1" t="s">
        <v>2867</v>
      </c>
      <c r="AX1266" s="1" t="s">
        <v>52</v>
      </c>
      <c r="AY1266" s="1" t="s">
        <v>52</v>
      </c>
      <c r="AZ1266" s="1" t="s">
        <v>52</v>
      </c>
    </row>
    <row r="1267" spans="1:52" ht="30" customHeight="1" x14ac:dyDescent="0.3">
      <c r="A1267" s="19" t="s">
        <v>2868</v>
      </c>
      <c r="B1267" s="19" t="s">
        <v>2869</v>
      </c>
      <c r="C1267" s="19" t="s">
        <v>353</v>
      </c>
      <c r="D1267" s="20">
        <v>-1</v>
      </c>
      <c r="E1267" s="22"/>
      <c r="F1267" s="25"/>
      <c r="G1267" s="22"/>
      <c r="H1267" s="25"/>
      <c r="I1267" s="22"/>
      <c r="J1267" s="25"/>
      <c r="K1267" s="22"/>
      <c r="L1267" s="25"/>
      <c r="M1267" s="19" t="s">
        <v>52</v>
      </c>
      <c r="N1267" s="1" t="s">
        <v>1699</v>
      </c>
      <c r="O1267" s="1" t="s">
        <v>1141</v>
      </c>
      <c r="P1267" s="1" t="s">
        <v>65</v>
      </c>
      <c r="Q1267" s="1" t="s">
        <v>65</v>
      </c>
      <c r="R1267" s="1" t="s">
        <v>65</v>
      </c>
      <c r="S1267">
        <v>1</v>
      </c>
      <c r="T1267">
        <v>1</v>
      </c>
      <c r="U1267">
        <v>0.6</v>
      </c>
      <c r="AV1267" s="1" t="s">
        <v>52</v>
      </c>
      <c r="AW1267" s="1" t="s">
        <v>2870</v>
      </c>
      <c r="AX1267" s="1" t="s">
        <v>52</v>
      </c>
      <c r="AY1267" s="1" t="s">
        <v>52</v>
      </c>
      <c r="AZ1267" s="1" t="s">
        <v>52</v>
      </c>
    </row>
    <row r="1268" spans="1:52" ht="30" customHeight="1" x14ac:dyDescent="0.3">
      <c r="A1268" s="19" t="s">
        <v>1196</v>
      </c>
      <c r="B1268" s="19" t="s">
        <v>52</v>
      </c>
      <c r="C1268" s="19" t="s">
        <v>52</v>
      </c>
      <c r="D1268" s="20"/>
      <c r="E1268" s="22"/>
      <c r="F1268" s="25"/>
      <c r="G1268" s="22"/>
      <c r="H1268" s="25"/>
      <c r="I1268" s="22"/>
      <c r="J1268" s="25"/>
      <c r="K1268" s="22"/>
      <c r="L1268" s="25"/>
      <c r="M1268" s="19" t="s">
        <v>52</v>
      </c>
      <c r="N1268" s="1" t="s">
        <v>94</v>
      </c>
      <c r="O1268" s="1" t="s">
        <v>94</v>
      </c>
      <c r="P1268" s="1" t="s">
        <v>52</v>
      </c>
      <c r="Q1268" s="1" t="s">
        <v>52</v>
      </c>
      <c r="R1268" s="1" t="s">
        <v>52</v>
      </c>
      <c r="AV1268" s="1" t="s">
        <v>52</v>
      </c>
      <c r="AW1268" s="1" t="s">
        <v>52</v>
      </c>
      <c r="AX1268" s="1" t="s">
        <v>52</v>
      </c>
      <c r="AY1268" s="1" t="s">
        <v>52</v>
      </c>
      <c r="AZ1268" s="1" t="s">
        <v>52</v>
      </c>
    </row>
    <row r="1269" spans="1:52" ht="30" customHeight="1" x14ac:dyDescent="0.3">
      <c r="A1269" s="20"/>
      <c r="B1269" s="20"/>
      <c r="C1269" s="20"/>
      <c r="D1269" s="20"/>
      <c r="E1269" s="22"/>
      <c r="F1269" s="25"/>
      <c r="G1269" s="22"/>
      <c r="H1269" s="25"/>
      <c r="I1269" s="22"/>
      <c r="J1269" s="25"/>
      <c r="K1269" s="22"/>
      <c r="L1269" s="25"/>
      <c r="M1269" s="20"/>
    </row>
    <row r="1270" spans="1:52" ht="30" customHeight="1" x14ac:dyDescent="0.3">
      <c r="A1270" s="16" t="s">
        <v>2871</v>
      </c>
      <c r="B1270" s="17"/>
      <c r="C1270" s="17"/>
      <c r="D1270" s="17"/>
      <c r="E1270" s="21"/>
      <c r="F1270" s="24"/>
      <c r="G1270" s="21"/>
      <c r="H1270" s="24"/>
      <c r="I1270" s="21"/>
      <c r="J1270" s="24"/>
      <c r="K1270" s="21"/>
      <c r="L1270" s="24"/>
      <c r="M1270" s="18"/>
      <c r="N1270" s="1" t="s">
        <v>1704</v>
      </c>
    </row>
    <row r="1271" spans="1:52" ht="30" customHeight="1" x14ac:dyDescent="0.3">
      <c r="A1271" s="19" t="s">
        <v>1546</v>
      </c>
      <c r="B1271" s="19" t="s">
        <v>1193</v>
      </c>
      <c r="C1271" s="19" t="s">
        <v>652</v>
      </c>
      <c r="D1271" s="20">
        <v>1.4E-2</v>
      </c>
      <c r="E1271" s="22"/>
      <c r="F1271" s="25"/>
      <c r="G1271" s="22"/>
      <c r="H1271" s="25"/>
      <c r="I1271" s="22"/>
      <c r="J1271" s="25"/>
      <c r="K1271" s="22"/>
      <c r="L1271" s="25"/>
      <c r="M1271" s="19" t="s">
        <v>52</v>
      </c>
      <c r="N1271" s="1" t="s">
        <v>1704</v>
      </c>
      <c r="O1271" s="1" t="s">
        <v>1547</v>
      </c>
      <c r="P1271" s="1" t="s">
        <v>65</v>
      </c>
      <c r="Q1271" s="1" t="s">
        <v>65</v>
      </c>
      <c r="R1271" s="1" t="s">
        <v>64</v>
      </c>
      <c r="V1271">
        <v>1</v>
      </c>
      <c r="AV1271" s="1" t="s">
        <v>52</v>
      </c>
      <c r="AW1271" s="1" t="s">
        <v>2872</v>
      </c>
      <c r="AX1271" s="1" t="s">
        <v>52</v>
      </c>
      <c r="AY1271" s="1" t="s">
        <v>52</v>
      </c>
      <c r="AZ1271" s="1" t="s">
        <v>52</v>
      </c>
    </row>
    <row r="1272" spans="1:52" ht="30" customHeight="1" x14ac:dyDescent="0.3">
      <c r="A1272" s="19" t="s">
        <v>1192</v>
      </c>
      <c r="B1272" s="19" t="s">
        <v>1193</v>
      </c>
      <c r="C1272" s="19" t="s">
        <v>652</v>
      </c>
      <c r="D1272" s="20">
        <v>0.01</v>
      </c>
      <c r="E1272" s="22"/>
      <c r="F1272" s="25"/>
      <c r="G1272" s="22"/>
      <c r="H1272" s="25"/>
      <c r="I1272" s="22"/>
      <c r="J1272" s="25"/>
      <c r="K1272" s="22"/>
      <c r="L1272" s="25"/>
      <c r="M1272" s="19" t="s">
        <v>52</v>
      </c>
      <c r="N1272" s="1" t="s">
        <v>1704</v>
      </c>
      <c r="O1272" s="1" t="s">
        <v>1194</v>
      </c>
      <c r="P1272" s="1" t="s">
        <v>65</v>
      </c>
      <c r="Q1272" s="1" t="s">
        <v>65</v>
      </c>
      <c r="R1272" s="1" t="s">
        <v>64</v>
      </c>
      <c r="V1272">
        <v>1</v>
      </c>
      <c r="AV1272" s="1" t="s">
        <v>52</v>
      </c>
      <c r="AW1272" s="1" t="s">
        <v>2873</v>
      </c>
      <c r="AX1272" s="1" t="s">
        <v>52</v>
      </c>
      <c r="AY1272" s="1" t="s">
        <v>52</v>
      </c>
      <c r="AZ1272" s="1" t="s">
        <v>52</v>
      </c>
    </row>
    <row r="1273" spans="1:52" ht="30" customHeight="1" x14ac:dyDescent="0.3">
      <c r="A1273" s="19" t="s">
        <v>1273</v>
      </c>
      <c r="B1273" s="19" t="s">
        <v>1274</v>
      </c>
      <c r="C1273" s="19" t="s">
        <v>353</v>
      </c>
      <c r="D1273" s="20">
        <v>1</v>
      </c>
      <c r="E1273" s="22"/>
      <c r="F1273" s="25"/>
      <c r="G1273" s="22"/>
      <c r="H1273" s="25"/>
      <c r="I1273" s="22"/>
      <c r="J1273" s="25"/>
      <c r="K1273" s="22"/>
      <c r="L1273" s="25"/>
      <c r="M1273" s="19" t="s">
        <v>52</v>
      </c>
      <c r="N1273" s="1" t="s">
        <v>1704</v>
      </c>
      <c r="O1273" s="1" t="s">
        <v>1141</v>
      </c>
      <c r="P1273" s="1" t="s">
        <v>65</v>
      </c>
      <c r="Q1273" s="1" t="s">
        <v>65</v>
      </c>
      <c r="R1273" s="1" t="s">
        <v>65</v>
      </c>
      <c r="S1273">
        <v>1</v>
      </c>
      <c r="T1273">
        <v>2</v>
      </c>
      <c r="U1273">
        <v>0.02</v>
      </c>
      <c r="AV1273" s="1" t="s">
        <v>52</v>
      </c>
      <c r="AW1273" s="1" t="s">
        <v>2874</v>
      </c>
      <c r="AX1273" s="1" t="s">
        <v>52</v>
      </c>
      <c r="AY1273" s="1" t="s">
        <v>52</v>
      </c>
      <c r="AZ1273" s="1" t="s">
        <v>52</v>
      </c>
    </row>
    <row r="1274" spans="1:52" ht="30" customHeight="1" x14ac:dyDescent="0.3">
      <c r="A1274" s="19" t="s">
        <v>1196</v>
      </c>
      <c r="B1274" s="19" t="s">
        <v>52</v>
      </c>
      <c r="C1274" s="19" t="s">
        <v>52</v>
      </c>
      <c r="D1274" s="20"/>
      <c r="E1274" s="22"/>
      <c r="F1274" s="25"/>
      <c r="G1274" s="22"/>
      <c r="H1274" s="25"/>
      <c r="I1274" s="22"/>
      <c r="J1274" s="25"/>
      <c r="K1274" s="22"/>
      <c r="L1274" s="25"/>
      <c r="M1274" s="19" t="s">
        <v>52</v>
      </c>
      <c r="N1274" s="1" t="s">
        <v>94</v>
      </c>
      <c r="O1274" s="1" t="s">
        <v>94</v>
      </c>
      <c r="P1274" s="1" t="s">
        <v>52</v>
      </c>
      <c r="Q1274" s="1" t="s">
        <v>52</v>
      </c>
      <c r="R1274" s="1" t="s">
        <v>52</v>
      </c>
      <c r="AV1274" s="1" t="s">
        <v>52</v>
      </c>
      <c r="AW1274" s="1" t="s">
        <v>52</v>
      </c>
      <c r="AX1274" s="1" t="s">
        <v>52</v>
      </c>
      <c r="AY1274" s="1" t="s">
        <v>52</v>
      </c>
      <c r="AZ1274" s="1" t="s">
        <v>52</v>
      </c>
    </row>
    <row r="1275" spans="1:52" ht="30" customHeight="1" x14ac:dyDescent="0.3">
      <c r="A1275" s="20"/>
      <c r="B1275" s="20"/>
      <c r="C1275" s="20"/>
      <c r="D1275" s="20"/>
      <c r="E1275" s="22"/>
      <c r="F1275" s="25"/>
      <c r="G1275" s="22"/>
      <c r="H1275" s="25"/>
      <c r="I1275" s="22"/>
      <c r="J1275" s="25"/>
      <c r="K1275" s="22"/>
      <c r="L1275" s="25"/>
      <c r="M1275" s="20"/>
    </row>
    <row r="1276" spans="1:52" ht="30" customHeight="1" x14ac:dyDescent="0.3">
      <c r="A1276" s="16" t="s">
        <v>2875</v>
      </c>
      <c r="B1276" s="17"/>
      <c r="C1276" s="17"/>
      <c r="D1276" s="17"/>
      <c r="E1276" s="21"/>
      <c r="F1276" s="24"/>
      <c r="G1276" s="21"/>
      <c r="H1276" s="24"/>
      <c r="I1276" s="21"/>
      <c r="J1276" s="24"/>
      <c r="K1276" s="21"/>
      <c r="L1276" s="24"/>
      <c r="M1276" s="18"/>
      <c r="N1276" s="1" t="s">
        <v>1708</v>
      </c>
    </row>
    <row r="1277" spans="1:52" ht="30" customHeight="1" x14ac:dyDescent="0.3">
      <c r="A1277" s="19" t="s">
        <v>1546</v>
      </c>
      <c r="B1277" s="19" t="s">
        <v>1193</v>
      </c>
      <c r="C1277" s="19" t="s">
        <v>652</v>
      </c>
      <c r="D1277" s="20">
        <v>1.7999999999999999E-2</v>
      </c>
      <c r="E1277" s="22"/>
      <c r="F1277" s="25"/>
      <c r="G1277" s="22"/>
      <c r="H1277" s="25"/>
      <c r="I1277" s="22"/>
      <c r="J1277" s="25"/>
      <c r="K1277" s="22"/>
      <c r="L1277" s="25"/>
      <c r="M1277" s="19" t="s">
        <v>52</v>
      </c>
      <c r="N1277" s="1" t="s">
        <v>1708</v>
      </c>
      <c r="O1277" s="1" t="s">
        <v>1547</v>
      </c>
      <c r="P1277" s="1" t="s">
        <v>65</v>
      </c>
      <c r="Q1277" s="1" t="s">
        <v>65</v>
      </c>
      <c r="R1277" s="1" t="s">
        <v>64</v>
      </c>
      <c r="V1277">
        <v>1</v>
      </c>
      <c r="AV1277" s="1" t="s">
        <v>52</v>
      </c>
      <c r="AW1277" s="1" t="s">
        <v>2876</v>
      </c>
      <c r="AX1277" s="1" t="s">
        <v>52</v>
      </c>
      <c r="AY1277" s="1" t="s">
        <v>52</v>
      </c>
      <c r="AZ1277" s="1" t="s">
        <v>52</v>
      </c>
    </row>
    <row r="1278" spans="1:52" ht="30" customHeight="1" x14ac:dyDescent="0.3">
      <c r="A1278" s="19" t="s">
        <v>1192</v>
      </c>
      <c r="B1278" s="19" t="s">
        <v>1193</v>
      </c>
      <c r="C1278" s="19" t="s">
        <v>652</v>
      </c>
      <c r="D1278" s="20">
        <v>1.2999999999999999E-2</v>
      </c>
      <c r="E1278" s="22"/>
      <c r="F1278" s="25"/>
      <c r="G1278" s="22"/>
      <c r="H1278" s="25"/>
      <c r="I1278" s="22"/>
      <c r="J1278" s="25"/>
      <c r="K1278" s="22"/>
      <c r="L1278" s="25"/>
      <c r="M1278" s="19" t="s">
        <v>52</v>
      </c>
      <c r="N1278" s="1" t="s">
        <v>1708</v>
      </c>
      <c r="O1278" s="1" t="s">
        <v>1194</v>
      </c>
      <c r="P1278" s="1" t="s">
        <v>65</v>
      </c>
      <c r="Q1278" s="1" t="s">
        <v>65</v>
      </c>
      <c r="R1278" s="1" t="s">
        <v>64</v>
      </c>
      <c r="V1278">
        <v>1</v>
      </c>
      <c r="AV1278" s="1" t="s">
        <v>52</v>
      </c>
      <c r="AW1278" s="1" t="s">
        <v>2877</v>
      </c>
      <c r="AX1278" s="1" t="s">
        <v>52</v>
      </c>
      <c r="AY1278" s="1" t="s">
        <v>52</v>
      </c>
      <c r="AZ1278" s="1" t="s">
        <v>52</v>
      </c>
    </row>
    <row r="1279" spans="1:52" ht="30" customHeight="1" x14ac:dyDescent="0.3">
      <c r="A1279" s="19" t="s">
        <v>1273</v>
      </c>
      <c r="B1279" s="19" t="s">
        <v>1274</v>
      </c>
      <c r="C1279" s="19" t="s">
        <v>353</v>
      </c>
      <c r="D1279" s="20">
        <v>1</v>
      </c>
      <c r="E1279" s="22"/>
      <c r="F1279" s="25"/>
      <c r="G1279" s="22"/>
      <c r="H1279" s="25"/>
      <c r="I1279" s="22"/>
      <c r="J1279" s="25"/>
      <c r="K1279" s="22"/>
      <c r="L1279" s="25"/>
      <c r="M1279" s="19" t="s">
        <v>52</v>
      </c>
      <c r="N1279" s="1" t="s">
        <v>1708</v>
      </c>
      <c r="O1279" s="1" t="s">
        <v>1141</v>
      </c>
      <c r="P1279" s="1" t="s">
        <v>65</v>
      </c>
      <c r="Q1279" s="1" t="s">
        <v>65</v>
      </c>
      <c r="R1279" s="1" t="s">
        <v>65</v>
      </c>
      <c r="S1279">
        <v>1</v>
      </c>
      <c r="T1279">
        <v>2</v>
      </c>
      <c r="U1279">
        <v>0.02</v>
      </c>
      <c r="AV1279" s="1" t="s">
        <v>52</v>
      </c>
      <c r="AW1279" s="1" t="s">
        <v>2878</v>
      </c>
      <c r="AX1279" s="1" t="s">
        <v>52</v>
      </c>
      <c r="AY1279" s="1" t="s">
        <v>52</v>
      </c>
      <c r="AZ1279" s="1" t="s">
        <v>52</v>
      </c>
    </row>
    <row r="1280" spans="1:52" ht="30" customHeight="1" x14ac:dyDescent="0.3">
      <c r="A1280" s="19" t="s">
        <v>1196</v>
      </c>
      <c r="B1280" s="19" t="s">
        <v>52</v>
      </c>
      <c r="C1280" s="19" t="s">
        <v>52</v>
      </c>
      <c r="D1280" s="20"/>
      <c r="E1280" s="22"/>
      <c r="F1280" s="25"/>
      <c r="G1280" s="22"/>
      <c r="H1280" s="25"/>
      <c r="I1280" s="22"/>
      <c r="J1280" s="25"/>
      <c r="K1280" s="22"/>
      <c r="L1280" s="25"/>
      <c r="M1280" s="19" t="s">
        <v>52</v>
      </c>
      <c r="N1280" s="1" t="s">
        <v>94</v>
      </c>
      <c r="O1280" s="1" t="s">
        <v>94</v>
      </c>
      <c r="P1280" s="1" t="s">
        <v>52</v>
      </c>
      <c r="Q1280" s="1" t="s">
        <v>52</v>
      </c>
      <c r="R1280" s="1" t="s">
        <v>52</v>
      </c>
      <c r="AV1280" s="1" t="s">
        <v>52</v>
      </c>
      <c r="AW1280" s="1" t="s">
        <v>52</v>
      </c>
      <c r="AX1280" s="1" t="s">
        <v>52</v>
      </c>
      <c r="AY1280" s="1" t="s">
        <v>52</v>
      </c>
      <c r="AZ1280" s="1" t="s">
        <v>52</v>
      </c>
    </row>
    <row r="1281" spans="1:52" ht="30" customHeight="1" x14ac:dyDescent="0.3">
      <c r="A1281" s="20"/>
      <c r="B1281" s="20"/>
      <c r="C1281" s="20"/>
      <c r="D1281" s="20"/>
      <c r="E1281" s="22"/>
      <c r="F1281" s="25"/>
      <c r="G1281" s="22"/>
      <c r="H1281" s="25"/>
      <c r="I1281" s="22"/>
      <c r="J1281" s="25"/>
      <c r="K1281" s="22"/>
      <c r="L1281" s="25"/>
      <c r="M1281" s="20"/>
    </row>
    <row r="1282" spans="1:52" ht="30" customHeight="1" x14ac:dyDescent="0.3">
      <c r="A1282" s="16" t="s">
        <v>2879</v>
      </c>
      <c r="B1282" s="17"/>
      <c r="C1282" s="17"/>
      <c r="D1282" s="17"/>
      <c r="E1282" s="21"/>
      <c r="F1282" s="24"/>
      <c r="G1282" s="21"/>
      <c r="H1282" s="24"/>
      <c r="I1282" s="21"/>
      <c r="J1282" s="24"/>
      <c r="K1282" s="21"/>
      <c r="L1282" s="24"/>
      <c r="M1282" s="18"/>
      <c r="N1282" s="1" t="s">
        <v>1717</v>
      </c>
    </row>
    <row r="1283" spans="1:52" ht="30" customHeight="1" x14ac:dyDescent="0.3">
      <c r="A1283" s="19" t="s">
        <v>1683</v>
      </c>
      <c r="B1283" s="19" t="s">
        <v>1684</v>
      </c>
      <c r="C1283" s="19" t="s">
        <v>1102</v>
      </c>
      <c r="D1283" s="20">
        <v>1E-3</v>
      </c>
      <c r="E1283" s="22"/>
      <c r="F1283" s="25"/>
      <c r="G1283" s="22"/>
      <c r="H1283" s="25"/>
      <c r="I1283" s="22"/>
      <c r="J1283" s="25"/>
      <c r="K1283" s="22"/>
      <c r="L1283" s="25"/>
      <c r="M1283" s="19" t="s">
        <v>1685</v>
      </c>
      <c r="N1283" s="1" t="s">
        <v>1717</v>
      </c>
      <c r="O1283" s="1" t="s">
        <v>1686</v>
      </c>
      <c r="P1283" s="1" t="s">
        <v>64</v>
      </c>
      <c r="Q1283" s="1" t="s">
        <v>65</v>
      </c>
      <c r="R1283" s="1" t="s">
        <v>65</v>
      </c>
      <c r="AV1283" s="1" t="s">
        <v>52</v>
      </c>
      <c r="AW1283" s="1" t="s">
        <v>2880</v>
      </c>
      <c r="AX1283" s="1" t="s">
        <v>52</v>
      </c>
      <c r="AY1283" s="1" t="s">
        <v>52</v>
      </c>
      <c r="AZ1283" s="1" t="s">
        <v>52</v>
      </c>
    </row>
    <row r="1284" spans="1:52" ht="30" customHeight="1" x14ac:dyDescent="0.3">
      <c r="A1284" s="19" t="s">
        <v>1196</v>
      </c>
      <c r="B1284" s="19" t="s">
        <v>52</v>
      </c>
      <c r="C1284" s="19" t="s">
        <v>52</v>
      </c>
      <c r="D1284" s="20"/>
      <c r="E1284" s="22"/>
      <c r="F1284" s="25"/>
      <c r="G1284" s="22"/>
      <c r="H1284" s="25"/>
      <c r="I1284" s="22"/>
      <c r="J1284" s="25"/>
      <c r="K1284" s="22"/>
      <c r="L1284" s="25"/>
      <c r="M1284" s="19" t="s">
        <v>52</v>
      </c>
      <c r="N1284" s="1" t="s">
        <v>94</v>
      </c>
      <c r="O1284" s="1" t="s">
        <v>94</v>
      </c>
      <c r="P1284" s="1" t="s">
        <v>52</v>
      </c>
      <c r="Q1284" s="1" t="s">
        <v>52</v>
      </c>
      <c r="R1284" s="1" t="s">
        <v>52</v>
      </c>
      <c r="AV1284" s="1" t="s">
        <v>52</v>
      </c>
      <c r="AW1284" s="1" t="s">
        <v>52</v>
      </c>
      <c r="AX1284" s="1" t="s">
        <v>52</v>
      </c>
      <c r="AY1284" s="1" t="s">
        <v>52</v>
      </c>
      <c r="AZ1284" s="1" t="s">
        <v>52</v>
      </c>
    </row>
    <row r="1285" spans="1:52" ht="30" customHeight="1" x14ac:dyDescent="0.3">
      <c r="A1285" s="20"/>
      <c r="B1285" s="20"/>
      <c r="C1285" s="20"/>
      <c r="D1285" s="20"/>
      <c r="E1285" s="22"/>
      <c r="F1285" s="25"/>
      <c r="G1285" s="22"/>
      <c r="H1285" s="25"/>
      <c r="I1285" s="22"/>
      <c r="J1285" s="25"/>
      <c r="K1285" s="22"/>
      <c r="L1285" s="25"/>
      <c r="M1285" s="20"/>
    </row>
    <row r="1286" spans="1:52" ht="30" customHeight="1" x14ac:dyDescent="0.3">
      <c r="A1286" s="16" t="s">
        <v>2881</v>
      </c>
      <c r="B1286" s="17"/>
      <c r="C1286" s="17"/>
      <c r="D1286" s="17"/>
      <c r="E1286" s="21"/>
      <c r="F1286" s="24"/>
      <c r="G1286" s="21"/>
      <c r="H1286" s="24"/>
      <c r="I1286" s="21"/>
      <c r="J1286" s="24"/>
      <c r="K1286" s="21"/>
      <c r="L1286" s="24"/>
      <c r="M1286" s="18"/>
      <c r="N1286" s="1" t="s">
        <v>1788</v>
      </c>
    </row>
    <row r="1287" spans="1:52" ht="30" customHeight="1" x14ac:dyDescent="0.3">
      <c r="A1287" s="19" t="s">
        <v>1546</v>
      </c>
      <c r="B1287" s="19" t="s">
        <v>1193</v>
      </c>
      <c r="C1287" s="19" t="s">
        <v>652</v>
      </c>
      <c r="D1287" s="20">
        <v>4.3999999999999997E-2</v>
      </c>
      <c r="E1287" s="22"/>
      <c r="F1287" s="25"/>
      <c r="G1287" s="22"/>
      <c r="H1287" s="25"/>
      <c r="I1287" s="22"/>
      <c r="J1287" s="25"/>
      <c r="K1287" s="22"/>
      <c r="L1287" s="25"/>
      <c r="M1287" s="19" t="s">
        <v>52</v>
      </c>
      <c r="N1287" s="1" t="s">
        <v>1788</v>
      </c>
      <c r="O1287" s="1" t="s">
        <v>1547</v>
      </c>
      <c r="P1287" s="1" t="s">
        <v>65</v>
      </c>
      <c r="Q1287" s="1" t="s">
        <v>65</v>
      </c>
      <c r="R1287" s="1" t="s">
        <v>64</v>
      </c>
      <c r="V1287">
        <v>1</v>
      </c>
      <c r="AV1287" s="1" t="s">
        <v>52</v>
      </c>
      <c r="AW1287" s="1" t="s">
        <v>2882</v>
      </c>
      <c r="AX1287" s="1" t="s">
        <v>52</v>
      </c>
      <c r="AY1287" s="1" t="s">
        <v>52</v>
      </c>
      <c r="AZ1287" s="1" t="s">
        <v>52</v>
      </c>
    </row>
    <row r="1288" spans="1:52" ht="30" customHeight="1" x14ac:dyDescent="0.3">
      <c r="A1288" s="19" t="s">
        <v>1192</v>
      </c>
      <c r="B1288" s="19" t="s">
        <v>1193</v>
      </c>
      <c r="C1288" s="19" t="s">
        <v>652</v>
      </c>
      <c r="D1288" s="20">
        <v>2.1999999999999999E-2</v>
      </c>
      <c r="E1288" s="22"/>
      <c r="F1288" s="25"/>
      <c r="G1288" s="22"/>
      <c r="H1288" s="25"/>
      <c r="I1288" s="22"/>
      <c r="J1288" s="25"/>
      <c r="K1288" s="22"/>
      <c r="L1288" s="25"/>
      <c r="M1288" s="19" t="s">
        <v>52</v>
      </c>
      <c r="N1288" s="1" t="s">
        <v>1788</v>
      </c>
      <c r="O1288" s="1" t="s">
        <v>1194</v>
      </c>
      <c r="P1288" s="1" t="s">
        <v>65</v>
      </c>
      <c r="Q1288" s="1" t="s">
        <v>65</v>
      </c>
      <c r="R1288" s="1" t="s">
        <v>64</v>
      </c>
      <c r="V1288">
        <v>1</v>
      </c>
      <c r="AV1288" s="1" t="s">
        <v>52</v>
      </c>
      <c r="AW1288" s="1" t="s">
        <v>2883</v>
      </c>
      <c r="AX1288" s="1" t="s">
        <v>52</v>
      </c>
      <c r="AY1288" s="1" t="s">
        <v>52</v>
      </c>
      <c r="AZ1288" s="1" t="s">
        <v>52</v>
      </c>
    </row>
    <row r="1289" spans="1:52" ht="30" customHeight="1" x14ac:dyDescent="0.3">
      <c r="A1289" s="19" t="s">
        <v>1273</v>
      </c>
      <c r="B1289" s="19" t="s">
        <v>1318</v>
      </c>
      <c r="C1289" s="19" t="s">
        <v>353</v>
      </c>
      <c r="D1289" s="20">
        <v>1</v>
      </c>
      <c r="E1289" s="22"/>
      <c r="F1289" s="25"/>
      <c r="G1289" s="22"/>
      <c r="H1289" s="25"/>
      <c r="I1289" s="22"/>
      <c r="J1289" s="25"/>
      <c r="K1289" s="22"/>
      <c r="L1289" s="25"/>
      <c r="M1289" s="19" t="s">
        <v>52</v>
      </c>
      <c r="N1289" s="1" t="s">
        <v>1788</v>
      </c>
      <c r="O1289" s="1" t="s">
        <v>1141</v>
      </c>
      <c r="P1289" s="1" t="s">
        <v>65</v>
      </c>
      <c r="Q1289" s="1" t="s">
        <v>65</v>
      </c>
      <c r="R1289" s="1" t="s">
        <v>65</v>
      </c>
      <c r="S1289">
        <v>1</v>
      </c>
      <c r="T1289">
        <v>2</v>
      </c>
      <c r="U1289">
        <v>0.03</v>
      </c>
      <c r="AV1289" s="1" t="s">
        <v>52</v>
      </c>
      <c r="AW1289" s="1" t="s">
        <v>2884</v>
      </c>
      <c r="AX1289" s="1" t="s">
        <v>52</v>
      </c>
      <c r="AY1289" s="1" t="s">
        <v>52</v>
      </c>
      <c r="AZ1289" s="1" t="s">
        <v>52</v>
      </c>
    </row>
    <row r="1290" spans="1:52" ht="30" customHeight="1" x14ac:dyDescent="0.3">
      <c r="A1290" s="19" t="s">
        <v>1196</v>
      </c>
      <c r="B1290" s="19" t="s">
        <v>52</v>
      </c>
      <c r="C1290" s="19" t="s">
        <v>52</v>
      </c>
      <c r="D1290" s="20"/>
      <c r="E1290" s="22"/>
      <c r="F1290" s="25"/>
      <c r="G1290" s="22"/>
      <c r="H1290" s="25"/>
      <c r="I1290" s="22"/>
      <c r="J1290" s="25"/>
      <c r="K1290" s="22"/>
      <c r="L1290" s="25"/>
      <c r="M1290" s="19" t="s">
        <v>52</v>
      </c>
      <c r="N1290" s="1" t="s">
        <v>94</v>
      </c>
      <c r="O1290" s="1" t="s">
        <v>94</v>
      </c>
      <c r="P1290" s="1" t="s">
        <v>52</v>
      </c>
      <c r="Q1290" s="1" t="s">
        <v>52</v>
      </c>
      <c r="R1290" s="1" t="s">
        <v>52</v>
      </c>
      <c r="AV1290" s="1" t="s">
        <v>52</v>
      </c>
      <c r="AW1290" s="1" t="s">
        <v>52</v>
      </c>
      <c r="AX1290" s="1" t="s">
        <v>52</v>
      </c>
      <c r="AY1290" s="1" t="s">
        <v>52</v>
      </c>
      <c r="AZ1290" s="1" t="s">
        <v>52</v>
      </c>
    </row>
    <row r="1291" spans="1:52" ht="30" customHeight="1" x14ac:dyDescent="0.3">
      <c r="A1291" s="20"/>
      <c r="B1291" s="20"/>
      <c r="C1291" s="20"/>
      <c r="D1291" s="20"/>
      <c r="E1291" s="22"/>
      <c r="F1291" s="25"/>
      <c r="G1291" s="22"/>
      <c r="H1291" s="25"/>
      <c r="I1291" s="22"/>
      <c r="J1291" s="25"/>
      <c r="K1291" s="22"/>
      <c r="L1291" s="25"/>
      <c r="M1291" s="20"/>
    </row>
    <row r="1292" spans="1:52" ht="30" customHeight="1" x14ac:dyDescent="0.3">
      <c r="A1292" s="16" t="s">
        <v>2885</v>
      </c>
      <c r="B1292" s="17"/>
      <c r="C1292" s="17"/>
      <c r="D1292" s="17"/>
      <c r="E1292" s="21"/>
      <c r="F1292" s="24"/>
      <c r="G1292" s="21"/>
      <c r="H1292" s="24"/>
      <c r="I1292" s="21"/>
      <c r="J1292" s="24"/>
      <c r="K1292" s="21"/>
      <c r="L1292" s="24"/>
      <c r="M1292" s="18"/>
      <c r="N1292" s="1" t="s">
        <v>1839</v>
      </c>
    </row>
    <row r="1293" spans="1:52" ht="30" customHeight="1" x14ac:dyDescent="0.3">
      <c r="A1293" s="19" t="s">
        <v>1546</v>
      </c>
      <c r="B1293" s="19" t="s">
        <v>1193</v>
      </c>
      <c r="C1293" s="19" t="s">
        <v>652</v>
      </c>
      <c r="D1293" s="20">
        <v>3.1E-2</v>
      </c>
      <c r="E1293" s="22"/>
      <c r="F1293" s="25"/>
      <c r="G1293" s="22"/>
      <c r="H1293" s="25"/>
      <c r="I1293" s="22"/>
      <c r="J1293" s="25"/>
      <c r="K1293" s="22"/>
      <c r="L1293" s="25"/>
      <c r="M1293" s="19" t="s">
        <v>52</v>
      </c>
      <c r="N1293" s="1" t="s">
        <v>1839</v>
      </c>
      <c r="O1293" s="1" t="s">
        <v>1547</v>
      </c>
      <c r="P1293" s="1" t="s">
        <v>65</v>
      </c>
      <c r="Q1293" s="1" t="s">
        <v>65</v>
      </c>
      <c r="R1293" s="1" t="s">
        <v>64</v>
      </c>
      <c r="V1293">
        <v>1</v>
      </c>
      <c r="AV1293" s="1" t="s">
        <v>52</v>
      </c>
      <c r="AW1293" s="1" t="s">
        <v>2886</v>
      </c>
      <c r="AX1293" s="1" t="s">
        <v>52</v>
      </c>
      <c r="AY1293" s="1" t="s">
        <v>52</v>
      </c>
      <c r="AZ1293" s="1" t="s">
        <v>52</v>
      </c>
    </row>
    <row r="1294" spans="1:52" ht="30" customHeight="1" x14ac:dyDescent="0.3">
      <c r="A1294" s="19" t="s">
        <v>1192</v>
      </c>
      <c r="B1294" s="19" t="s">
        <v>1193</v>
      </c>
      <c r="C1294" s="19" t="s">
        <v>652</v>
      </c>
      <c r="D1294" s="20">
        <v>1.4999999999999999E-2</v>
      </c>
      <c r="E1294" s="22"/>
      <c r="F1294" s="25"/>
      <c r="G1294" s="22"/>
      <c r="H1294" s="25"/>
      <c r="I1294" s="22"/>
      <c r="J1294" s="25"/>
      <c r="K1294" s="22"/>
      <c r="L1294" s="25"/>
      <c r="M1294" s="19" t="s">
        <v>52</v>
      </c>
      <c r="N1294" s="1" t="s">
        <v>1839</v>
      </c>
      <c r="O1294" s="1" t="s">
        <v>1194</v>
      </c>
      <c r="P1294" s="1" t="s">
        <v>65</v>
      </c>
      <c r="Q1294" s="1" t="s">
        <v>65</v>
      </c>
      <c r="R1294" s="1" t="s">
        <v>64</v>
      </c>
      <c r="V1294">
        <v>1</v>
      </c>
      <c r="AV1294" s="1" t="s">
        <v>52</v>
      </c>
      <c r="AW1294" s="1" t="s">
        <v>2887</v>
      </c>
      <c r="AX1294" s="1" t="s">
        <v>52</v>
      </c>
      <c r="AY1294" s="1" t="s">
        <v>52</v>
      </c>
      <c r="AZ1294" s="1" t="s">
        <v>52</v>
      </c>
    </row>
    <row r="1295" spans="1:52" ht="30" customHeight="1" x14ac:dyDescent="0.3">
      <c r="A1295" s="19" t="s">
        <v>1273</v>
      </c>
      <c r="B1295" s="19" t="s">
        <v>2699</v>
      </c>
      <c r="C1295" s="19" t="s">
        <v>353</v>
      </c>
      <c r="D1295" s="20">
        <v>1</v>
      </c>
      <c r="E1295" s="22"/>
      <c r="F1295" s="25"/>
      <c r="G1295" s="22"/>
      <c r="H1295" s="25"/>
      <c r="I1295" s="22"/>
      <c r="J1295" s="25"/>
      <c r="K1295" s="22"/>
      <c r="L1295" s="25"/>
      <c r="M1295" s="19" t="s">
        <v>52</v>
      </c>
      <c r="N1295" s="1" t="s">
        <v>1839</v>
      </c>
      <c r="O1295" s="1" t="s">
        <v>1141</v>
      </c>
      <c r="P1295" s="1" t="s">
        <v>65</v>
      </c>
      <c r="Q1295" s="1" t="s">
        <v>65</v>
      </c>
      <c r="R1295" s="1" t="s">
        <v>65</v>
      </c>
      <c r="S1295">
        <v>1</v>
      </c>
      <c r="T1295">
        <v>2</v>
      </c>
      <c r="U1295">
        <v>0.06</v>
      </c>
      <c r="AV1295" s="1" t="s">
        <v>52</v>
      </c>
      <c r="AW1295" s="1" t="s">
        <v>2888</v>
      </c>
      <c r="AX1295" s="1" t="s">
        <v>52</v>
      </c>
      <c r="AY1295" s="1" t="s">
        <v>52</v>
      </c>
      <c r="AZ1295" s="1" t="s">
        <v>52</v>
      </c>
    </row>
    <row r="1296" spans="1:52" ht="30" customHeight="1" x14ac:dyDescent="0.3">
      <c r="A1296" s="19" t="s">
        <v>1196</v>
      </c>
      <c r="B1296" s="19" t="s">
        <v>52</v>
      </c>
      <c r="C1296" s="19" t="s">
        <v>52</v>
      </c>
      <c r="D1296" s="20"/>
      <c r="E1296" s="22"/>
      <c r="F1296" s="25"/>
      <c r="G1296" s="22"/>
      <c r="H1296" s="25"/>
      <c r="I1296" s="22"/>
      <c r="J1296" s="25"/>
      <c r="K1296" s="22"/>
      <c r="L1296" s="25"/>
      <c r="M1296" s="19" t="s">
        <v>52</v>
      </c>
      <c r="N1296" s="1" t="s">
        <v>94</v>
      </c>
      <c r="O1296" s="1" t="s">
        <v>94</v>
      </c>
      <c r="P1296" s="1" t="s">
        <v>52</v>
      </c>
      <c r="Q1296" s="1" t="s">
        <v>52</v>
      </c>
      <c r="R1296" s="1" t="s">
        <v>52</v>
      </c>
      <c r="AV1296" s="1" t="s">
        <v>52</v>
      </c>
      <c r="AW1296" s="1" t="s">
        <v>52</v>
      </c>
      <c r="AX1296" s="1" t="s">
        <v>52</v>
      </c>
      <c r="AY1296" s="1" t="s">
        <v>52</v>
      </c>
      <c r="AZ1296" s="1" t="s">
        <v>52</v>
      </c>
    </row>
    <row r="1297" spans="1:52" ht="30" customHeight="1" x14ac:dyDescent="0.3">
      <c r="A1297" s="20"/>
      <c r="B1297" s="20"/>
      <c r="C1297" s="20"/>
      <c r="D1297" s="20"/>
      <c r="E1297" s="22"/>
      <c r="F1297" s="25"/>
      <c r="G1297" s="22"/>
      <c r="H1297" s="25"/>
      <c r="I1297" s="22"/>
      <c r="J1297" s="25"/>
      <c r="K1297" s="22"/>
      <c r="L1297" s="25"/>
      <c r="M1297" s="20"/>
    </row>
    <row r="1298" spans="1:52" ht="30" customHeight="1" x14ac:dyDescent="0.3">
      <c r="A1298" s="16" t="s">
        <v>2889</v>
      </c>
      <c r="B1298" s="17"/>
      <c r="C1298" s="17"/>
      <c r="D1298" s="17"/>
      <c r="E1298" s="21"/>
      <c r="F1298" s="24"/>
      <c r="G1298" s="21"/>
      <c r="H1298" s="24"/>
      <c r="I1298" s="21"/>
      <c r="J1298" s="24"/>
      <c r="K1298" s="21"/>
      <c r="L1298" s="24"/>
      <c r="M1298" s="18"/>
      <c r="N1298" s="1" t="s">
        <v>1844</v>
      </c>
    </row>
    <row r="1299" spans="1:52" ht="30" customHeight="1" x14ac:dyDescent="0.3">
      <c r="A1299" s="19" t="s">
        <v>1546</v>
      </c>
      <c r="B1299" s="19" t="s">
        <v>1193</v>
      </c>
      <c r="C1299" s="19" t="s">
        <v>652</v>
      </c>
      <c r="D1299" s="20">
        <v>4.3999999999999997E-2</v>
      </c>
      <c r="E1299" s="22"/>
      <c r="F1299" s="25"/>
      <c r="G1299" s="22"/>
      <c r="H1299" s="25"/>
      <c r="I1299" s="22"/>
      <c r="J1299" s="25"/>
      <c r="K1299" s="22"/>
      <c r="L1299" s="25"/>
      <c r="M1299" s="19" t="s">
        <v>52</v>
      </c>
      <c r="N1299" s="1" t="s">
        <v>1844</v>
      </c>
      <c r="O1299" s="1" t="s">
        <v>1547</v>
      </c>
      <c r="P1299" s="1" t="s">
        <v>65</v>
      </c>
      <c r="Q1299" s="1" t="s">
        <v>65</v>
      </c>
      <c r="R1299" s="1" t="s">
        <v>64</v>
      </c>
      <c r="V1299">
        <v>1</v>
      </c>
      <c r="AV1299" s="1" t="s">
        <v>52</v>
      </c>
      <c r="AW1299" s="1" t="s">
        <v>2890</v>
      </c>
      <c r="AX1299" s="1" t="s">
        <v>52</v>
      </c>
      <c r="AY1299" s="1" t="s">
        <v>52</v>
      </c>
      <c r="AZ1299" s="1" t="s">
        <v>52</v>
      </c>
    </row>
    <row r="1300" spans="1:52" ht="30" customHeight="1" x14ac:dyDescent="0.3">
      <c r="A1300" s="19" t="s">
        <v>1192</v>
      </c>
      <c r="B1300" s="19" t="s">
        <v>1193</v>
      </c>
      <c r="C1300" s="19" t="s">
        <v>652</v>
      </c>
      <c r="D1300" s="20">
        <v>2.1999999999999999E-2</v>
      </c>
      <c r="E1300" s="22"/>
      <c r="F1300" s="25"/>
      <c r="G1300" s="22"/>
      <c r="H1300" s="25"/>
      <c r="I1300" s="22"/>
      <c r="J1300" s="25"/>
      <c r="K1300" s="22"/>
      <c r="L1300" s="25"/>
      <c r="M1300" s="19" t="s">
        <v>52</v>
      </c>
      <c r="N1300" s="1" t="s">
        <v>1844</v>
      </c>
      <c r="O1300" s="1" t="s">
        <v>1194</v>
      </c>
      <c r="P1300" s="1" t="s">
        <v>65</v>
      </c>
      <c r="Q1300" s="1" t="s">
        <v>65</v>
      </c>
      <c r="R1300" s="1" t="s">
        <v>64</v>
      </c>
      <c r="V1300">
        <v>1</v>
      </c>
      <c r="AV1300" s="1" t="s">
        <v>52</v>
      </c>
      <c r="AW1300" s="1" t="s">
        <v>2891</v>
      </c>
      <c r="AX1300" s="1" t="s">
        <v>52</v>
      </c>
      <c r="AY1300" s="1" t="s">
        <v>52</v>
      </c>
      <c r="AZ1300" s="1" t="s">
        <v>52</v>
      </c>
    </row>
    <row r="1301" spans="1:52" ht="30" customHeight="1" x14ac:dyDescent="0.3">
      <c r="A1301" s="19" t="s">
        <v>1273</v>
      </c>
      <c r="B1301" s="19" t="s">
        <v>1680</v>
      </c>
      <c r="C1301" s="19" t="s">
        <v>353</v>
      </c>
      <c r="D1301" s="20">
        <v>1</v>
      </c>
      <c r="E1301" s="22"/>
      <c r="F1301" s="25"/>
      <c r="G1301" s="22"/>
      <c r="H1301" s="25"/>
      <c r="I1301" s="22"/>
      <c r="J1301" s="25"/>
      <c r="K1301" s="22"/>
      <c r="L1301" s="25"/>
      <c r="M1301" s="19" t="s">
        <v>52</v>
      </c>
      <c r="N1301" s="1" t="s">
        <v>1844</v>
      </c>
      <c r="O1301" s="1" t="s">
        <v>1141</v>
      </c>
      <c r="P1301" s="1" t="s">
        <v>65</v>
      </c>
      <c r="Q1301" s="1" t="s">
        <v>65</v>
      </c>
      <c r="R1301" s="1" t="s">
        <v>65</v>
      </c>
      <c r="S1301">
        <v>1</v>
      </c>
      <c r="T1301">
        <v>2</v>
      </c>
      <c r="U1301">
        <v>0.01</v>
      </c>
      <c r="AV1301" s="1" t="s">
        <v>52</v>
      </c>
      <c r="AW1301" s="1" t="s">
        <v>2892</v>
      </c>
      <c r="AX1301" s="1" t="s">
        <v>52</v>
      </c>
      <c r="AY1301" s="1" t="s">
        <v>52</v>
      </c>
      <c r="AZ1301" s="1" t="s">
        <v>52</v>
      </c>
    </row>
    <row r="1302" spans="1:52" ht="30" customHeight="1" x14ac:dyDescent="0.3">
      <c r="A1302" s="19" t="s">
        <v>1196</v>
      </c>
      <c r="B1302" s="19" t="s">
        <v>52</v>
      </c>
      <c r="C1302" s="19" t="s">
        <v>52</v>
      </c>
      <c r="D1302" s="20"/>
      <c r="E1302" s="22"/>
      <c r="F1302" s="25"/>
      <c r="G1302" s="22"/>
      <c r="H1302" s="25"/>
      <c r="I1302" s="22"/>
      <c r="J1302" s="25"/>
      <c r="K1302" s="22"/>
      <c r="L1302" s="25"/>
      <c r="M1302" s="19" t="s">
        <v>52</v>
      </c>
      <c r="N1302" s="1" t="s">
        <v>94</v>
      </c>
      <c r="O1302" s="1" t="s">
        <v>94</v>
      </c>
      <c r="P1302" s="1" t="s">
        <v>52</v>
      </c>
      <c r="Q1302" s="1" t="s">
        <v>52</v>
      </c>
      <c r="R1302" s="1" t="s">
        <v>52</v>
      </c>
      <c r="AV1302" s="1" t="s">
        <v>52</v>
      </c>
      <c r="AW1302" s="1" t="s">
        <v>52</v>
      </c>
      <c r="AX1302" s="1" t="s">
        <v>52</v>
      </c>
      <c r="AY1302" s="1" t="s">
        <v>52</v>
      </c>
      <c r="AZ1302" s="1" t="s">
        <v>52</v>
      </c>
    </row>
    <row r="1303" spans="1:52" ht="30" customHeight="1" x14ac:dyDescent="0.3">
      <c r="A1303" s="20"/>
      <c r="B1303" s="20"/>
      <c r="C1303" s="20"/>
      <c r="D1303" s="20"/>
      <c r="E1303" s="22"/>
      <c r="F1303" s="25"/>
      <c r="G1303" s="22"/>
      <c r="H1303" s="25"/>
      <c r="I1303" s="22"/>
      <c r="J1303" s="25"/>
      <c r="K1303" s="22"/>
      <c r="L1303" s="25"/>
      <c r="M1303" s="20"/>
    </row>
    <row r="1304" spans="1:52" ht="30" customHeight="1" x14ac:dyDescent="0.3">
      <c r="A1304" s="16" t="s">
        <v>2893</v>
      </c>
      <c r="B1304" s="17"/>
      <c r="C1304" s="17"/>
      <c r="D1304" s="17"/>
      <c r="E1304" s="21"/>
      <c r="F1304" s="24"/>
      <c r="G1304" s="21"/>
      <c r="H1304" s="24"/>
      <c r="I1304" s="21"/>
      <c r="J1304" s="24"/>
      <c r="K1304" s="21"/>
      <c r="L1304" s="24"/>
      <c r="M1304" s="18"/>
      <c r="N1304" s="1" t="s">
        <v>1892</v>
      </c>
    </row>
    <row r="1305" spans="1:52" ht="30" customHeight="1" x14ac:dyDescent="0.3">
      <c r="A1305" s="19" t="s">
        <v>1546</v>
      </c>
      <c r="B1305" s="19" t="s">
        <v>1193</v>
      </c>
      <c r="C1305" s="19" t="s">
        <v>652</v>
      </c>
      <c r="D1305" s="20">
        <v>1.21E-2</v>
      </c>
      <c r="E1305" s="22"/>
      <c r="F1305" s="25"/>
      <c r="G1305" s="22"/>
      <c r="H1305" s="25"/>
      <c r="I1305" s="22"/>
      <c r="J1305" s="25"/>
      <c r="K1305" s="22"/>
      <c r="L1305" s="25"/>
      <c r="M1305" s="19" t="s">
        <v>52</v>
      </c>
      <c r="N1305" s="1" t="s">
        <v>1892</v>
      </c>
      <c r="O1305" s="1" t="s">
        <v>1547</v>
      </c>
      <c r="P1305" s="1" t="s">
        <v>65</v>
      </c>
      <c r="Q1305" s="1" t="s">
        <v>65</v>
      </c>
      <c r="R1305" s="1" t="s">
        <v>64</v>
      </c>
      <c r="V1305">
        <v>1</v>
      </c>
      <c r="AV1305" s="1" t="s">
        <v>52</v>
      </c>
      <c r="AW1305" s="1" t="s">
        <v>2894</v>
      </c>
      <c r="AX1305" s="1" t="s">
        <v>52</v>
      </c>
      <c r="AY1305" s="1" t="s">
        <v>52</v>
      </c>
      <c r="AZ1305" s="1" t="s">
        <v>52</v>
      </c>
    </row>
    <row r="1306" spans="1:52" ht="30" customHeight="1" x14ac:dyDescent="0.3">
      <c r="A1306" s="19" t="s">
        <v>1192</v>
      </c>
      <c r="B1306" s="19" t="s">
        <v>1193</v>
      </c>
      <c r="C1306" s="19" t="s">
        <v>652</v>
      </c>
      <c r="D1306" s="20">
        <v>6.1000000000000004E-3</v>
      </c>
      <c r="E1306" s="22"/>
      <c r="F1306" s="25"/>
      <c r="G1306" s="22"/>
      <c r="H1306" s="25"/>
      <c r="I1306" s="22"/>
      <c r="J1306" s="25"/>
      <c r="K1306" s="22"/>
      <c r="L1306" s="25"/>
      <c r="M1306" s="19" t="s">
        <v>52</v>
      </c>
      <c r="N1306" s="1" t="s">
        <v>1892</v>
      </c>
      <c r="O1306" s="1" t="s">
        <v>1194</v>
      </c>
      <c r="P1306" s="1" t="s">
        <v>65</v>
      </c>
      <c r="Q1306" s="1" t="s">
        <v>65</v>
      </c>
      <c r="R1306" s="1" t="s">
        <v>64</v>
      </c>
      <c r="V1306">
        <v>1</v>
      </c>
      <c r="AV1306" s="1" t="s">
        <v>52</v>
      </c>
      <c r="AW1306" s="1" t="s">
        <v>2895</v>
      </c>
      <c r="AX1306" s="1" t="s">
        <v>52</v>
      </c>
      <c r="AY1306" s="1" t="s">
        <v>52</v>
      </c>
      <c r="AZ1306" s="1" t="s">
        <v>52</v>
      </c>
    </row>
    <row r="1307" spans="1:52" ht="30" customHeight="1" x14ac:dyDescent="0.3">
      <c r="A1307" s="19" t="s">
        <v>1273</v>
      </c>
      <c r="B1307" s="19" t="s">
        <v>1274</v>
      </c>
      <c r="C1307" s="19" t="s">
        <v>353</v>
      </c>
      <c r="D1307" s="20">
        <v>1</v>
      </c>
      <c r="E1307" s="22"/>
      <c r="F1307" s="25"/>
      <c r="G1307" s="22"/>
      <c r="H1307" s="25"/>
      <c r="I1307" s="22"/>
      <c r="J1307" s="25"/>
      <c r="K1307" s="22"/>
      <c r="L1307" s="25"/>
      <c r="M1307" s="19" t="s">
        <v>52</v>
      </c>
      <c r="N1307" s="1" t="s">
        <v>1892</v>
      </c>
      <c r="O1307" s="1" t="s">
        <v>1141</v>
      </c>
      <c r="P1307" s="1" t="s">
        <v>65</v>
      </c>
      <c r="Q1307" s="1" t="s">
        <v>65</v>
      </c>
      <c r="R1307" s="1" t="s">
        <v>65</v>
      </c>
      <c r="S1307">
        <v>1</v>
      </c>
      <c r="T1307">
        <v>2</v>
      </c>
      <c r="U1307">
        <v>0.02</v>
      </c>
      <c r="AV1307" s="1" t="s">
        <v>52</v>
      </c>
      <c r="AW1307" s="1" t="s">
        <v>2896</v>
      </c>
      <c r="AX1307" s="1" t="s">
        <v>52</v>
      </c>
      <c r="AY1307" s="1" t="s">
        <v>52</v>
      </c>
      <c r="AZ1307" s="1" t="s">
        <v>52</v>
      </c>
    </row>
    <row r="1308" spans="1:52" ht="30" customHeight="1" x14ac:dyDescent="0.3">
      <c r="A1308" s="19" t="s">
        <v>1196</v>
      </c>
      <c r="B1308" s="19" t="s">
        <v>52</v>
      </c>
      <c r="C1308" s="19" t="s">
        <v>52</v>
      </c>
      <c r="D1308" s="20"/>
      <c r="E1308" s="22"/>
      <c r="F1308" s="25"/>
      <c r="G1308" s="22"/>
      <c r="H1308" s="25"/>
      <c r="I1308" s="22"/>
      <c r="J1308" s="25"/>
      <c r="K1308" s="22"/>
      <c r="L1308" s="25"/>
      <c r="M1308" s="19" t="s">
        <v>52</v>
      </c>
      <c r="N1308" s="1" t="s">
        <v>94</v>
      </c>
      <c r="O1308" s="1" t="s">
        <v>94</v>
      </c>
      <c r="P1308" s="1" t="s">
        <v>52</v>
      </c>
      <c r="Q1308" s="1" t="s">
        <v>52</v>
      </c>
      <c r="R1308" s="1" t="s">
        <v>52</v>
      </c>
      <c r="AV1308" s="1" t="s">
        <v>52</v>
      </c>
      <c r="AW1308" s="1" t="s">
        <v>52</v>
      </c>
      <c r="AX1308" s="1" t="s">
        <v>52</v>
      </c>
      <c r="AY1308" s="1" t="s">
        <v>52</v>
      </c>
      <c r="AZ1308" s="1" t="s">
        <v>52</v>
      </c>
    </row>
    <row r="1309" spans="1:52" ht="30" customHeight="1" x14ac:dyDescent="0.3">
      <c r="A1309" s="20"/>
      <c r="B1309" s="20"/>
      <c r="C1309" s="20"/>
      <c r="D1309" s="20"/>
      <c r="E1309" s="22"/>
      <c r="F1309" s="25"/>
      <c r="G1309" s="22"/>
      <c r="H1309" s="25"/>
      <c r="I1309" s="22"/>
      <c r="J1309" s="25"/>
      <c r="K1309" s="22"/>
      <c r="L1309" s="25"/>
      <c r="M1309" s="20"/>
    </row>
    <row r="1310" spans="1:52" ht="30" customHeight="1" x14ac:dyDescent="0.3">
      <c r="A1310" s="16" t="s">
        <v>2897</v>
      </c>
      <c r="B1310" s="17"/>
      <c r="C1310" s="17"/>
      <c r="D1310" s="17"/>
      <c r="E1310" s="21"/>
      <c r="F1310" s="24"/>
      <c r="G1310" s="21"/>
      <c r="H1310" s="24"/>
      <c r="I1310" s="21"/>
      <c r="J1310" s="24"/>
      <c r="K1310" s="21"/>
      <c r="L1310" s="24"/>
      <c r="M1310" s="18"/>
      <c r="N1310" s="1" t="s">
        <v>1898</v>
      </c>
    </row>
    <row r="1311" spans="1:52" ht="30" customHeight="1" x14ac:dyDescent="0.3">
      <c r="A1311" s="19" t="s">
        <v>147</v>
      </c>
      <c r="B1311" s="19" t="s">
        <v>2898</v>
      </c>
      <c r="C1311" s="19" t="s">
        <v>61</v>
      </c>
      <c r="D1311" s="20">
        <v>7.0000000000000007E-2</v>
      </c>
      <c r="E1311" s="22"/>
      <c r="F1311" s="25"/>
      <c r="G1311" s="22"/>
      <c r="H1311" s="25"/>
      <c r="I1311" s="22"/>
      <c r="J1311" s="25"/>
      <c r="K1311" s="22"/>
      <c r="L1311" s="25"/>
      <c r="M1311" s="19" t="s">
        <v>2899</v>
      </c>
      <c r="N1311" s="1" t="s">
        <v>1898</v>
      </c>
      <c r="O1311" s="1" t="s">
        <v>2900</v>
      </c>
      <c r="P1311" s="1" t="s">
        <v>64</v>
      </c>
      <c r="Q1311" s="1" t="s">
        <v>65</v>
      </c>
      <c r="R1311" s="1" t="s">
        <v>65</v>
      </c>
      <c r="V1311">
        <v>1</v>
      </c>
      <c r="AV1311" s="1" t="s">
        <v>52</v>
      </c>
      <c r="AW1311" s="1" t="s">
        <v>2901</v>
      </c>
      <c r="AX1311" s="1" t="s">
        <v>52</v>
      </c>
      <c r="AY1311" s="1" t="s">
        <v>52</v>
      </c>
      <c r="AZ1311" s="1" t="s">
        <v>52</v>
      </c>
    </row>
    <row r="1312" spans="1:52" ht="30" customHeight="1" x14ac:dyDescent="0.3">
      <c r="A1312" s="19" t="s">
        <v>2902</v>
      </c>
      <c r="B1312" s="19" t="s">
        <v>1378</v>
      </c>
      <c r="C1312" s="19" t="s">
        <v>353</v>
      </c>
      <c r="D1312" s="20">
        <v>1</v>
      </c>
      <c r="E1312" s="22"/>
      <c r="F1312" s="25"/>
      <c r="G1312" s="22"/>
      <c r="H1312" s="25"/>
      <c r="I1312" s="22"/>
      <c r="J1312" s="25"/>
      <c r="K1312" s="22"/>
      <c r="L1312" s="25"/>
      <c r="M1312" s="19" t="s">
        <v>52</v>
      </c>
      <c r="N1312" s="1" t="s">
        <v>1898</v>
      </c>
      <c r="O1312" s="1" t="s">
        <v>1141</v>
      </c>
      <c r="P1312" s="1" t="s">
        <v>65</v>
      </c>
      <c r="Q1312" s="1" t="s">
        <v>65</v>
      </c>
      <c r="R1312" s="1" t="s">
        <v>65</v>
      </c>
      <c r="S1312">
        <v>1</v>
      </c>
      <c r="T1312">
        <v>1</v>
      </c>
      <c r="U1312">
        <v>0.3</v>
      </c>
      <c r="AV1312" s="1" t="s">
        <v>52</v>
      </c>
      <c r="AW1312" s="1" t="s">
        <v>2903</v>
      </c>
      <c r="AX1312" s="1" t="s">
        <v>52</v>
      </c>
      <c r="AY1312" s="1" t="s">
        <v>52</v>
      </c>
      <c r="AZ1312" s="1" t="s">
        <v>52</v>
      </c>
    </row>
    <row r="1313" spans="1:52" ht="30" customHeight="1" x14ac:dyDescent="0.3">
      <c r="A1313" s="19" t="s">
        <v>214</v>
      </c>
      <c r="B1313" s="19" t="s">
        <v>1355</v>
      </c>
      <c r="C1313" s="19" t="s">
        <v>61</v>
      </c>
      <c r="D1313" s="20">
        <v>0.09</v>
      </c>
      <c r="E1313" s="22"/>
      <c r="F1313" s="25"/>
      <c r="G1313" s="22"/>
      <c r="H1313" s="25"/>
      <c r="I1313" s="22"/>
      <c r="J1313" s="25"/>
      <c r="K1313" s="22"/>
      <c r="L1313" s="25"/>
      <c r="M1313" s="19" t="s">
        <v>1356</v>
      </c>
      <c r="N1313" s="1" t="s">
        <v>1898</v>
      </c>
      <c r="O1313" s="1" t="s">
        <v>1357</v>
      </c>
      <c r="P1313" s="1" t="s">
        <v>64</v>
      </c>
      <c r="Q1313" s="1" t="s">
        <v>65</v>
      </c>
      <c r="R1313" s="1" t="s">
        <v>65</v>
      </c>
      <c r="AV1313" s="1" t="s">
        <v>52</v>
      </c>
      <c r="AW1313" s="1" t="s">
        <v>2904</v>
      </c>
      <c r="AX1313" s="1" t="s">
        <v>52</v>
      </c>
      <c r="AY1313" s="1" t="s">
        <v>52</v>
      </c>
      <c r="AZ1313" s="1" t="s">
        <v>52</v>
      </c>
    </row>
    <row r="1314" spans="1:52" ht="30" customHeight="1" x14ac:dyDescent="0.3">
      <c r="A1314" s="19" t="s">
        <v>1196</v>
      </c>
      <c r="B1314" s="19" t="s">
        <v>52</v>
      </c>
      <c r="C1314" s="19" t="s">
        <v>52</v>
      </c>
      <c r="D1314" s="20"/>
      <c r="E1314" s="22"/>
      <c r="F1314" s="25"/>
      <c r="G1314" s="22"/>
      <c r="H1314" s="25"/>
      <c r="I1314" s="22"/>
      <c r="J1314" s="25"/>
      <c r="K1314" s="22"/>
      <c r="L1314" s="25"/>
      <c r="M1314" s="19" t="s">
        <v>52</v>
      </c>
      <c r="N1314" s="1" t="s">
        <v>94</v>
      </c>
      <c r="O1314" s="1" t="s">
        <v>94</v>
      </c>
      <c r="P1314" s="1" t="s">
        <v>52</v>
      </c>
      <c r="Q1314" s="1" t="s">
        <v>52</v>
      </c>
      <c r="R1314" s="1" t="s">
        <v>52</v>
      </c>
      <c r="AV1314" s="1" t="s">
        <v>52</v>
      </c>
      <c r="AW1314" s="1" t="s">
        <v>52</v>
      </c>
      <c r="AX1314" s="1" t="s">
        <v>52</v>
      </c>
      <c r="AY1314" s="1" t="s">
        <v>52</v>
      </c>
      <c r="AZ1314" s="1" t="s">
        <v>52</v>
      </c>
    </row>
    <row r="1315" spans="1:52" ht="30" customHeight="1" x14ac:dyDescent="0.3">
      <c r="A1315" s="20"/>
      <c r="B1315" s="20"/>
      <c r="C1315" s="20"/>
      <c r="D1315" s="20"/>
      <c r="E1315" s="22"/>
      <c r="F1315" s="25"/>
      <c r="G1315" s="22"/>
      <c r="H1315" s="25"/>
      <c r="I1315" s="22"/>
      <c r="J1315" s="25"/>
      <c r="K1315" s="22"/>
      <c r="L1315" s="25"/>
      <c r="M1315" s="20"/>
    </row>
    <row r="1316" spans="1:52" ht="30" customHeight="1" x14ac:dyDescent="0.3">
      <c r="A1316" s="16" t="s">
        <v>2905</v>
      </c>
      <c r="B1316" s="17"/>
      <c r="C1316" s="17"/>
      <c r="D1316" s="17"/>
      <c r="E1316" s="21"/>
      <c r="F1316" s="24"/>
      <c r="G1316" s="21"/>
      <c r="H1316" s="24"/>
      <c r="I1316" s="21"/>
      <c r="J1316" s="24"/>
      <c r="K1316" s="21"/>
      <c r="L1316" s="24"/>
      <c r="M1316" s="18"/>
      <c r="N1316" s="1" t="s">
        <v>2900</v>
      </c>
    </row>
    <row r="1317" spans="1:52" ht="30" customHeight="1" x14ac:dyDescent="0.3">
      <c r="A1317" s="19" t="s">
        <v>1331</v>
      </c>
      <c r="B1317" s="19" t="s">
        <v>2906</v>
      </c>
      <c r="C1317" s="19" t="s">
        <v>61</v>
      </c>
      <c r="D1317" s="20">
        <v>1.03</v>
      </c>
      <c r="E1317" s="22"/>
      <c r="F1317" s="25"/>
      <c r="G1317" s="22"/>
      <c r="H1317" s="25"/>
      <c r="I1317" s="22"/>
      <c r="J1317" s="25"/>
      <c r="K1317" s="22"/>
      <c r="L1317" s="25"/>
      <c r="M1317" s="19" t="s">
        <v>52</v>
      </c>
      <c r="N1317" s="1" t="s">
        <v>2900</v>
      </c>
      <c r="O1317" s="1" t="s">
        <v>2907</v>
      </c>
      <c r="P1317" s="1" t="s">
        <v>65</v>
      </c>
      <c r="Q1317" s="1" t="s">
        <v>65</v>
      </c>
      <c r="R1317" s="1" t="s">
        <v>64</v>
      </c>
      <c r="AV1317" s="1" t="s">
        <v>52</v>
      </c>
      <c r="AW1317" s="1" t="s">
        <v>2908</v>
      </c>
      <c r="AX1317" s="1" t="s">
        <v>52</v>
      </c>
      <c r="AY1317" s="1" t="s">
        <v>52</v>
      </c>
      <c r="AZ1317" s="1" t="s">
        <v>52</v>
      </c>
    </row>
    <row r="1318" spans="1:52" ht="30" customHeight="1" x14ac:dyDescent="0.3">
      <c r="A1318" s="19" t="s">
        <v>1334</v>
      </c>
      <c r="B1318" s="19" t="s">
        <v>1335</v>
      </c>
      <c r="C1318" s="19" t="s">
        <v>61</v>
      </c>
      <c r="D1318" s="20">
        <v>1</v>
      </c>
      <c r="E1318" s="22"/>
      <c r="F1318" s="25"/>
      <c r="G1318" s="22"/>
      <c r="H1318" s="25"/>
      <c r="I1318" s="22"/>
      <c r="J1318" s="25"/>
      <c r="K1318" s="22"/>
      <c r="L1318" s="25"/>
      <c r="M1318" s="19" t="s">
        <v>1336</v>
      </c>
      <c r="N1318" s="1" t="s">
        <v>2900</v>
      </c>
      <c r="O1318" s="1" t="s">
        <v>1337</v>
      </c>
      <c r="P1318" s="1" t="s">
        <v>64</v>
      </c>
      <c r="Q1318" s="1" t="s">
        <v>65</v>
      </c>
      <c r="R1318" s="1" t="s">
        <v>65</v>
      </c>
      <c r="AV1318" s="1" t="s">
        <v>52</v>
      </c>
      <c r="AW1318" s="1" t="s">
        <v>2909</v>
      </c>
      <c r="AX1318" s="1" t="s">
        <v>52</v>
      </c>
      <c r="AY1318" s="1" t="s">
        <v>52</v>
      </c>
      <c r="AZ1318" s="1" t="s">
        <v>52</v>
      </c>
    </row>
    <row r="1319" spans="1:52" ht="30" customHeight="1" x14ac:dyDescent="0.3">
      <c r="A1319" s="19" t="s">
        <v>1196</v>
      </c>
      <c r="B1319" s="19" t="s">
        <v>52</v>
      </c>
      <c r="C1319" s="19" t="s">
        <v>52</v>
      </c>
      <c r="D1319" s="20"/>
      <c r="E1319" s="22"/>
      <c r="F1319" s="25"/>
      <c r="G1319" s="22"/>
      <c r="H1319" s="25"/>
      <c r="I1319" s="22"/>
      <c r="J1319" s="25"/>
      <c r="K1319" s="22"/>
      <c r="L1319" s="25"/>
      <c r="M1319" s="19" t="s">
        <v>52</v>
      </c>
      <c r="N1319" s="1" t="s">
        <v>94</v>
      </c>
      <c r="O1319" s="1" t="s">
        <v>94</v>
      </c>
      <c r="P1319" s="1" t="s">
        <v>52</v>
      </c>
      <c r="Q1319" s="1" t="s">
        <v>52</v>
      </c>
      <c r="R1319" s="1" t="s">
        <v>52</v>
      </c>
      <c r="AV1319" s="1" t="s">
        <v>52</v>
      </c>
      <c r="AW1319" s="1" t="s">
        <v>52</v>
      </c>
      <c r="AX1319" s="1" t="s">
        <v>52</v>
      </c>
      <c r="AY1319" s="1" t="s">
        <v>52</v>
      </c>
      <c r="AZ1319" s="1" t="s">
        <v>52</v>
      </c>
    </row>
    <row r="1320" spans="1:52" ht="30" customHeight="1" x14ac:dyDescent="0.3">
      <c r="A1320" s="20"/>
      <c r="B1320" s="20"/>
      <c r="C1320" s="20"/>
      <c r="D1320" s="20"/>
      <c r="E1320" s="22"/>
      <c r="F1320" s="25"/>
      <c r="G1320" s="22"/>
      <c r="H1320" s="25"/>
      <c r="I1320" s="22"/>
      <c r="J1320" s="25"/>
      <c r="K1320" s="22"/>
      <c r="L1320" s="25"/>
      <c r="M1320" s="20"/>
    </row>
    <row r="1321" spans="1:52" ht="30" customHeight="1" x14ac:dyDescent="0.3">
      <c r="A1321" s="16" t="s">
        <v>2910</v>
      </c>
      <c r="B1321" s="17"/>
      <c r="C1321" s="17"/>
      <c r="D1321" s="17"/>
      <c r="E1321" s="21"/>
      <c r="F1321" s="24"/>
      <c r="G1321" s="21"/>
      <c r="H1321" s="24"/>
      <c r="I1321" s="21"/>
      <c r="J1321" s="24"/>
      <c r="K1321" s="21"/>
      <c r="L1321" s="24"/>
      <c r="M1321" s="18"/>
      <c r="N1321" s="1" t="s">
        <v>1903</v>
      </c>
    </row>
    <row r="1322" spans="1:52" ht="30" customHeight="1" x14ac:dyDescent="0.3">
      <c r="A1322" s="19" t="s">
        <v>147</v>
      </c>
      <c r="B1322" s="19" t="s">
        <v>2898</v>
      </c>
      <c r="C1322" s="19" t="s">
        <v>61</v>
      </c>
      <c r="D1322" s="20">
        <v>0.11</v>
      </c>
      <c r="E1322" s="22"/>
      <c r="F1322" s="25"/>
      <c r="G1322" s="22"/>
      <c r="H1322" s="25"/>
      <c r="I1322" s="22"/>
      <c r="J1322" s="25"/>
      <c r="K1322" s="22"/>
      <c r="L1322" s="25"/>
      <c r="M1322" s="19" t="s">
        <v>2899</v>
      </c>
      <c r="N1322" s="1" t="s">
        <v>1903</v>
      </c>
      <c r="O1322" s="1" t="s">
        <v>2900</v>
      </c>
      <c r="P1322" s="1" t="s">
        <v>64</v>
      </c>
      <c r="Q1322" s="1" t="s">
        <v>65</v>
      </c>
      <c r="R1322" s="1" t="s">
        <v>65</v>
      </c>
      <c r="V1322">
        <v>1</v>
      </c>
      <c r="AV1322" s="1" t="s">
        <v>52</v>
      </c>
      <c r="AW1322" s="1" t="s">
        <v>2911</v>
      </c>
      <c r="AX1322" s="1" t="s">
        <v>52</v>
      </c>
      <c r="AY1322" s="1" t="s">
        <v>52</v>
      </c>
      <c r="AZ1322" s="1" t="s">
        <v>52</v>
      </c>
    </row>
    <row r="1323" spans="1:52" ht="30" customHeight="1" x14ac:dyDescent="0.3">
      <c r="A1323" s="19" t="s">
        <v>2902</v>
      </c>
      <c r="B1323" s="19" t="s">
        <v>1378</v>
      </c>
      <c r="C1323" s="19" t="s">
        <v>353</v>
      </c>
      <c r="D1323" s="20">
        <v>1</v>
      </c>
      <c r="E1323" s="22"/>
      <c r="F1323" s="25"/>
      <c r="G1323" s="22"/>
      <c r="H1323" s="25"/>
      <c r="I1323" s="22"/>
      <c r="J1323" s="25"/>
      <c r="K1323" s="22"/>
      <c r="L1323" s="25"/>
      <c r="M1323" s="19" t="s">
        <v>52</v>
      </c>
      <c r="N1323" s="1" t="s">
        <v>1903</v>
      </c>
      <c r="O1323" s="1" t="s">
        <v>1141</v>
      </c>
      <c r="P1323" s="1" t="s">
        <v>65</v>
      </c>
      <c r="Q1323" s="1" t="s">
        <v>65</v>
      </c>
      <c r="R1323" s="1" t="s">
        <v>65</v>
      </c>
      <c r="S1323">
        <v>1</v>
      </c>
      <c r="T1323">
        <v>1</v>
      </c>
      <c r="U1323">
        <v>0.3</v>
      </c>
      <c r="AV1323" s="1" t="s">
        <v>52</v>
      </c>
      <c r="AW1323" s="1" t="s">
        <v>2912</v>
      </c>
      <c r="AX1323" s="1" t="s">
        <v>52</v>
      </c>
      <c r="AY1323" s="1" t="s">
        <v>52</v>
      </c>
      <c r="AZ1323" s="1" t="s">
        <v>52</v>
      </c>
    </row>
    <row r="1324" spans="1:52" ht="30" customHeight="1" x14ac:dyDescent="0.3">
      <c r="A1324" s="19" t="s">
        <v>214</v>
      </c>
      <c r="B1324" s="19" t="s">
        <v>1355</v>
      </c>
      <c r="C1324" s="19" t="s">
        <v>61</v>
      </c>
      <c r="D1324" s="20">
        <v>0.13</v>
      </c>
      <c r="E1324" s="22"/>
      <c r="F1324" s="25"/>
      <c r="G1324" s="22"/>
      <c r="H1324" s="25"/>
      <c r="I1324" s="22"/>
      <c r="J1324" s="25"/>
      <c r="K1324" s="22"/>
      <c r="L1324" s="25"/>
      <c r="M1324" s="19" t="s">
        <v>1356</v>
      </c>
      <c r="N1324" s="1" t="s">
        <v>1903</v>
      </c>
      <c r="O1324" s="1" t="s">
        <v>1357</v>
      </c>
      <c r="P1324" s="1" t="s">
        <v>64</v>
      </c>
      <c r="Q1324" s="1" t="s">
        <v>65</v>
      </c>
      <c r="R1324" s="1" t="s">
        <v>65</v>
      </c>
      <c r="AV1324" s="1" t="s">
        <v>52</v>
      </c>
      <c r="AW1324" s="1" t="s">
        <v>2913</v>
      </c>
      <c r="AX1324" s="1" t="s">
        <v>52</v>
      </c>
      <c r="AY1324" s="1" t="s">
        <v>52</v>
      </c>
      <c r="AZ1324" s="1" t="s">
        <v>52</v>
      </c>
    </row>
    <row r="1325" spans="1:52" ht="30" customHeight="1" x14ac:dyDescent="0.3">
      <c r="A1325" s="19" t="s">
        <v>1196</v>
      </c>
      <c r="B1325" s="19" t="s">
        <v>52</v>
      </c>
      <c r="C1325" s="19" t="s">
        <v>52</v>
      </c>
      <c r="D1325" s="20"/>
      <c r="E1325" s="22"/>
      <c r="F1325" s="25"/>
      <c r="G1325" s="22"/>
      <c r="H1325" s="25"/>
      <c r="I1325" s="22"/>
      <c r="J1325" s="25"/>
      <c r="K1325" s="22"/>
      <c r="L1325" s="25"/>
      <c r="M1325" s="19" t="s">
        <v>52</v>
      </c>
      <c r="N1325" s="1" t="s">
        <v>94</v>
      </c>
      <c r="O1325" s="1" t="s">
        <v>94</v>
      </c>
      <c r="P1325" s="1" t="s">
        <v>52</v>
      </c>
      <c r="Q1325" s="1" t="s">
        <v>52</v>
      </c>
      <c r="R1325" s="1" t="s">
        <v>52</v>
      </c>
      <c r="AV1325" s="1" t="s">
        <v>52</v>
      </c>
      <c r="AW1325" s="1" t="s">
        <v>52</v>
      </c>
      <c r="AX1325" s="1" t="s">
        <v>52</v>
      </c>
      <c r="AY1325" s="1" t="s">
        <v>52</v>
      </c>
      <c r="AZ1325" s="1" t="s">
        <v>52</v>
      </c>
    </row>
    <row r="1326" spans="1:52" ht="30" customHeight="1" x14ac:dyDescent="0.3">
      <c r="A1326" s="20"/>
      <c r="B1326" s="20"/>
      <c r="C1326" s="20"/>
      <c r="D1326" s="20"/>
      <c r="E1326" s="22"/>
      <c r="F1326" s="25"/>
      <c r="G1326" s="22"/>
      <c r="H1326" s="25"/>
      <c r="I1326" s="22"/>
      <c r="J1326" s="25"/>
      <c r="K1326" s="22"/>
      <c r="L1326" s="25"/>
      <c r="M1326" s="20"/>
    </row>
    <row r="1327" spans="1:52" ht="30" customHeight="1" x14ac:dyDescent="0.3">
      <c r="A1327" s="16" t="s">
        <v>2914</v>
      </c>
      <c r="B1327" s="17"/>
      <c r="C1327" s="17"/>
      <c r="D1327" s="17"/>
      <c r="E1327" s="21"/>
      <c r="F1327" s="24"/>
      <c r="G1327" s="21"/>
      <c r="H1327" s="24"/>
      <c r="I1327" s="21"/>
      <c r="J1327" s="24"/>
      <c r="K1327" s="21"/>
      <c r="L1327" s="24"/>
      <c r="M1327" s="18"/>
      <c r="N1327" s="1" t="s">
        <v>1914</v>
      </c>
    </row>
    <row r="1328" spans="1:52" ht="30" customHeight="1" x14ac:dyDescent="0.3">
      <c r="A1328" s="19" t="s">
        <v>2915</v>
      </c>
      <c r="B1328" s="19" t="s">
        <v>2916</v>
      </c>
      <c r="C1328" s="19" t="s">
        <v>652</v>
      </c>
      <c r="D1328" s="20">
        <v>2.5000000000000001E-2</v>
      </c>
      <c r="E1328" s="22"/>
      <c r="F1328" s="25"/>
      <c r="G1328" s="22"/>
      <c r="H1328" s="25"/>
      <c r="I1328" s="22"/>
      <c r="J1328" s="25"/>
      <c r="K1328" s="22"/>
      <c r="L1328" s="25"/>
      <c r="M1328" s="19" t="s">
        <v>52</v>
      </c>
      <c r="N1328" s="1" t="s">
        <v>1914</v>
      </c>
      <c r="O1328" s="1" t="s">
        <v>2917</v>
      </c>
      <c r="P1328" s="1" t="s">
        <v>65</v>
      </c>
      <c r="Q1328" s="1" t="s">
        <v>65</v>
      </c>
      <c r="R1328" s="1" t="s">
        <v>64</v>
      </c>
      <c r="AV1328" s="1" t="s">
        <v>52</v>
      </c>
      <c r="AW1328" s="1" t="s">
        <v>2918</v>
      </c>
      <c r="AX1328" s="1" t="s">
        <v>52</v>
      </c>
      <c r="AY1328" s="1" t="s">
        <v>52</v>
      </c>
      <c r="AZ1328" s="1" t="s">
        <v>52</v>
      </c>
    </row>
    <row r="1329" spans="1:52" ht="30" customHeight="1" x14ac:dyDescent="0.3">
      <c r="A1329" s="19" t="s">
        <v>1196</v>
      </c>
      <c r="B1329" s="19" t="s">
        <v>52</v>
      </c>
      <c r="C1329" s="19" t="s">
        <v>52</v>
      </c>
      <c r="D1329" s="20"/>
      <c r="E1329" s="22"/>
      <c r="F1329" s="25"/>
      <c r="G1329" s="22"/>
      <c r="H1329" s="25"/>
      <c r="I1329" s="22"/>
      <c r="J1329" s="25"/>
      <c r="K1329" s="22"/>
      <c r="L1329" s="25"/>
      <c r="M1329" s="19" t="s">
        <v>52</v>
      </c>
      <c r="N1329" s="1" t="s">
        <v>94</v>
      </c>
      <c r="O1329" s="1" t="s">
        <v>94</v>
      </c>
      <c r="P1329" s="1" t="s">
        <v>52</v>
      </c>
      <c r="Q1329" s="1" t="s">
        <v>52</v>
      </c>
      <c r="R1329" s="1" t="s">
        <v>52</v>
      </c>
      <c r="AV1329" s="1" t="s">
        <v>52</v>
      </c>
      <c r="AW1329" s="1" t="s">
        <v>52</v>
      </c>
      <c r="AX1329" s="1" t="s">
        <v>52</v>
      </c>
      <c r="AY1329" s="1" t="s">
        <v>52</v>
      </c>
      <c r="AZ1329" s="1" t="s">
        <v>52</v>
      </c>
    </row>
    <row r="1330" spans="1:52" ht="30" customHeight="1" x14ac:dyDescent="0.3">
      <c r="A1330" s="20"/>
      <c r="B1330" s="20"/>
      <c r="C1330" s="20"/>
      <c r="D1330" s="20"/>
      <c r="E1330" s="22"/>
      <c r="F1330" s="25"/>
      <c r="G1330" s="22"/>
      <c r="H1330" s="25"/>
      <c r="I1330" s="22"/>
      <c r="J1330" s="25"/>
      <c r="K1330" s="22"/>
      <c r="L1330" s="25"/>
      <c r="M1330" s="20"/>
    </row>
    <row r="1331" spans="1:52" ht="30" customHeight="1" x14ac:dyDescent="0.3">
      <c r="A1331" s="16" t="s">
        <v>2919</v>
      </c>
      <c r="B1331" s="17"/>
      <c r="C1331" s="17"/>
      <c r="D1331" s="17"/>
      <c r="E1331" s="21"/>
      <c r="F1331" s="24"/>
      <c r="G1331" s="21"/>
      <c r="H1331" s="24"/>
      <c r="I1331" s="21"/>
      <c r="J1331" s="24"/>
      <c r="K1331" s="21"/>
      <c r="L1331" s="24"/>
      <c r="M1331" s="18"/>
      <c r="N1331" s="1" t="s">
        <v>1919</v>
      </c>
    </row>
    <row r="1332" spans="1:52" ht="30" customHeight="1" x14ac:dyDescent="0.3">
      <c r="A1332" s="19" t="s">
        <v>2920</v>
      </c>
      <c r="B1332" s="19" t="s">
        <v>2921</v>
      </c>
      <c r="C1332" s="19" t="s">
        <v>61</v>
      </c>
      <c r="D1332" s="20">
        <v>1</v>
      </c>
      <c r="E1332" s="22"/>
      <c r="F1332" s="25"/>
      <c r="G1332" s="22"/>
      <c r="H1332" s="25"/>
      <c r="I1332" s="22"/>
      <c r="J1332" s="25"/>
      <c r="K1332" s="22"/>
      <c r="L1332" s="25"/>
      <c r="M1332" s="19" t="s">
        <v>2922</v>
      </c>
      <c r="N1332" s="1" t="s">
        <v>1919</v>
      </c>
      <c r="O1332" s="1" t="s">
        <v>2923</v>
      </c>
      <c r="P1332" s="1" t="s">
        <v>64</v>
      </c>
      <c r="Q1332" s="1" t="s">
        <v>65</v>
      </c>
      <c r="R1332" s="1" t="s">
        <v>65</v>
      </c>
      <c r="AV1332" s="1" t="s">
        <v>52</v>
      </c>
      <c r="AW1332" s="1" t="s">
        <v>2924</v>
      </c>
      <c r="AX1332" s="1" t="s">
        <v>52</v>
      </c>
      <c r="AY1332" s="1" t="s">
        <v>52</v>
      </c>
      <c r="AZ1332" s="1" t="s">
        <v>52</v>
      </c>
    </row>
    <row r="1333" spans="1:52" ht="30" customHeight="1" x14ac:dyDescent="0.3">
      <c r="A1333" s="19" t="s">
        <v>1553</v>
      </c>
      <c r="B1333" s="19" t="s">
        <v>1554</v>
      </c>
      <c r="C1333" s="19" t="s">
        <v>61</v>
      </c>
      <c r="D1333" s="20">
        <v>1</v>
      </c>
      <c r="E1333" s="22"/>
      <c r="F1333" s="25"/>
      <c r="G1333" s="22"/>
      <c r="H1333" s="25"/>
      <c r="I1333" s="22"/>
      <c r="J1333" s="25"/>
      <c r="K1333" s="22"/>
      <c r="L1333" s="25"/>
      <c r="M1333" s="19" t="s">
        <v>1555</v>
      </c>
      <c r="N1333" s="1" t="s">
        <v>1919</v>
      </c>
      <c r="O1333" s="1" t="s">
        <v>1556</v>
      </c>
      <c r="P1333" s="1" t="s">
        <v>64</v>
      </c>
      <c r="Q1333" s="1" t="s">
        <v>65</v>
      </c>
      <c r="R1333" s="1" t="s">
        <v>65</v>
      </c>
      <c r="AV1333" s="1" t="s">
        <v>52</v>
      </c>
      <c r="AW1333" s="1" t="s">
        <v>2925</v>
      </c>
      <c r="AX1333" s="1" t="s">
        <v>52</v>
      </c>
      <c r="AY1333" s="1" t="s">
        <v>52</v>
      </c>
      <c r="AZ1333" s="1" t="s">
        <v>52</v>
      </c>
    </row>
    <row r="1334" spans="1:52" ht="30" customHeight="1" x14ac:dyDescent="0.3">
      <c r="A1334" s="19" t="s">
        <v>1196</v>
      </c>
      <c r="B1334" s="19" t="s">
        <v>52</v>
      </c>
      <c r="C1334" s="19" t="s">
        <v>52</v>
      </c>
      <c r="D1334" s="20"/>
      <c r="E1334" s="22"/>
      <c r="F1334" s="25"/>
      <c r="G1334" s="22"/>
      <c r="H1334" s="25"/>
      <c r="I1334" s="22"/>
      <c r="J1334" s="25"/>
      <c r="K1334" s="22"/>
      <c r="L1334" s="25"/>
      <c r="M1334" s="19" t="s">
        <v>52</v>
      </c>
      <c r="N1334" s="1" t="s">
        <v>94</v>
      </c>
      <c r="O1334" s="1" t="s">
        <v>94</v>
      </c>
      <c r="P1334" s="1" t="s">
        <v>52</v>
      </c>
      <c r="Q1334" s="1" t="s">
        <v>52</v>
      </c>
      <c r="R1334" s="1" t="s">
        <v>52</v>
      </c>
      <c r="AV1334" s="1" t="s">
        <v>52</v>
      </c>
      <c r="AW1334" s="1" t="s">
        <v>52</v>
      </c>
      <c r="AX1334" s="1" t="s">
        <v>52</v>
      </c>
      <c r="AY1334" s="1" t="s">
        <v>52</v>
      </c>
      <c r="AZ1334" s="1" t="s">
        <v>52</v>
      </c>
    </row>
    <row r="1335" spans="1:52" ht="30" customHeight="1" x14ac:dyDescent="0.3">
      <c r="A1335" s="20"/>
      <c r="B1335" s="20"/>
      <c r="C1335" s="20"/>
      <c r="D1335" s="20"/>
      <c r="E1335" s="22"/>
      <c r="F1335" s="25"/>
      <c r="G1335" s="22"/>
      <c r="H1335" s="25"/>
      <c r="I1335" s="22"/>
      <c r="J1335" s="25"/>
      <c r="K1335" s="22"/>
      <c r="L1335" s="25"/>
      <c r="M1335" s="20"/>
    </row>
    <row r="1336" spans="1:52" ht="30" customHeight="1" x14ac:dyDescent="0.3">
      <c r="A1336" s="16" t="s">
        <v>2926</v>
      </c>
      <c r="B1336" s="17"/>
      <c r="C1336" s="17"/>
      <c r="D1336" s="17"/>
      <c r="E1336" s="21"/>
      <c r="F1336" s="24"/>
      <c r="G1336" s="21"/>
      <c r="H1336" s="24"/>
      <c r="I1336" s="21"/>
      <c r="J1336" s="24"/>
      <c r="K1336" s="21"/>
      <c r="L1336" s="24"/>
      <c r="M1336" s="18"/>
      <c r="N1336" s="1" t="s">
        <v>2923</v>
      </c>
    </row>
    <row r="1337" spans="1:52" ht="30" customHeight="1" x14ac:dyDescent="0.3">
      <c r="A1337" s="19" t="s">
        <v>1931</v>
      </c>
      <c r="B1337" s="19" t="s">
        <v>2927</v>
      </c>
      <c r="C1337" s="19" t="s">
        <v>1091</v>
      </c>
      <c r="D1337" s="20">
        <v>11.8803</v>
      </c>
      <c r="E1337" s="22"/>
      <c r="F1337" s="25"/>
      <c r="G1337" s="22"/>
      <c r="H1337" s="25"/>
      <c r="I1337" s="22"/>
      <c r="J1337" s="25"/>
      <c r="K1337" s="22"/>
      <c r="L1337" s="25"/>
      <c r="M1337" s="19" t="s">
        <v>52</v>
      </c>
      <c r="N1337" s="1" t="s">
        <v>2923</v>
      </c>
      <c r="O1337" s="1" t="s">
        <v>2928</v>
      </c>
      <c r="P1337" s="1" t="s">
        <v>65</v>
      </c>
      <c r="Q1337" s="1" t="s">
        <v>65</v>
      </c>
      <c r="R1337" s="1" t="s">
        <v>64</v>
      </c>
      <c r="AV1337" s="1" t="s">
        <v>52</v>
      </c>
      <c r="AW1337" s="1" t="s">
        <v>2929</v>
      </c>
      <c r="AX1337" s="1" t="s">
        <v>52</v>
      </c>
      <c r="AY1337" s="1" t="s">
        <v>52</v>
      </c>
      <c r="AZ1337" s="1" t="s">
        <v>52</v>
      </c>
    </row>
    <row r="1338" spans="1:52" ht="30" customHeight="1" x14ac:dyDescent="0.3">
      <c r="A1338" s="19" t="s">
        <v>1938</v>
      </c>
      <c r="B1338" s="19" t="s">
        <v>1943</v>
      </c>
      <c r="C1338" s="19" t="s">
        <v>1091</v>
      </c>
      <c r="D1338" s="20">
        <v>10.8033</v>
      </c>
      <c r="E1338" s="22"/>
      <c r="F1338" s="25"/>
      <c r="G1338" s="22"/>
      <c r="H1338" s="25"/>
      <c r="I1338" s="22"/>
      <c r="J1338" s="25"/>
      <c r="K1338" s="22"/>
      <c r="L1338" s="25"/>
      <c r="M1338" s="19" t="s">
        <v>1944</v>
      </c>
      <c r="N1338" s="1" t="s">
        <v>2923</v>
      </c>
      <c r="O1338" s="1" t="s">
        <v>1945</v>
      </c>
      <c r="P1338" s="1" t="s">
        <v>64</v>
      </c>
      <c r="Q1338" s="1" t="s">
        <v>65</v>
      </c>
      <c r="R1338" s="1" t="s">
        <v>65</v>
      </c>
      <c r="AV1338" s="1" t="s">
        <v>52</v>
      </c>
      <c r="AW1338" s="1" t="s">
        <v>2930</v>
      </c>
      <c r="AX1338" s="1" t="s">
        <v>52</v>
      </c>
      <c r="AY1338" s="1" t="s">
        <v>52</v>
      </c>
      <c r="AZ1338" s="1" t="s">
        <v>52</v>
      </c>
    </row>
    <row r="1339" spans="1:52" ht="30" customHeight="1" x14ac:dyDescent="0.3">
      <c r="A1339" s="19" t="s">
        <v>1089</v>
      </c>
      <c r="B1339" s="19" t="s">
        <v>1090</v>
      </c>
      <c r="C1339" s="19" t="s">
        <v>1091</v>
      </c>
      <c r="D1339" s="20">
        <v>-1.08</v>
      </c>
      <c r="E1339" s="22"/>
      <c r="F1339" s="25"/>
      <c r="G1339" s="22"/>
      <c r="H1339" s="25"/>
      <c r="I1339" s="22"/>
      <c r="J1339" s="25"/>
      <c r="K1339" s="22"/>
      <c r="L1339" s="25"/>
      <c r="M1339" s="19" t="s">
        <v>1092</v>
      </c>
      <c r="N1339" s="1" t="s">
        <v>2923</v>
      </c>
      <c r="O1339" s="1" t="s">
        <v>1093</v>
      </c>
      <c r="P1339" s="1" t="s">
        <v>65</v>
      </c>
      <c r="Q1339" s="1" t="s">
        <v>65</v>
      </c>
      <c r="R1339" s="1" t="s">
        <v>64</v>
      </c>
      <c r="AV1339" s="1" t="s">
        <v>52</v>
      </c>
      <c r="AW1339" s="1" t="s">
        <v>2931</v>
      </c>
      <c r="AX1339" s="1" t="s">
        <v>52</v>
      </c>
      <c r="AY1339" s="1" t="s">
        <v>52</v>
      </c>
      <c r="AZ1339" s="1" t="s">
        <v>52</v>
      </c>
    </row>
    <row r="1340" spans="1:52" ht="30" customHeight="1" x14ac:dyDescent="0.3">
      <c r="A1340" s="19" t="s">
        <v>1196</v>
      </c>
      <c r="B1340" s="19" t="s">
        <v>52</v>
      </c>
      <c r="C1340" s="19" t="s">
        <v>52</v>
      </c>
      <c r="D1340" s="20"/>
      <c r="E1340" s="22"/>
      <c r="F1340" s="25"/>
      <c r="G1340" s="22"/>
      <c r="H1340" s="25"/>
      <c r="I1340" s="22"/>
      <c r="J1340" s="25"/>
      <c r="K1340" s="22"/>
      <c r="L1340" s="25"/>
      <c r="M1340" s="19" t="s">
        <v>52</v>
      </c>
      <c r="N1340" s="1" t="s">
        <v>94</v>
      </c>
      <c r="O1340" s="1" t="s">
        <v>94</v>
      </c>
      <c r="P1340" s="1" t="s">
        <v>52</v>
      </c>
      <c r="Q1340" s="1" t="s">
        <v>52</v>
      </c>
      <c r="R1340" s="1" t="s">
        <v>52</v>
      </c>
      <c r="AV1340" s="1" t="s">
        <v>52</v>
      </c>
      <c r="AW1340" s="1" t="s">
        <v>52</v>
      </c>
      <c r="AX1340" s="1" t="s">
        <v>52</v>
      </c>
      <c r="AY1340" s="1" t="s">
        <v>52</v>
      </c>
      <c r="AZ1340" s="1" t="s">
        <v>52</v>
      </c>
    </row>
    <row r="1341" spans="1:52" ht="30" customHeight="1" x14ac:dyDescent="0.3">
      <c r="A1341" s="20"/>
      <c r="B1341" s="20"/>
      <c r="C1341" s="20"/>
      <c r="D1341" s="20"/>
      <c r="E1341" s="22"/>
      <c r="F1341" s="25"/>
      <c r="G1341" s="22"/>
      <c r="H1341" s="25"/>
      <c r="I1341" s="22"/>
      <c r="J1341" s="25"/>
      <c r="K1341" s="22"/>
      <c r="L1341" s="25"/>
      <c r="M1341" s="20"/>
    </row>
    <row r="1342" spans="1:52" ht="30" customHeight="1" x14ac:dyDescent="0.3">
      <c r="A1342" s="16" t="s">
        <v>2932</v>
      </c>
      <c r="B1342" s="17"/>
      <c r="C1342" s="17"/>
      <c r="D1342" s="17"/>
      <c r="E1342" s="21"/>
      <c r="F1342" s="24"/>
      <c r="G1342" s="21"/>
      <c r="H1342" s="24"/>
      <c r="I1342" s="21"/>
      <c r="J1342" s="24"/>
      <c r="K1342" s="21"/>
      <c r="L1342" s="24"/>
      <c r="M1342" s="18"/>
      <c r="N1342" s="1" t="s">
        <v>1924</v>
      </c>
    </row>
    <row r="1343" spans="1:52" ht="30" customHeight="1" x14ac:dyDescent="0.3">
      <c r="A1343" s="19" t="s">
        <v>2712</v>
      </c>
      <c r="B1343" s="19" t="s">
        <v>2713</v>
      </c>
      <c r="C1343" s="19" t="s">
        <v>1091</v>
      </c>
      <c r="D1343" s="20">
        <v>13.816000000000001</v>
      </c>
      <c r="E1343" s="22"/>
      <c r="F1343" s="25"/>
      <c r="G1343" s="22"/>
      <c r="H1343" s="25"/>
      <c r="I1343" s="22"/>
      <c r="J1343" s="25"/>
      <c r="K1343" s="22"/>
      <c r="L1343" s="25"/>
      <c r="M1343" s="19" t="s">
        <v>52</v>
      </c>
      <c r="N1343" s="1" t="s">
        <v>1924</v>
      </c>
      <c r="O1343" s="1" t="s">
        <v>2714</v>
      </c>
      <c r="P1343" s="1" t="s">
        <v>65</v>
      </c>
      <c r="Q1343" s="1" t="s">
        <v>65</v>
      </c>
      <c r="R1343" s="1" t="s">
        <v>64</v>
      </c>
      <c r="AV1343" s="1" t="s">
        <v>52</v>
      </c>
      <c r="AW1343" s="1" t="s">
        <v>2933</v>
      </c>
      <c r="AX1343" s="1" t="s">
        <v>52</v>
      </c>
      <c r="AY1343" s="1" t="s">
        <v>52</v>
      </c>
      <c r="AZ1343" s="1" t="s">
        <v>52</v>
      </c>
    </row>
    <row r="1344" spans="1:52" ht="30" customHeight="1" x14ac:dyDescent="0.3">
      <c r="A1344" s="19" t="s">
        <v>1938</v>
      </c>
      <c r="B1344" s="19" t="s">
        <v>2934</v>
      </c>
      <c r="C1344" s="19" t="s">
        <v>1091</v>
      </c>
      <c r="D1344" s="20">
        <v>12.56</v>
      </c>
      <c r="E1344" s="22"/>
      <c r="F1344" s="25"/>
      <c r="G1344" s="22"/>
      <c r="H1344" s="25"/>
      <c r="I1344" s="22"/>
      <c r="J1344" s="25"/>
      <c r="K1344" s="22"/>
      <c r="L1344" s="25"/>
      <c r="M1344" s="19" t="s">
        <v>2935</v>
      </c>
      <c r="N1344" s="1" t="s">
        <v>1924</v>
      </c>
      <c r="O1344" s="1" t="s">
        <v>2936</v>
      </c>
      <c r="P1344" s="1" t="s">
        <v>64</v>
      </c>
      <c r="Q1344" s="1" t="s">
        <v>65</v>
      </c>
      <c r="R1344" s="1" t="s">
        <v>65</v>
      </c>
      <c r="AV1344" s="1" t="s">
        <v>52</v>
      </c>
      <c r="AW1344" s="1" t="s">
        <v>2937</v>
      </c>
      <c r="AX1344" s="1" t="s">
        <v>52</v>
      </c>
      <c r="AY1344" s="1" t="s">
        <v>52</v>
      </c>
      <c r="AZ1344" s="1" t="s">
        <v>52</v>
      </c>
    </row>
    <row r="1345" spans="1:52" ht="30" customHeight="1" x14ac:dyDescent="0.3">
      <c r="A1345" s="19" t="s">
        <v>1089</v>
      </c>
      <c r="B1345" s="19" t="s">
        <v>1090</v>
      </c>
      <c r="C1345" s="19" t="s">
        <v>1091</v>
      </c>
      <c r="D1345" s="20">
        <v>-1.256</v>
      </c>
      <c r="E1345" s="22"/>
      <c r="F1345" s="25"/>
      <c r="G1345" s="22"/>
      <c r="H1345" s="25"/>
      <c r="I1345" s="22"/>
      <c r="J1345" s="25"/>
      <c r="K1345" s="22"/>
      <c r="L1345" s="25"/>
      <c r="M1345" s="19" t="s">
        <v>1092</v>
      </c>
      <c r="N1345" s="1" t="s">
        <v>1924</v>
      </c>
      <c r="O1345" s="1" t="s">
        <v>1093</v>
      </c>
      <c r="P1345" s="1" t="s">
        <v>65</v>
      </c>
      <c r="Q1345" s="1" t="s">
        <v>65</v>
      </c>
      <c r="R1345" s="1" t="s">
        <v>64</v>
      </c>
      <c r="AV1345" s="1" t="s">
        <v>52</v>
      </c>
      <c r="AW1345" s="1" t="s">
        <v>2938</v>
      </c>
      <c r="AX1345" s="1" t="s">
        <v>52</v>
      </c>
      <c r="AY1345" s="1" t="s">
        <v>52</v>
      </c>
      <c r="AZ1345" s="1" t="s">
        <v>52</v>
      </c>
    </row>
    <row r="1346" spans="1:52" ht="30" customHeight="1" x14ac:dyDescent="0.3">
      <c r="A1346" s="19" t="s">
        <v>1196</v>
      </c>
      <c r="B1346" s="19" t="s">
        <v>52</v>
      </c>
      <c r="C1346" s="19" t="s">
        <v>52</v>
      </c>
      <c r="D1346" s="20"/>
      <c r="E1346" s="22"/>
      <c r="F1346" s="25"/>
      <c r="G1346" s="22"/>
      <c r="H1346" s="25"/>
      <c r="I1346" s="22"/>
      <c r="J1346" s="25"/>
      <c r="K1346" s="22"/>
      <c r="L1346" s="25"/>
      <c r="M1346" s="19" t="s">
        <v>52</v>
      </c>
      <c r="N1346" s="1" t="s">
        <v>94</v>
      </c>
      <c r="O1346" s="1" t="s">
        <v>94</v>
      </c>
      <c r="P1346" s="1" t="s">
        <v>52</v>
      </c>
      <c r="Q1346" s="1" t="s">
        <v>52</v>
      </c>
      <c r="R1346" s="1" t="s">
        <v>52</v>
      </c>
      <c r="AV1346" s="1" t="s">
        <v>52</v>
      </c>
      <c r="AW1346" s="1" t="s">
        <v>52</v>
      </c>
      <c r="AX1346" s="1" t="s">
        <v>52</v>
      </c>
      <c r="AY1346" s="1" t="s">
        <v>52</v>
      </c>
      <c r="AZ1346" s="1" t="s">
        <v>52</v>
      </c>
    </row>
    <row r="1347" spans="1:52" ht="30" customHeight="1" x14ac:dyDescent="0.3">
      <c r="A1347" s="20"/>
      <c r="B1347" s="20"/>
      <c r="C1347" s="20"/>
      <c r="D1347" s="20"/>
      <c r="E1347" s="22"/>
      <c r="F1347" s="25"/>
      <c r="G1347" s="22"/>
      <c r="H1347" s="25"/>
      <c r="I1347" s="22"/>
      <c r="J1347" s="25"/>
      <c r="K1347" s="22"/>
      <c r="L1347" s="25"/>
      <c r="M1347" s="20"/>
    </row>
    <row r="1348" spans="1:52" ht="30" customHeight="1" x14ac:dyDescent="0.3">
      <c r="A1348" s="16" t="s">
        <v>2939</v>
      </c>
      <c r="B1348" s="17"/>
      <c r="C1348" s="17"/>
      <c r="D1348" s="17"/>
      <c r="E1348" s="21"/>
      <c r="F1348" s="24"/>
      <c r="G1348" s="21"/>
      <c r="H1348" s="24"/>
      <c r="I1348" s="21"/>
      <c r="J1348" s="24"/>
      <c r="K1348" s="21"/>
      <c r="L1348" s="24"/>
      <c r="M1348" s="18"/>
      <c r="N1348" s="1" t="s">
        <v>2936</v>
      </c>
    </row>
    <row r="1349" spans="1:52" ht="30" customHeight="1" x14ac:dyDescent="0.3">
      <c r="A1349" s="19" t="s">
        <v>2535</v>
      </c>
      <c r="B1349" s="19" t="s">
        <v>1193</v>
      </c>
      <c r="C1349" s="19" t="s">
        <v>652</v>
      </c>
      <c r="D1349" s="20">
        <v>1.609E-2</v>
      </c>
      <c r="E1349" s="22"/>
      <c r="F1349" s="25"/>
      <c r="G1349" s="22"/>
      <c r="H1349" s="25"/>
      <c r="I1349" s="22"/>
      <c r="J1349" s="25"/>
      <c r="K1349" s="22"/>
      <c r="L1349" s="25"/>
      <c r="M1349" s="19" t="s">
        <v>52</v>
      </c>
      <c r="N1349" s="1" t="s">
        <v>2936</v>
      </c>
      <c r="O1349" s="1" t="s">
        <v>2536</v>
      </c>
      <c r="P1349" s="1" t="s">
        <v>65</v>
      </c>
      <c r="Q1349" s="1" t="s">
        <v>65</v>
      </c>
      <c r="R1349" s="1" t="s">
        <v>64</v>
      </c>
      <c r="V1349">
        <v>1</v>
      </c>
      <c r="W1349">
        <v>2</v>
      </c>
      <c r="AV1349" s="1" t="s">
        <v>52</v>
      </c>
      <c r="AW1349" s="1" t="s">
        <v>2940</v>
      </c>
      <c r="AX1349" s="1" t="s">
        <v>52</v>
      </c>
      <c r="AY1349" s="1" t="s">
        <v>52</v>
      </c>
      <c r="AZ1349" s="1" t="s">
        <v>52</v>
      </c>
    </row>
    <row r="1350" spans="1:52" ht="30" customHeight="1" x14ac:dyDescent="0.3">
      <c r="A1350" s="19" t="s">
        <v>2538</v>
      </c>
      <c r="B1350" s="19" t="s">
        <v>1193</v>
      </c>
      <c r="C1350" s="19" t="s">
        <v>652</v>
      </c>
      <c r="D1350" s="20">
        <v>4.3899999999999998E-3</v>
      </c>
      <c r="E1350" s="22"/>
      <c r="F1350" s="25"/>
      <c r="G1350" s="22"/>
      <c r="H1350" s="25"/>
      <c r="I1350" s="22"/>
      <c r="J1350" s="25"/>
      <c r="K1350" s="22"/>
      <c r="L1350" s="25"/>
      <c r="M1350" s="19" t="s">
        <v>52</v>
      </c>
      <c r="N1350" s="1" t="s">
        <v>2936</v>
      </c>
      <c r="O1350" s="1" t="s">
        <v>2539</v>
      </c>
      <c r="P1350" s="1" t="s">
        <v>65</v>
      </c>
      <c r="Q1350" s="1" t="s">
        <v>65</v>
      </c>
      <c r="R1350" s="1" t="s">
        <v>64</v>
      </c>
      <c r="V1350">
        <v>1</v>
      </c>
      <c r="W1350">
        <v>2</v>
      </c>
      <c r="AV1350" s="1" t="s">
        <v>52</v>
      </c>
      <c r="AW1350" s="1" t="s">
        <v>2941</v>
      </c>
      <c r="AX1350" s="1" t="s">
        <v>52</v>
      </c>
      <c r="AY1350" s="1" t="s">
        <v>52</v>
      </c>
      <c r="AZ1350" s="1" t="s">
        <v>52</v>
      </c>
    </row>
    <row r="1351" spans="1:52" ht="30" customHeight="1" x14ac:dyDescent="0.3">
      <c r="A1351" s="19" t="s">
        <v>1724</v>
      </c>
      <c r="B1351" s="19" t="s">
        <v>1193</v>
      </c>
      <c r="C1351" s="19" t="s">
        <v>652</v>
      </c>
      <c r="D1351" s="20">
        <v>5.8500000000000002E-3</v>
      </c>
      <c r="E1351" s="22"/>
      <c r="F1351" s="25"/>
      <c r="G1351" s="22"/>
      <c r="H1351" s="25"/>
      <c r="I1351" s="22"/>
      <c r="J1351" s="25"/>
      <c r="K1351" s="22"/>
      <c r="L1351" s="25"/>
      <c r="M1351" s="19" t="s">
        <v>52</v>
      </c>
      <c r="N1351" s="1" t="s">
        <v>2936</v>
      </c>
      <c r="O1351" s="1" t="s">
        <v>1725</v>
      </c>
      <c r="P1351" s="1" t="s">
        <v>65</v>
      </c>
      <c r="Q1351" s="1" t="s">
        <v>65</v>
      </c>
      <c r="R1351" s="1" t="s">
        <v>64</v>
      </c>
      <c r="V1351">
        <v>1</v>
      </c>
      <c r="W1351">
        <v>2</v>
      </c>
      <c r="AV1351" s="1" t="s">
        <v>52</v>
      </c>
      <c r="AW1351" s="1" t="s">
        <v>2942</v>
      </c>
      <c r="AX1351" s="1" t="s">
        <v>52</v>
      </c>
      <c r="AY1351" s="1" t="s">
        <v>52</v>
      </c>
      <c r="AZ1351" s="1" t="s">
        <v>52</v>
      </c>
    </row>
    <row r="1352" spans="1:52" ht="30" customHeight="1" x14ac:dyDescent="0.3">
      <c r="A1352" s="19" t="s">
        <v>1192</v>
      </c>
      <c r="B1352" s="19" t="s">
        <v>1193</v>
      </c>
      <c r="C1352" s="19" t="s">
        <v>652</v>
      </c>
      <c r="D1352" s="20">
        <v>2.96E-3</v>
      </c>
      <c r="E1352" s="22"/>
      <c r="F1352" s="25"/>
      <c r="G1352" s="22"/>
      <c r="H1352" s="25"/>
      <c r="I1352" s="22"/>
      <c r="J1352" s="25"/>
      <c r="K1352" s="22"/>
      <c r="L1352" s="25"/>
      <c r="M1352" s="19" t="s">
        <v>52</v>
      </c>
      <c r="N1352" s="1" t="s">
        <v>2936</v>
      </c>
      <c r="O1352" s="1" t="s">
        <v>1194</v>
      </c>
      <c r="P1352" s="1" t="s">
        <v>65</v>
      </c>
      <c r="Q1352" s="1" t="s">
        <v>65</v>
      </c>
      <c r="R1352" s="1" t="s">
        <v>64</v>
      </c>
      <c r="V1352">
        <v>1</v>
      </c>
      <c r="W1352">
        <v>2</v>
      </c>
      <c r="AV1352" s="1" t="s">
        <v>52</v>
      </c>
      <c r="AW1352" s="1" t="s">
        <v>2943</v>
      </c>
      <c r="AX1352" s="1" t="s">
        <v>52</v>
      </c>
      <c r="AY1352" s="1" t="s">
        <v>52</v>
      </c>
      <c r="AZ1352" s="1" t="s">
        <v>52</v>
      </c>
    </row>
    <row r="1353" spans="1:52" ht="30" customHeight="1" x14ac:dyDescent="0.3">
      <c r="A1353" s="19" t="s">
        <v>1273</v>
      </c>
      <c r="B1353" s="19" t="s">
        <v>1758</v>
      </c>
      <c r="C1353" s="19" t="s">
        <v>353</v>
      </c>
      <c r="D1353" s="20">
        <v>1</v>
      </c>
      <c r="E1353" s="22"/>
      <c r="F1353" s="25"/>
      <c r="G1353" s="22"/>
      <c r="H1353" s="25"/>
      <c r="I1353" s="22"/>
      <c r="J1353" s="25"/>
      <c r="K1353" s="22"/>
      <c r="L1353" s="25"/>
      <c r="M1353" s="19" t="s">
        <v>52</v>
      </c>
      <c r="N1353" s="1" t="s">
        <v>2936</v>
      </c>
      <c r="O1353" s="1" t="s">
        <v>1141</v>
      </c>
      <c r="P1353" s="1" t="s">
        <v>65</v>
      </c>
      <c r="Q1353" s="1" t="s">
        <v>65</v>
      </c>
      <c r="R1353" s="1" t="s">
        <v>65</v>
      </c>
      <c r="S1353">
        <v>1</v>
      </c>
      <c r="T1353">
        <v>2</v>
      </c>
      <c r="U1353">
        <v>0.05</v>
      </c>
      <c r="AV1353" s="1" t="s">
        <v>52</v>
      </c>
      <c r="AW1353" s="1" t="s">
        <v>2944</v>
      </c>
      <c r="AX1353" s="1" t="s">
        <v>52</v>
      </c>
      <c r="AY1353" s="1" t="s">
        <v>52</v>
      </c>
      <c r="AZ1353" s="1" t="s">
        <v>52</v>
      </c>
    </row>
    <row r="1354" spans="1:52" ht="30" customHeight="1" x14ac:dyDescent="0.3">
      <c r="A1354" s="19" t="s">
        <v>1543</v>
      </c>
      <c r="B1354" s="19" t="s">
        <v>1318</v>
      </c>
      <c r="C1354" s="19" t="s">
        <v>353</v>
      </c>
      <c r="D1354" s="20">
        <v>1</v>
      </c>
      <c r="E1354" s="22"/>
      <c r="F1354" s="25"/>
      <c r="G1354" s="22"/>
      <c r="H1354" s="25"/>
      <c r="I1354" s="22"/>
      <c r="J1354" s="25"/>
      <c r="K1354" s="22"/>
      <c r="L1354" s="25"/>
      <c r="M1354" s="19" t="s">
        <v>52</v>
      </c>
      <c r="N1354" s="1" t="s">
        <v>2936</v>
      </c>
      <c r="O1354" s="1" t="s">
        <v>1550</v>
      </c>
      <c r="P1354" s="1" t="s">
        <v>65</v>
      </c>
      <c r="Q1354" s="1" t="s">
        <v>65</v>
      </c>
      <c r="R1354" s="1" t="s">
        <v>65</v>
      </c>
      <c r="S1354">
        <v>1</v>
      </c>
      <c r="T1354">
        <v>0</v>
      </c>
      <c r="U1354">
        <v>0.03</v>
      </c>
      <c r="AV1354" s="1" t="s">
        <v>52</v>
      </c>
      <c r="AW1354" s="1" t="s">
        <v>2945</v>
      </c>
      <c r="AX1354" s="1" t="s">
        <v>52</v>
      </c>
      <c r="AY1354" s="1" t="s">
        <v>52</v>
      </c>
      <c r="AZ1354" s="1" t="s">
        <v>52</v>
      </c>
    </row>
    <row r="1355" spans="1:52" ht="30" customHeight="1" x14ac:dyDescent="0.3">
      <c r="A1355" s="19" t="s">
        <v>1196</v>
      </c>
      <c r="B1355" s="19" t="s">
        <v>52</v>
      </c>
      <c r="C1355" s="19" t="s">
        <v>52</v>
      </c>
      <c r="D1355" s="20"/>
      <c r="E1355" s="22"/>
      <c r="F1355" s="25"/>
      <c r="G1355" s="22"/>
      <c r="H1355" s="25"/>
      <c r="I1355" s="22"/>
      <c r="J1355" s="25"/>
      <c r="K1355" s="22"/>
      <c r="L1355" s="25"/>
      <c r="M1355" s="19" t="s">
        <v>52</v>
      </c>
      <c r="N1355" s="1" t="s">
        <v>94</v>
      </c>
      <c r="O1355" s="1" t="s">
        <v>94</v>
      </c>
      <c r="P1355" s="1" t="s">
        <v>52</v>
      </c>
      <c r="Q1355" s="1" t="s">
        <v>52</v>
      </c>
      <c r="R1355" s="1" t="s">
        <v>52</v>
      </c>
      <c r="AV1355" s="1" t="s">
        <v>52</v>
      </c>
      <c r="AW1355" s="1" t="s">
        <v>52</v>
      </c>
      <c r="AX1355" s="1" t="s">
        <v>52</v>
      </c>
      <c r="AY1355" s="1" t="s">
        <v>52</v>
      </c>
      <c r="AZ1355" s="1" t="s">
        <v>52</v>
      </c>
    </row>
    <row r="1356" spans="1:52" ht="30" customHeight="1" x14ac:dyDescent="0.3">
      <c r="A1356" s="20"/>
      <c r="B1356" s="20"/>
      <c r="C1356" s="20"/>
      <c r="D1356" s="20"/>
      <c r="E1356" s="22"/>
      <c r="F1356" s="25"/>
      <c r="G1356" s="22"/>
      <c r="H1356" s="25"/>
      <c r="I1356" s="22"/>
      <c r="J1356" s="25"/>
      <c r="K1356" s="22"/>
      <c r="L1356" s="25"/>
      <c r="M1356" s="20"/>
    </row>
    <row r="1357" spans="1:52" ht="30" customHeight="1" x14ac:dyDescent="0.3">
      <c r="A1357" s="16" t="s">
        <v>2946</v>
      </c>
      <c r="B1357" s="17"/>
      <c r="C1357" s="17"/>
      <c r="D1357" s="17"/>
      <c r="E1357" s="21"/>
      <c r="F1357" s="24"/>
      <c r="G1357" s="21"/>
      <c r="H1357" s="24"/>
      <c r="I1357" s="21"/>
      <c r="J1357" s="24"/>
      <c r="K1357" s="21"/>
      <c r="L1357" s="24"/>
      <c r="M1357" s="18"/>
      <c r="N1357" s="1" t="s">
        <v>1973</v>
      </c>
    </row>
    <row r="1358" spans="1:52" ht="30" customHeight="1" x14ac:dyDescent="0.3">
      <c r="A1358" s="19" t="s">
        <v>2947</v>
      </c>
      <c r="B1358" s="19" t="s">
        <v>2948</v>
      </c>
      <c r="C1358" s="19" t="s">
        <v>61</v>
      </c>
      <c r="D1358" s="20">
        <v>0.3</v>
      </c>
      <c r="E1358" s="22"/>
      <c r="F1358" s="25"/>
      <c r="G1358" s="22"/>
      <c r="H1358" s="25"/>
      <c r="I1358" s="22"/>
      <c r="J1358" s="25"/>
      <c r="K1358" s="22"/>
      <c r="L1358" s="25"/>
      <c r="M1358" s="19" t="s">
        <v>2949</v>
      </c>
      <c r="N1358" s="1" t="s">
        <v>1973</v>
      </c>
      <c r="O1358" s="1" t="s">
        <v>2950</v>
      </c>
      <c r="P1358" s="1" t="s">
        <v>64</v>
      </c>
      <c r="Q1358" s="1" t="s">
        <v>65</v>
      </c>
      <c r="R1358" s="1" t="s">
        <v>65</v>
      </c>
      <c r="AV1358" s="1" t="s">
        <v>52</v>
      </c>
      <c r="AW1358" s="1" t="s">
        <v>2951</v>
      </c>
      <c r="AX1358" s="1" t="s">
        <v>52</v>
      </c>
      <c r="AY1358" s="1" t="s">
        <v>52</v>
      </c>
      <c r="AZ1358" s="1" t="s">
        <v>52</v>
      </c>
    </row>
    <row r="1359" spans="1:52" ht="30" customHeight="1" x14ac:dyDescent="0.3">
      <c r="A1359" s="19" t="s">
        <v>1196</v>
      </c>
      <c r="B1359" s="19" t="s">
        <v>52</v>
      </c>
      <c r="C1359" s="19" t="s">
        <v>52</v>
      </c>
      <c r="D1359" s="20"/>
      <c r="E1359" s="22"/>
      <c r="F1359" s="25"/>
      <c r="G1359" s="22"/>
      <c r="H1359" s="25"/>
      <c r="I1359" s="22"/>
      <c r="J1359" s="25"/>
      <c r="K1359" s="22"/>
      <c r="L1359" s="25"/>
      <c r="M1359" s="19" t="s">
        <v>52</v>
      </c>
      <c r="N1359" s="1" t="s">
        <v>94</v>
      </c>
      <c r="O1359" s="1" t="s">
        <v>94</v>
      </c>
      <c r="P1359" s="1" t="s">
        <v>52</v>
      </c>
      <c r="Q1359" s="1" t="s">
        <v>52</v>
      </c>
      <c r="R1359" s="1" t="s">
        <v>52</v>
      </c>
      <c r="AV1359" s="1" t="s">
        <v>52</v>
      </c>
      <c r="AW1359" s="1" t="s">
        <v>52</v>
      </c>
      <c r="AX1359" s="1" t="s">
        <v>52</v>
      </c>
      <c r="AY1359" s="1" t="s">
        <v>52</v>
      </c>
      <c r="AZ1359" s="1" t="s">
        <v>52</v>
      </c>
    </row>
    <row r="1360" spans="1:52" ht="30" customHeight="1" x14ac:dyDescent="0.3">
      <c r="A1360" s="20"/>
      <c r="B1360" s="20"/>
      <c r="C1360" s="20"/>
      <c r="D1360" s="20"/>
      <c r="E1360" s="22"/>
      <c r="F1360" s="25"/>
      <c r="G1360" s="22"/>
      <c r="H1360" s="25"/>
      <c r="I1360" s="22"/>
      <c r="J1360" s="25"/>
      <c r="K1360" s="22"/>
      <c r="L1360" s="25"/>
      <c r="M1360" s="20"/>
    </row>
    <row r="1361" spans="1:52" ht="30" customHeight="1" x14ac:dyDescent="0.3">
      <c r="A1361" s="16" t="s">
        <v>2952</v>
      </c>
      <c r="B1361" s="17"/>
      <c r="C1361" s="17"/>
      <c r="D1361" s="17"/>
      <c r="E1361" s="21"/>
      <c r="F1361" s="24"/>
      <c r="G1361" s="21"/>
      <c r="H1361" s="24"/>
      <c r="I1361" s="21"/>
      <c r="J1361" s="24"/>
      <c r="K1361" s="21"/>
      <c r="L1361" s="24"/>
      <c r="M1361" s="18"/>
      <c r="N1361" s="1" t="s">
        <v>1987</v>
      </c>
    </row>
    <row r="1362" spans="1:52" ht="30" customHeight="1" x14ac:dyDescent="0.3">
      <c r="A1362" s="19" t="s">
        <v>2953</v>
      </c>
      <c r="B1362" s="19" t="s">
        <v>1193</v>
      </c>
      <c r="C1362" s="19" t="s">
        <v>652</v>
      </c>
      <c r="D1362" s="20">
        <v>0.124</v>
      </c>
      <c r="E1362" s="22"/>
      <c r="F1362" s="25"/>
      <c r="G1362" s="22"/>
      <c r="H1362" s="25"/>
      <c r="I1362" s="22"/>
      <c r="J1362" s="25"/>
      <c r="K1362" s="22"/>
      <c r="L1362" s="25"/>
      <c r="M1362" s="19" t="s">
        <v>52</v>
      </c>
      <c r="N1362" s="1" t="s">
        <v>1987</v>
      </c>
      <c r="O1362" s="1" t="s">
        <v>2954</v>
      </c>
      <c r="P1362" s="1" t="s">
        <v>65</v>
      </c>
      <c r="Q1362" s="1" t="s">
        <v>65</v>
      </c>
      <c r="R1362" s="1" t="s">
        <v>64</v>
      </c>
      <c r="AV1362" s="1" t="s">
        <v>52</v>
      </c>
      <c r="AW1362" s="1" t="s">
        <v>2955</v>
      </c>
      <c r="AX1362" s="1" t="s">
        <v>52</v>
      </c>
      <c r="AY1362" s="1" t="s">
        <v>52</v>
      </c>
      <c r="AZ1362" s="1" t="s">
        <v>52</v>
      </c>
    </row>
    <row r="1363" spans="1:52" ht="30" customHeight="1" x14ac:dyDescent="0.3">
      <c r="A1363" s="19" t="s">
        <v>1192</v>
      </c>
      <c r="B1363" s="19" t="s">
        <v>1193</v>
      </c>
      <c r="C1363" s="19" t="s">
        <v>652</v>
      </c>
      <c r="D1363" s="20">
        <v>1.7000000000000001E-2</v>
      </c>
      <c r="E1363" s="22"/>
      <c r="F1363" s="25"/>
      <c r="G1363" s="22"/>
      <c r="H1363" s="25"/>
      <c r="I1363" s="22"/>
      <c r="J1363" s="25"/>
      <c r="K1363" s="22"/>
      <c r="L1363" s="25"/>
      <c r="M1363" s="19" t="s">
        <v>52</v>
      </c>
      <c r="N1363" s="1" t="s">
        <v>1987</v>
      </c>
      <c r="O1363" s="1" t="s">
        <v>1194</v>
      </c>
      <c r="P1363" s="1" t="s">
        <v>65</v>
      </c>
      <c r="Q1363" s="1" t="s">
        <v>65</v>
      </c>
      <c r="R1363" s="1" t="s">
        <v>64</v>
      </c>
      <c r="AV1363" s="1" t="s">
        <v>52</v>
      </c>
      <c r="AW1363" s="1" t="s">
        <v>2956</v>
      </c>
      <c r="AX1363" s="1" t="s">
        <v>52</v>
      </c>
      <c r="AY1363" s="1" t="s">
        <v>52</v>
      </c>
      <c r="AZ1363" s="1" t="s">
        <v>52</v>
      </c>
    </row>
    <row r="1364" spans="1:52" ht="30" customHeight="1" x14ac:dyDescent="0.3">
      <c r="A1364" s="19" t="s">
        <v>1196</v>
      </c>
      <c r="B1364" s="19" t="s">
        <v>52</v>
      </c>
      <c r="C1364" s="19" t="s">
        <v>52</v>
      </c>
      <c r="D1364" s="20"/>
      <c r="E1364" s="22"/>
      <c r="F1364" s="25"/>
      <c r="G1364" s="22"/>
      <c r="H1364" s="25"/>
      <c r="I1364" s="22"/>
      <c r="J1364" s="25"/>
      <c r="K1364" s="22"/>
      <c r="L1364" s="25"/>
      <c r="M1364" s="19" t="s">
        <v>52</v>
      </c>
      <c r="N1364" s="1" t="s">
        <v>94</v>
      </c>
      <c r="O1364" s="1" t="s">
        <v>94</v>
      </c>
      <c r="P1364" s="1" t="s">
        <v>52</v>
      </c>
      <c r="Q1364" s="1" t="s">
        <v>52</v>
      </c>
      <c r="R1364" s="1" t="s">
        <v>52</v>
      </c>
      <c r="AV1364" s="1" t="s">
        <v>52</v>
      </c>
      <c r="AW1364" s="1" t="s">
        <v>52</v>
      </c>
      <c r="AX1364" s="1" t="s">
        <v>52</v>
      </c>
      <c r="AY1364" s="1" t="s">
        <v>52</v>
      </c>
      <c r="AZ1364" s="1" t="s">
        <v>52</v>
      </c>
    </row>
    <row r="1365" spans="1:52" ht="30" customHeight="1" x14ac:dyDescent="0.3">
      <c r="A1365" s="20"/>
      <c r="B1365" s="20"/>
      <c r="C1365" s="20"/>
      <c r="D1365" s="20"/>
      <c r="E1365" s="22"/>
      <c r="F1365" s="25"/>
      <c r="G1365" s="22"/>
      <c r="H1365" s="25"/>
      <c r="I1365" s="22"/>
      <c r="J1365" s="25"/>
      <c r="K1365" s="22"/>
      <c r="L1365" s="25"/>
      <c r="M1365" s="20"/>
    </row>
    <row r="1366" spans="1:52" ht="30" customHeight="1" x14ac:dyDescent="0.3">
      <c r="A1366" s="16" t="s">
        <v>2957</v>
      </c>
      <c r="B1366" s="17"/>
      <c r="C1366" s="17"/>
      <c r="D1366" s="17"/>
      <c r="E1366" s="21"/>
      <c r="F1366" s="24"/>
      <c r="G1366" s="21"/>
      <c r="H1366" s="24"/>
      <c r="I1366" s="21"/>
      <c r="J1366" s="24"/>
      <c r="K1366" s="21"/>
      <c r="L1366" s="24"/>
      <c r="M1366" s="18"/>
      <c r="N1366" s="1" t="s">
        <v>1992</v>
      </c>
    </row>
    <row r="1367" spans="1:52" ht="30" customHeight="1" x14ac:dyDescent="0.3">
      <c r="A1367" s="19" t="s">
        <v>1906</v>
      </c>
      <c r="B1367" s="19" t="s">
        <v>1907</v>
      </c>
      <c r="C1367" s="19" t="s">
        <v>1908</v>
      </c>
      <c r="D1367" s="20">
        <v>0.03</v>
      </c>
      <c r="E1367" s="22"/>
      <c r="F1367" s="25"/>
      <c r="G1367" s="22"/>
      <c r="H1367" s="25"/>
      <c r="I1367" s="22"/>
      <c r="J1367" s="25"/>
      <c r="K1367" s="22"/>
      <c r="L1367" s="25"/>
      <c r="M1367" s="19" t="s">
        <v>52</v>
      </c>
      <c r="N1367" s="1" t="s">
        <v>1992</v>
      </c>
      <c r="O1367" s="1" t="s">
        <v>1909</v>
      </c>
      <c r="P1367" s="1" t="s">
        <v>65</v>
      </c>
      <c r="Q1367" s="1" t="s">
        <v>65</v>
      </c>
      <c r="R1367" s="1" t="s">
        <v>64</v>
      </c>
      <c r="AV1367" s="1" t="s">
        <v>52</v>
      </c>
      <c r="AW1367" s="1" t="s">
        <v>2958</v>
      </c>
      <c r="AX1367" s="1" t="s">
        <v>52</v>
      </c>
      <c r="AY1367" s="1" t="s">
        <v>52</v>
      </c>
      <c r="AZ1367" s="1" t="s">
        <v>52</v>
      </c>
    </row>
    <row r="1368" spans="1:52" ht="30" customHeight="1" x14ac:dyDescent="0.3">
      <c r="A1368" s="19" t="s">
        <v>1196</v>
      </c>
      <c r="B1368" s="19" t="s">
        <v>52</v>
      </c>
      <c r="C1368" s="19" t="s">
        <v>52</v>
      </c>
      <c r="D1368" s="20"/>
      <c r="E1368" s="22"/>
      <c r="F1368" s="25"/>
      <c r="G1368" s="22"/>
      <c r="H1368" s="25"/>
      <c r="I1368" s="22"/>
      <c r="J1368" s="25"/>
      <c r="K1368" s="22"/>
      <c r="L1368" s="25"/>
      <c r="M1368" s="19" t="s">
        <v>52</v>
      </c>
      <c r="N1368" s="1" t="s">
        <v>94</v>
      </c>
      <c r="O1368" s="1" t="s">
        <v>94</v>
      </c>
      <c r="P1368" s="1" t="s">
        <v>52</v>
      </c>
      <c r="Q1368" s="1" t="s">
        <v>52</v>
      </c>
      <c r="R1368" s="1" t="s">
        <v>52</v>
      </c>
      <c r="AV1368" s="1" t="s">
        <v>52</v>
      </c>
      <c r="AW1368" s="1" t="s">
        <v>52</v>
      </c>
      <c r="AX1368" s="1" t="s">
        <v>52</v>
      </c>
      <c r="AY1368" s="1" t="s">
        <v>52</v>
      </c>
      <c r="AZ1368" s="1" t="s">
        <v>52</v>
      </c>
    </row>
    <row r="1369" spans="1:52" ht="30" customHeight="1" x14ac:dyDescent="0.3">
      <c r="A1369" s="20"/>
      <c r="B1369" s="20"/>
      <c r="C1369" s="20"/>
      <c r="D1369" s="20"/>
      <c r="E1369" s="22"/>
      <c r="F1369" s="25"/>
      <c r="G1369" s="22"/>
      <c r="H1369" s="25"/>
      <c r="I1369" s="22"/>
      <c r="J1369" s="25"/>
      <c r="K1369" s="22"/>
      <c r="L1369" s="25"/>
      <c r="M1369" s="20"/>
    </row>
    <row r="1370" spans="1:52" ht="30" customHeight="1" x14ac:dyDescent="0.3">
      <c r="A1370" s="16" t="s">
        <v>2959</v>
      </c>
      <c r="B1370" s="17"/>
      <c r="C1370" s="17"/>
      <c r="D1370" s="17"/>
      <c r="E1370" s="21"/>
      <c r="F1370" s="24"/>
      <c r="G1370" s="21"/>
      <c r="H1370" s="24"/>
      <c r="I1370" s="21"/>
      <c r="J1370" s="24"/>
      <c r="K1370" s="21"/>
      <c r="L1370" s="24"/>
      <c r="M1370" s="18"/>
      <c r="N1370" s="1" t="s">
        <v>2004</v>
      </c>
    </row>
    <row r="1371" spans="1:52" ht="30" customHeight="1" x14ac:dyDescent="0.3">
      <c r="A1371" s="19" t="s">
        <v>1732</v>
      </c>
      <c r="B1371" s="19" t="s">
        <v>1193</v>
      </c>
      <c r="C1371" s="19" t="s">
        <v>652</v>
      </c>
      <c r="D1371" s="20">
        <v>9.6000000000000002E-2</v>
      </c>
      <c r="E1371" s="22"/>
      <c r="F1371" s="25"/>
      <c r="G1371" s="22"/>
      <c r="H1371" s="25"/>
      <c r="I1371" s="22"/>
      <c r="J1371" s="25"/>
      <c r="K1371" s="22"/>
      <c r="L1371" s="25"/>
      <c r="M1371" s="19" t="s">
        <v>52</v>
      </c>
      <c r="N1371" s="1" t="s">
        <v>2004</v>
      </c>
      <c r="O1371" s="1" t="s">
        <v>1733</v>
      </c>
      <c r="P1371" s="1" t="s">
        <v>65</v>
      </c>
      <c r="Q1371" s="1" t="s">
        <v>65</v>
      </c>
      <c r="R1371" s="1" t="s">
        <v>64</v>
      </c>
      <c r="V1371">
        <v>1</v>
      </c>
      <c r="AV1371" s="1" t="s">
        <v>52</v>
      </c>
      <c r="AW1371" s="1" t="s">
        <v>2960</v>
      </c>
      <c r="AX1371" s="1" t="s">
        <v>52</v>
      </c>
      <c r="AY1371" s="1" t="s">
        <v>52</v>
      </c>
      <c r="AZ1371" s="1" t="s">
        <v>52</v>
      </c>
    </row>
    <row r="1372" spans="1:52" ht="30" customHeight="1" x14ac:dyDescent="0.3">
      <c r="A1372" s="19" t="s">
        <v>1192</v>
      </c>
      <c r="B1372" s="19" t="s">
        <v>1193</v>
      </c>
      <c r="C1372" s="19" t="s">
        <v>652</v>
      </c>
      <c r="D1372" s="20">
        <v>4.8000000000000001E-2</v>
      </c>
      <c r="E1372" s="22"/>
      <c r="F1372" s="25"/>
      <c r="G1372" s="22"/>
      <c r="H1372" s="25"/>
      <c r="I1372" s="22"/>
      <c r="J1372" s="25"/>
      <c r="K1372" s="22"/>
      <c r="L1372" s="25"/>
      <c r="M1372" s="19" t="s">
        <v>52</v>
      </c>
      <c r="N1372" s="1" t="s">
        <v>2004</v>
      </c>
      <c r="O1372" s="1" t="s">
        <v>1194</v>
      </c>
      <c r="P1372" s="1" t="s">
        <v>65</v>
      </c>
      <c r="Q1372" s="1" t="s">
        <v>65</v>
      </c>
      <c r="R1372" s="1" t="s">
        <v>64</v>
      </c>
      <c r="V1372">
        <v>1</v>
      </c>
      <c r="AV1372" s="1" t="s">
        <v>52</v>
      </c>
      <c r="AW1372" s="1" t="s">
        <v>2961</v>
      </c>
      <c r="AX1372" s="1" t="s">
        <v>52</v>
      </c>
      <c r="AY1372" s="1" t="s">
        <v>52</v>
      </c>
      <c r="AZ1372" s="1" t="s">
        <v>52</v>
      </c>
    </row>
    <row r="1373" spans="1:52" ht="30" customHeight="1" x14ac:dyDescent="0.3">
      <c r="A1373" s="19" t="s">
        <v>1273</v>
      </c>
      <c r="B1373" s="19" t="s">
        <v>1274</v>
      </c>
      <c r="C1373" s="19" t="s">
        <v>353</v>
      </c>
      <c r="D1373" s="20">
        <v>1</v>
      </c>
      <c r="E1373" s="22"/>
      <c r="F1373" s="25"/>
      <c r="G1373" s="22"/>
      <c r="H1373" s="25"/>
      <c r="I1373" s="22"/>
      <c r="J1373" s="25"/>
      <c r="K1373" s="22"/>
      <c r="L1373" s="25"/>
      <c r="M1373" s="19" t="s">
        <v>52</v>
      </c>
      <c r="N1373" s="1" t="s">
        <v>2004</v>
      </c>
      <c r="O1373" s="1" t="s">
        <v>1141</v>
      </c>
      <c r="P1373" s="1" t="s">
        <v>65</v>
      </c>
      <c r="Q1373" s="1" t="s">
        <v>65</v>
      </c>
      <c r="R1373" s="1" t="s">
        <v>65</v>
      </c>
      <c r="S1373">
        <v>1</v>
      </c>
      <c r="T1373">
        <v>2</v>
      </c>
      <c r="U1373">
        <v>0.02</v>
      </c>
      <c r="AV1373" s="1" t="s">
        <v>52</v>
      </c>
      <c r="AW1373" s="1" t="s">
        <v>2962</v>
      </c>
      <c r="AX1373" s="1" t="s">
        <v>52</v>
      </c>
      <c r="AY1373" s="1" t="s">
        <v>52</v>
      </c>
      <c r="AZ1373" s="1" t="s">
        <v>52</v>
      </c>
    </row>
    <row r="1374" spans="1:52" ht="30" customHeight="1" x14ac:dyDescent="0.3">
      <c r="A1374" s="19" t="s">
        <v>1196</v>
      </c>
      <c r="B1374" s="19" t="s">
        <v>52</v>
      </c>
      <c r="C1374" s="19" t="s">
        <v>52</v>
      </c>
      <c r="D1374" s="20"/>
      <c r="E1374" s="22"/>
      <c r="F1374" s="25"/>
      <c r="G1374" s="22"/>
      <c r="H1374" s="25"/>
      <c r="I1374" s="22"/>
      <c r="J1374" s="25"/>
      <c r="K1374" s="22"/>
      <c r="L1374" s="25"/>
      <c r="M1374" s="19" t="s">
        <v>52</v>
      </c>
      <c r="N1374" s="1" t="s">
        <v>94</v>
      </c>
      <c r="O1374" s="1" t="s">
        <v>94</v>
      </c>
      <c r="P1374" s="1" t="s">
        <v>52</v>
      </c>
      <c r="Q1374" s="1" t="s">
        <v>52</v>
      </c>
      <c r="R1374" s="1" t="s">
        <v>52</v>
      </c>
      <c r="AV1374" s="1" t="s">
        <v>52</v>
      </c>
      <c r="AW1374" s="1" t="s">
        <v>52</v>
      </c>
      <c r="AX1374" s="1" t="s">
        <v>52</v>
      </c>
      <c r="AY1374" s="1" t="s">
        <v>52</v>
      </c>
      <c r="AZ1374" s="1" t="s">
        <v>52</v>
      </c>
    </row>
    <row r="1375" spans="1:52" ht="30" customHeight="1" x14ac:dyDescent="0.3">
      <c r="A1375" s="20"/>
      <c r="B1375" s="20"/>
      <c r="C1375" s="20"/>
      <c r="D1375" s="20"/>
      <c r="E1375" s="22"/>
      <c r="F1375" s="25"/>
      <c r="G1375" s="22"/>
      <c r="H1375" s="25"/>
      <c r="I1375" s="22"/>
      <c r="J1375" s="25"/>
      <c r="K1375" s="22"/>
      <c r="L1375" s="25"/>
      <c r="M1375" s="20"/>
    </row>
    <row r="1376" spans="1:52" ht="30" customHeight="1" x14ac:dyDescent="0.3">
      <c r="A1376" s="16" t="s">
        <v>2963</v>
      </c>
      <c r="B1376" s="17"/>
      <c r="C1376" s="17"/>
      <c r="D1376" s="17"/>
      <c r="E1376" s="21"/>
      <c r="F1376" s="24"/>
      <c r="G1376" s="21"/>
      <c r="H1376" s="24"/>
      <c r="I1376" s="21"/>
      <c r="J1376" s="24"/>
      <c r="K1376" s="21"/>
      <c r="L1376" s="24"/>
      <c r="M1376" s="18"/>
      <c r="N1376" s="1" t="s">
        <v>2017</v>
      </c>
    </row>
    <row r="1377" spans="1:52" ht="30" customHeight="1" x14ac:dyDescent="0.3">
      <c r="A1377" s="19" t="s">
        <v>1732</v>
      </c>
      <c r="B1377" s="19" t="s">
        <v>1193</v>
      </c>
      <c r="C1377" s="19" t="s">
        <v>652</v>
      </c>
      <c r="D1377" s="20">
        <v>6.2E-2</v>
      </c>
      <c r="E1377" s="22"/>
      <c r="F1377" s="25"/>
      <c r="G1377" s="22"/>
      <c r="H1377" s="25"/>
      <c r="I1377" s="22"/>
      <c r="J1377" s="25"/>
      <c r="K1377" s="22"/>
      <c r="L1377" s="25"/>
      <c r="M1377" s="19" t="s">
        <v>52</v>
      </c>
      <c r="N1377" s="1" t="s">
        <v>2017</v>
      </c>
      <c r="O1377" s="1" t="s">
        <v>1733</v>
      </c>
      <c r="P1377" s="1" t="s">
        <v>65</v>
      </c>
      <c r="Q1377" s="1" t="s">
        <v>65</v>
      </c>
      <c r="R1377" s="1" t="s">
        <v>64</v>
      </c>
      <c r="V1377">
        <v>1</v>
      </c>
      <c r="AV1377" s="1" t="s">
        <v>52</v>
      </c>
      <c r="AW1377" s="1" t="s">
        <v>2964</v>
      </c>
      <c r="AX1377" s="1" t="s">
        <v>52</v>
      </c>
      <c r="AY1377" s="1" t="s">
        <v>52</v>
      </c>
      <c r="AZ1377" s="1" t="s">
        <v>52</v>
      </c>
    </row>
    <row r="1378" spans="1:52" ht="30" customHeight="1" x14ac:dyDescent="0.3">
      <c r="A1378" s="19" t="s">
        <v>1192</v>
      </c>
      <c r="B1378" s="19" t="s">
        <v>1193</v>
      </c>
      <c r="C1378" s="19" t="s">
        <v>652</v>
      </c>
      <c r="D1378" s="20">
        <v>3.1E-2</v>
      </c>
      <c r="E1378" s="22"/>
      <c r="F1378" s="25"/>
      <c r="G1378" s="22"/>
      <c r="H1378" s="25"/>
      <c r="I1378" s="22"/>
      <c r="J1378" s="25"/>
      <c r="K1378" s="22"/>
      <c r="L1378" s="25"/>
      <c r="M1378" s="19" t="s">
        <v>52</v>
      </c>
      <c r="N1378" s="1" t="s">
        <v>2017</v>
      </c>
      <c r="O1378" s="1" t="s">
        <v>1194</v>
      </c>
      <c r="P1378" s="1" t="s">
        <v>65</v>
      </c>
      <c r="Q1378" s="1" t="s">
        <v>65</v>
      </c>
      <c r="R1378" s="1" t="s">
        <v>64</v>
      </c>
      <c r="V1378">
        <v>1</v>
      </c>
      <c r="AV1378" s="1" t="s">
        <v>52</v>
      </c>
      <c r="AW1378" s="1" t="s">
        <v>2965</v>
      </c>
      <c r="AX1378" s="1" t="s">
        <v>52</v>
      </c>
      <c r="AY1378" s="1" t="s">
        <v>52</v>
      </c>
      <c r="AZ1378" s="1" t="s">
        <v>52</v>
      </c>
    </row>
    <row r="1379" spans="1:52" ht="30" customHeight="1" x14ac:dyDescent="0.3">
      <c r="A1379" s="19" t="s">
        <v>1273</v>
      </c>
      <c r="B1379" s="19" t="s">
        <v>1318</v>
      </c>
      <c r="C1379" s="19" t="s">
        <v>353</v>
      </c>
      <c r="D1379" s="20">
        <v>1</v>
      </c>
      <c r="E1379" s="22"/>
      <c r="F1379" s="25"/>
      <c r="G1379" s="22"/>
      <c r="H1379" s="25"/>
      <c r="I1379" s="22"/>
      <c r="J1379" s="25"/>
      <c r="K1379" s="22"/>
      <c r="L1379" s="25"/>
      <c r="M1379" s="19" t="s">
        <v>52</v>
      </c>
      <c r="N1379" s="1" t="s">
        <v>2017</v>
      </c>
      <c r="O1379" s="1" t="s">
        <v>1141</v>
      </c>
      <c r="P1379" s="1" t="s">
        <v>65</v>
      </c>
      <c r="Q1379" s="1" t="s">
        <v>65</v>
      </c>
      <c r="R1379" s="1" t="s">
        <v>65</v>
      </c>
      <c r="S1379">
        <v>1</v>
      </c>
      <c r="T1379">
        <v>2</v>
      </c>
      <c r="U1379">
        <v>0.03</v>
      </c>
      <c r="AV1379" s="1" t="s">
        <v>52</v>
      </c>
      <c r="AW1379" s="1" t="s">
        <v>2966</v>
      </c>
      <c r="AX1379" s="1" t="s">
        <v>52</v>
      </c>
      <c r="AY1379" s="1" t="s">
        <v>52</v>
      </c>
      <c r="AZ1379" s="1" t="s">
        <v>52</v>
      </c>
    </row>
    <row r="1380" spans="1:52" ht="30" customHeight="1" x14ac:dyDescent="0.3">
      <c r="A1380" s="19" t="s">
        <v>1196</v>
      </c>
      <c r="B1380" s="19" t="s">
        <v>52</v>
      </c>
      <c r="C1380" s="19" t="s">
        <v>52</v>
      </c>
      <c r="D1380" s="20"/>
      <c r="E1380" s="22"/>
      <c r="F1380" s="25"/>
      <c r="G1380" s="22"/>
      <c r="H1380" s="25"/>
      <c r="I1380" s="22"/>
      <c r="J1380" s="25"/>
      <c r="K1380" s="22"/>
      <c r="L1380" s="25"/>
      <c r="M1380" s="19" t="s">
        <v>52</v>
      </c>
      <c r="N1380" s="1" t="s">
        <v>94</v>
      </c>
      <c r="O1380" s="1" t="s">
        <v>94</v>
      </c>
      <c r="P1380" s="1" t="s">
        <v>52</v>
      </c>
      <c r="Q1380" s="1" t="s">
        <v>52</v>
      </c>
      <c r="R1380" s="1" t="s">
        <v>52</v>
      </c>
      <c r="AV1380" s="1" t="s">
        <v>52</v>
      </c>
      <c r="AW1380" s="1" t="s">
        <v>52</v>
      </c>
      <c r="AX1380" s="1" t="s">
        <v>52</v>
      </c>
      <c r="AY1380" s="1" t="s">
        <v>52</v>
      </c>
      <c r="AZ1380" s="1" t="s">
        <v>52</v>
      </c>
    </row>
    <row r="1381" spans="1:52" ht="30" customHeight="1" x14ac:dyDescent="0.3">
      <c r="A1381" s="20"/>
      <c r="B1381" s="20"/>
      <c r="C1381" s="20"/>
      <c r="D1381" s="20"/>
      <c r="E1381" s="22"/>
      <c r="F1381" s="25"/>
      <c r="G1381" s="22"/>
      <c r="H1381" s="25"/>
      <c r="I1381" s="22"/>
      <c r="J1381" s="25"/>
      <c r="K1381" s="22"/>
      <c r="L1381" s="25"/>
      <c r="M1381" s="20"/>
    </row>
    <row r="1382" spans="1:52" ht="30" customHeight="1" x14ac:dyDescent="0.3">
      <c r="A1382" s="16" t="s">
        <v>2967</v>
      </c>
      <c r="B1382" s="17"/>
      <c r="C1382" s="17"/>
      <c r="D1382" s="17"/>
      <c r="E1382" s="21"/>
      <c r="F1382" s="24"/>
      <c r="G1382" s="21"/>
      <c r="H1382" s="24"/>
      <c r="I1382" s="21"/>
      <c r="J1382" s="24"/>
      <c r="K1382" s="21"/>
      <c r="L1382" s="24"/>
      <c r="M1382" s="18"/>
      <c r="N1382" s="1" t="s">
        <v>2950</v>
      </c>
    </row>
    <row r="1383" spans="1:52" ht="30" customHeight="1" x14ac:dyDescent="0.3">
      <c r="A1383" s="19" t="s">
        <v>2313</v>
      </c>
      <c r="B1383" s="19" t="s">
        <v>2314</v>
      </c>
      <c r="C1383" s="19" t="s">
        <v>61</v>
      </c>
      <c r="D1383" s="20">
        <v>1</v>
      </c>
      <c r="E1383" s="22"/>
      <c r="F1383" s="25"/>
      <c r="G1383" s="22"/>
      <c r="H1383" s="25"/>
      <c r="I1383" s="22"/>
      <c r="J1383" s="25"/>
      <c r="K1383" s="22"/>
      <c r="L1383" s="25"/>
      <c r="M1383" s="19" t="s">
        <v>2315</v>
      </c>
      <c r="N1383" s="1" t="s">
        <v>2950</v>
      </c>
      <c r="O1383" s="1" t="s">
        <v>2316</v>
      </c>
      <c r="P1383" s="1" t="s">
        <v>64</v>
      </c>
      <c r="Q1383" s="1" t="s">
        <v>65</v>
      </c>
      <c r="R1383" s="1" t="s">
        <v>65</v>
      </c>
      <c r="AV1383" s="1" t="s">
        <v>52</v>
      </c>
      <c r="AW1383" s="1" t="s">
        <v>2968</v>
      </c>
      <c r="AX1383" s="1" t="s">
        <v>52</v>
      </c>
      <c r="AY1383" s="1" t="s">
        <v>52</v>
      </c>
      <c r="AZ1383" s="1" t="s">
        <v>52</v>
      </c>
    </row>
    <row r="1384" spans="1:52" ht="30" customHeight="1" x14ac:dyDescent="0.3">
      <c r="A1384" s="19" t="s">
        <v>2920</v>
      </c>
      <c r="B1384" s="19" t="s">
        <v>2921</v>
      </c>
      <c r="C1384" s="19" t="s">
        <v>61</v>
      </c>
      <c r="D1384" s="20">
        <v>1</v>
      </c>
      <c r="E1384" s="22"/>
      <c r="F1384" s="25"/>
      <c r="G1384" s="22"/>
      <c r="H1384" s="25"/>
      <c r="I1384" s="22"/>
      <c r="J1384" s="25"/>
      <c r="K1384" s="22"/>
      <c r="L1384" s="25"/>
      <c r="M1384" s="19" t="s">
        <v>2922</v>
      </c>
      <c r="N1384" s="1" t="s">
        <v>2950</v>
      </c>
      <c r="O1384" s="1" t="s">
        <v>2923</v>
      </c>
      <c r="P1384" s="1" t="s">
        <v>64</v>
      </c>
      <c r="Q1384" s="1" t="s">
        <v>65</v>
      </c>
      <c r="R1384" s="1" t="s">
        <v>65</v>
      </c>
      <c r="AV1384" s="1" t="s">
        <v>52</v>
      </c>
      <c r="AW1384" s="1" t="s">
        <v>2969</v>
      </c>
      <c r="AX1384" s="1" t="s">
        <v>52</v>
      </c>
      <c r="AY1384" s="1" t="s">
        <v>52</v>
      </c>
      <c r="AZ1384" s="1" t="s">
        <v>52</v>
      </c>
    </row>
    <row r="1385" spans="1:52" ht="30" customHeight="1" x14ac:dyDescent="0.3">
      <c r="A1385" s="19" t="s">
        <v>1196</v>
      </c>
      <c r="B1385" s="19" t="s">
        <v>52</v>
      </c>
      <c r="C1385" s="19" t="s">
        <v>52</v>
      </c>
      <c r="D1385" s="20"/>
      <c r="E1385" s="22"/>
      <c r="F1385" s="25"/>
      <c r="G1385" s="22"/>
      <c r="H1385" s="25"/>
      <c r="I1385" s="22"/>
      <c r="J1385" s="25"/>
      <c r="K1385" s="22"/>
      <c r="L1385" s="25"/>
      <c r="M1385" s="19" t="s">
        <v>52</v>
      </c>
      <c r="N1385" s="1" t="s">
        <v>94</v>
      </c>
      <c r="O1385" s="1" t="s">
        <v>94</v>
      </c>
      <c r="P1385" s="1" t="s">
        <v>52</v>
      </c>
      <c r="Q1385" s="1" t="s">
        <v>52</v>
      </c>
      <c r="R1385" s="1" t="s">
        <v>52</v>
      </c>
      <c r="AV1385" s="1" t="s">
        <v>52</v>
      </c>
      <c r="AW1385" s="1" t="s">
        <v>52</v>
      </c>
      <c r="AX1385" s="1" t="s">
        <v>52</v>
      </c>
      <c r="AY1385" s="1" t="s">
        <v>52</v>
      </c>
      <c r="AZ1385" s="1" t="s">
        <v>52</v>
      </c>
    </row>
    <row r="1386" spans="1:52" ht="30" customHeight="1" x14ac:dyDescent="0.3">
      <c r="A1386" s="20"/>
      <c r="B1386" s="20"/>
      <c r="C1386" s="20"/>
      <c r="D1386" s="20"/>
      <c r="E1386" s="22"/>
      <c r="F1386" s="25"/>
      <c r="G1386" s="22"/>
      <c r="H1386" s="25"/>
      <c r="I1386" s="22"/>
      <c r="J1386" s="25"/>
      <c r="K1386" s="22"/>
      <c r="L1386" s="25"/>
      <c r="M1386" s="20"/>
    </row>
    <row r="1387" spans="1:52" ht="30" customHeight="1" x14ac:dyDescent="0.3">
      <c r="A1387" s="16" t="s">
        <v>2970</v>
      </c>
      <c r="B1387" s="17"/>
      <c r="C1387" s="17"/>
      <c r="D1387" s="17"/>
      <c r="E1387" s="21"/>
      <c r="F1387" s="24"/>
      <c r="G1387" s="21"/>
      <c r="H1387" s="24"/>
      <c r="I1387" s="21"/>
      <c r="J1387" s="24"/>
      <c r="K1387" s="21"/>
      <c r="L1387" s="24"/>
      <c r="M1387" s="18"/>
      <c r="N1387" s="1" t="s">
        <v>2316</v>
      </c>
    </row>
    <row r="1388" spans="1:52" ht="30" customHeight="1" x14ac:dyDescent="0.3">
      <c r="A1388" s="19" t="s">
        <v>2705</v>
      </c>
      <c r="B1388" s="19" t="s">
        <v>2706</v>
      </c>
      <c r="C1388" s="19" t="s">
        <v>61</v>
      </c>
      <c r="D1388" s="20">
        <v>1.1000000000000001</v>
      </c>
      <c r="E1388" s="22"/>
      <c r="F1388" s="25"/>
      <c r="G1388" s="22"/>
      <c r="H1388" s="25"/>
      <c r="I1388" s="22"/>
      <c r="J1388" s="25"/>
      <c r="K1388" s="22"/>
      <c r="L1388" s="25"/>
      <c r="M1388" s="19" t="s">
        <v>52</v>
      </c>
      <c r="N1388" s="1" t="s">
        <v>2316</v>
      </c>
      <c r="O1388" s="1" t="s">
        <v>2707</v>
      </c>
      <c r="P1388" s="1" t="s">
        <v>65</v>
      </c>
      <c r="Q1388" s="1" t="s">
        <v>65</v>
      </c>
      <c r="R1388" s="1" t="s">
        <v>64</v>
      </c>
      <c r="AV1388" s="1" t="s">
        <v>52</v>
      </c>
      <c r="AW1388" s="1" t="s">
        <v>2971</v>
      </c>
      <c r="AX1388" s="1" t="s">
        <v>52</v>
      </c>
      <c r="AY1388" s="1" t="s">
        <v>52</v>
      </c>
      <c r="AZ1388" s="1" t="s">
        <v>52</v>
      </c>
    </row>
    <row r="1389" spans="1:52" ht="30" customHeight="1" x14ac:dyDescent="0.3">
      <c r="A1389" s="19" t="s">
        <v>1938</v>
      </c>
      <c r="B1389" s="19" t="s">
        <v>1939</v>
      </c>
      <c r="C1389" s="19" t="s">
        <v>1091</v>
      </c>
      <c r="D1389" s="20">
        <v>11.97</v>
      </c>
      <c r="E1389" s="22"/>
      <c r="F1389" s="25"/>
      <c r="G1389" s="22"/>
      <c r="H1389" s="25"/>
      <c r="I1389" s="22"/>
      <c r="J1389" s="25"/>
      <c r="K1389" s="22"/>
      <c r="L1389" s="25"/>
      <c r="M1389" s="19" t="s">
        <v>1940</v>
      </c>
      <c r="N1389" s="1" t="s">
        <v>2316</v>
      </c>
      <c r="O1389" s="1" t="s">
        <v>1941</v>
      </c>
      <c r="P1389" s="1" t="s">
        <v>64</v>
      </c>
      <c r="Q1389" s="1" t="s">
        <v>65</v>
      </c>
      <c r="R1389" s="1" t="s">
        <v>65</v>
      </c>
      <c r="AV1389" s="1" t="s">
        <v>52</v>
      </c>
      <c r="AW1389" s="1" t="s">
        <v>2972</v>
      </c>
      <c r="AX1389" s="1" t="s">
        <v>52</v>
      </c>
      <c r="AY1389" s="1" t="s">
        <v>52</v>
      </c>
      <c r="AZ1389" s="1" t="s">
        <v>52</v>
      </c>
    </row>
    <row r="1390" spans="1:52" ht="30" customHeight="1" x14ac:dyDescent="0.3">
      <c r="A1390" s="19" t="s">
        <v>1089</v>
      </c>
      <c r="B1390" s="19" t="s">
        <v>1095</v>
      </c>
      <c r="C1390" s="19" t="s">
        <v>1091</v>
      </c>
      <c r="D1390" s="20">
        <v>-1.1904999999999999</v>
      </c>
      <c r="E1390" s="22"/>
      <c r="F1390" s="25"/>
      <c r="G1390" s="22"/>
      <c r="H1390" s="25"/>
      <c r="I1390" s="22"/>
      <c r="J1390" s="25"/>
      <c r="K1390" s="22"/>
      <c r="L1390" s="25"/>
      <c r="M1390" s="19" t="s">
        <v>1092</v>
      </c>
      <c r="N1390" s="1" t="s">
        <v>2316</v>
      </c>
      <c r="O1390" s="1" t="s">
        <v>1096</v>
      </c>
      <c r="P1390" s="1" t="s">
        <v>65</v>
      </c>
      <c r="Q1390" s="1" t="s">
        <v>65</v>
      </c>
      <c r="R1390" s="1" t="s">
        <v>64</v>
      </c>
      <c r="AV1390" s="1" t="s">
        <v>52</v>
      </c>
      <c r="AW1390" s="1" t="s">
        <v>2973</v>
      </c>
      <c r="AX1390" s="1" t="s">
        <v>52</v>
      </c>
      <c r="AY1390" s="1" t="s">
        <v>52</v>
      </c>
      <c r="AZ1390" s="1" t="s">
        <v>52</v>
      </c>
    </row>
    <row r="1391" spans="1:52" ht="30" customHeight="1" x14ac:dyDescent="0.3">
      <c r="A1391" s="19" t="s">
        <v>1196</v>
      </c>
      <c r="B1391" s="19" t="s">
        <v>52</v>
      </c>
      <c r="C1391" s="19" t="s">
        <v>52</v>
      </c>
      <c r="D1391" s="20"/>
      <c r="E1391" s="22"/>
      <c r="F1391" s="25"/>
      <c r="G1391" s="22"/>
      <c r="H1391" s="25"/>
      <c r="I1391" s="22"/>
      <c r="J1391" s="25"/>
      <c r="K1391" s="22"/>
      <c r="L1391" s="25"/>
      <c r="M1391" s="19" t="s">
        <v>52</v>
      </c>
      <c r="N1391" s="1" t="s">
        <v>94</v>
      </c>
      <c r="O1391" s="1" t="s">
        <v>94</v>
      </c>
      <c r="P1391" s="1" t="s">
        <v>52</v>
      </c>
      <c r="Q1391" s="1" t="s">
        <v>52</v>
      </c>
      <c r="R1391" s="1" t="s">
        <v>52</v>
      </c>
      <c r="AV1391" s="1" t="s">
        <v>52</v>
      </c>
      <c r="AW1391" s="1" t="s">
        <v>52</v>
      </c>
      <c r="AX1391" s="1" t="s">
        <v>52</v>
      </c>
      <c r="AY1391" s="1" t="s">
        <v>52</v>
      </c>
      <c r="AZ1391" s="1" t="s">
        <v>52</v>
      </c>
    </row>
    <row r="1392" spans="1:52" ht="30" customHeight="1" x14ac:dyDescent="0.3">
      <c r="A1392" s="20"/>
      <c r="B1392" s="20"/>
      <c r="C1392" s="20"/>
      <c r="D1392" s="20"/>
      <c r="E1392" s="22"/>
      <c r="F1392" s="25"/>
      <c r="G1392" s="22"/>
      <c r="H1392" s="25"/>
      <c r="I1392" s="22"/>
      <c r="J1392" s="25"/>
      <c r="K1392" s="22"/>
      <c r="L1392" s="25"/>
      <c r="M1392" s="20"/>
    </row>
    <row r="1393" spans="1:52" ht="30" customHeight="1" x14ac:dyDescent="0.3">
      <c r="A1393" s="16" t="s">
        <v>2974</v>
      </c>
      <c r="B1393" s="17"/>
      <c r="C1393" s="17"/>
      <c r="D1393" s="17"/>
      <c r="E1393" s="21"/>
      <c r="F1393" s="24"/>
      <c r="G1393" s="21"/>
      <c r="H1393" s="24"/>
      <c r="I1393" s="21"/>
      <c r="J1393" s="24"/>
      <c r="K1393" s="21"/>
      <c r="L1393" s="24"/>
      <c r="M1393" s="18"/>
      <c r="N1393" s="1" t="s">
        <v>2023</v>
      </c>
    </row>
    <row r="1394" spans="1:52" ht="30" customHeight="1" x14ac:dyDescent="0.3">
      <c r="A1394" s="19" t="s">
        <v>2606</v>
      </c>
      <c r="B1394" s="19" t="s">
        <v>1193</v>
      </c>
      <c r="C1394" s="19" t="s">
        <v>652</v>
      </c>
      <c r="D1394" s="20">
        <v>3.5000000000000003E-2</v>
      </c>
      <c r="E1394" s="22"/>
      <c r="F1394" s="25"/>
      <c r="G1394" s="22"/>
      <c r="H1394" s="25"/>
      <c r="I1394" s="22"/>
      <c r="J1394" s="25"/>
      <c r="K1394" s="22"/>
      <c r="L1394" s="25"/>
      <c r="M1394" s="19" t="s">
        <v>52</v>
      </c>
      <c r="N1394" s="1" t="s">
        <v>2023</v>
      </c>
      <c r="O1394" s="1" t="s">
        <v>2607</v>
      </c>
      <c r="P1394" s="1" t="s">
        <v>65</v>
      </c>
      <c r="Q1394" s="1" t="s">
        <v>65</v>
      </c>
      <c r="R1394" s="1" t="s">
        <v>64</v>
      </c>
      <c r="V1394">
        <v>1</v>
      </c>
      <c r="AV1394" s="1" t="s">
        <v>52</v>
      </c>
      <c r="AW1394" s="1" t="s">
        <v>2975</v>
      </c>
      <c r="AX1394" s="1" t="s">
        <v>52</v>
      </c>
      <c r="AY1394" s="1" t="s">
        <v>52</v>
      </c>
      <c r="AZ1394" s="1" t="s">
        <v>52</v>
      </c>
    </row>
    <row r="1395" spans="1:52" ht="30" customHeight="1" x14ac:dyDescent="0.3">
      <c r="A1395" s="19" t="s">
        <v>1192</v>
      </c>
      <c r="B1395" s="19" t="s">
        <v>1193</v>
      </c>
      <c r="C1395" s="19" t="s">
        <v>652</v>
      </c>
      <c r="D1395" s="20">
        <v>0.01</v>
      </c>
      <c r="E1395" s="22"/>
      <c r="F1395" s="25"/>
      <c r="G1395" s="22"/>
      <c r="H1395" s="25"/>
      <c r="I1395" s="22"/>
      <c r="J1395" s="25"/>
      <c r="K1395" s="22"/>
      <c r="L1395" s="25"/>
      <c r="M1395" s="19" t="s">
        <v>52</v>
      </c>
      <c r="N1395" s="1" t="s">
        <v>2023</v>
      </c>
      <c r="O1395" s="1" t="s">
        <v>1194</v>
      </c>
      <c r="P1395" s="1" t="s">
        <v>65</v>
      </c>
      <c r="Q1395" s="1" t="s">
        <v>65</v>
      </c>
      <c r="R1395" s="1" t="s">
        <v>64</v>
      </c>
      <c r="V1395">
        <v>1</v>
      </c>
      <c r="AV1395" s="1" t="s">
        <v>52</v>
      </c>
      <c r="AW1395" s="1" t="s">
        <v>2976</v>
      </c>
      <c r="AX1395" s="1" t="s">
        <v>52</v>
      </c>
      <c r="AY1395" s="1" t="s">
        <v>52</v>
      </c>
      <c r="AZ1395" s="1" t="s">
        <v>52</v>
      </c>
    </row>
    <row r="1396" spans="1:52" ht="30" customHeight="1" x14ac:dyDescent="0.3">
      <c r="A1396" s="19" t="s">
        <v>2774</v>
      </c>
      <c r="B1396" s="19" t="s">
        <v>2524</v>
      </c>
      <c r="C1396" s="19" t="s">
        <v>353</v>
      </c>
      <c r="D1396" s="20">
        <v>1</v>
      </c>
      <c r="E1396" s="22"/>
      <c r="F1396" s="25"/>
      <c r="G1396" s="22"/>
      <c r="H1396" s="25"/>
      <c r="I1396" s="22"/>
      <c r="J1396" s="25"/>
      <c r="K1396" s="22"/>
      <c r="L1396" s="25"/>
      <c r="M1396" s="19" t="s">
        <v>52</v>
      </c>
      <c r="N1396" s="1" t="s">
        <v>2023</v>
      </c>
      <c r="O1396" s="1" t="s">
        <v>1141</v>
      </c>
      <c r="P1396" s="1" t="s">
        <v>65</v>
      </c>
      <c r="Q1396" s="1" t="s">
        <v>65</v>
      </c>
      <c r="R1396" s="1" t="s">
        <v>65</v>
      </c>
      <c r="S1396">
        <v>1</v>
      </c>
      <c r="T1396">
        <v>0</v>
      </c>
      <c r="U1396">
        <v>0.04</v>
      </c>
      <c r="AV1396" s="1" t="s">
        <v>52</v>
      </c>
      <c r="AW1396" s="1" t="s">
        <v>2977</v>
      </c>
      <c r="AX1396" s="1" t="s">
        <v>52</v>
      </c>
      <c r="AY1396" s="1" t="s">
        <v>52</v>
      </c>
      <c r="AZ1396" s="1" t="s">
        <v>52</v>
      </c>
    </row>
    <row r="1397" spans="1:52" ht="30" customHeight="1" x14ac:dyDescent="0.3">
      <c r="A1397" s="19" t="s">
        <v>1196</v>
      </c>
      <c r="B1397" s="19" t="s">
        <v>52</v>
      </c>
      <c r="C1397" s="19" t="s">
        <v>52</v>
      </c>
      <c r="D1397" s="20"/>
      <c r="E1397" s="22"/>
      <c r="F1397" s="25"/>
      <c r="G1397" s="22"/>
      <c r="H1397" s="25"/>
      <c r="I1397" s="22"/>
      <c r="J1397" s="25"/>
      <c r="K1397" s="22"/>
      <c r="L1397" s="25"/>
      <c r="M1397" s="19" t="s">
        <v>52</v>
      </c>
      <c r="N1397" s="1" t="s">
        <v>94</v>
      </c>
      <c r="O1397" s="1" t="s">
        <v>94</v>
      </c>
      <c r="P1397" s="1" t="s">
        <v>52</v>
      </c>
      <c r="Q1397" s="1" t="s">
        <v>52</v>
      </c>
      <c r="R1397" s="1" t="s">
        <v>52</v>
      </c>
      <c r="AV1397" s="1" t="s">
        <v>52</v>
      </c>
      <c r="AW1397" s="1" t="s">
        <v>52</v>
      </c>
      <c r="AX1397" s="1" t="s">
        <v>52</v>
      </c>
      <c r="AY1397" s="1" t="s">
        <v>52</v>
      </c>
      <c r="AZ1397" s="1" t="s">
        <v>52</v>
      </c>
    </row>
    <row r="1398" spans="1:52" ht="30" customHeight="1" x14ac:dyDescent="0.3">
      <c r="A1398" s="20"/>
      <c r="B1398" s="20"/>
      <c r="C1398" s="20"/>
      <c r="D1398" s="20"/>
      <c r="E1398" s="22"/>
      <c r="F1398" s="25"/>
      <c r="G1398" s="22"/>
      <c r="H1398" s="25"/>
      <c r="I1398" s="22"/>
      <c r="J1398" s="25"/>
      <c r="K1398" s="22"/>
      <c r="L1398" s="25"/>
      <c r="M1398" s="20"/>
    </row>
    <row r="1399" spans="1:52" ht="30" customHeight="1" x14ac:dyDescent="0.3">
      <c r="A1399" s="16" t="s">
        <v>2978</v>
      </c>
      <c r="B1399" s="17"/>
      <c r="C1399" s="17"/>
      <c r="D1399" s="17"/>
      <c r="E1399" s="21"/>
      <c r="F1399" s="24"/>
      <c r="G1399" s="21"/>
      <c r="H1399" s="24"/>
      <c r="I1399" s="21"/>
      <c r="J1399" s="24"/>
      <c r="K1399" s="21"/>
      <c r="L1399" s="24"/>
      <c r="M1399" s="18"/>
      <c r="N1399" s="1" t="s">
        <v>2029</v>
      </c>
    </row>
    <row r="1400" spans="1:52" ht="30" customHeight="1" x14ac:dyDescent="0.3">
      <c r="A1400" s="19" t="s">
        <v>2606</v>
      </c>
      <c r="B1400" s="19" t="s">
        <v>1193</v>
      </c>
      <c r="C1400" s="19" t="s">
        <v>652</v>
      </c>
      <c r="D1400" s="20">
        <v>1.2E-2</v>
      </c>
      <c r="E1400" s="22"/>
      <c r="F1400" s="25"/>
      <c r="G1400" s="22"/>
      <c r="H1400" s="25"/>
      <c r="I1400" s="22"/>
      <c r="J1400" s="25"/>
      <c r="K1400" s="22"/>
      <c r="L1400" s="25"/>
      <c r="M1400" s="19" t="s">
        <v>52</v>
      </c>
      <c r="N1400" s="1" t="s">
        <v>2029</v>
      </c>
      <c r="O1400" s="1" t="s">
        <v>2607</v>
      </c>
      <c r="P1400" s="1" t="s">
        <v>65</v>
      </c>
      <c r="Q1400" s="1" t="s">
        <v>65</v>
      </c>
      <c r="R1400" s="1" t="s">
        <v>64</v>
      </c>
      <c r="V1400">
        <v>1</v>
      </c>
      <c r="AV1400" s="1" t="s">
        <v>52</v>
      </c>
      <c r="AW1400" s="1" t="s">
        <v>2979</v>
      </c>
      <c r="AX1400" s="1" t="s">
        <v>52</v>
      </c>
      <c r="AY1400" s="1" t="s">
        <v>52</v>
      </c>
      <c r="AZ1400" s="1" t="s">
        <v>52</v>
      </c>
    </row>
    <row r="1401" spans="1:52" ht="30" customHeight="1" x14ac:dyDescent="0.3">
      <c r="A1401" s="19" t="s">
        <v>1192</v>
      </c>
      <c r="B1401" s="19" t="s">
        <v>1193</v>
      </c>
      <c r="C1401" s="19" t="s">
        <v>652</v>
      </c>
      <c r="D1401" s="20">
        <v>2E-3</v>
      </c>
      <c r="E1401" s="22"/>
      <c r="F1401" s="25"/>
      <c r="G1401" s="22"/>
      <c r="H1401" s="25"/>
      <c r="I1401" s="22"/>
      <c r="J1401" s="25"/>
      <c r="K1401" s="22"/>
      <c r="L1401" s="25"/>
      <c r="M1401" s="19" t="s">
        <v>52</v>
      </c>
      <c r="N1401" s="1" t="s">
        <v>2029</v>
      </c>
      <c r="O1401" s="1" t="s">
        <v>1194</v>
      </c>
      <c r="P1401" s="1" t="s">
        <v>65</v>
      </c>
      <c r="Q1401" s="1" t="s">
        <v>65</v>
      </c>
      <c r="R1401" s="1" t="s">
        <v>64</v>
      </c>
      <c r="V1401">
        <v>1</v>
      </c>
      <c r="AV1401" s="1" t="s">
        <v>52</v>
      </c>
      <c r="AW1401" s="1" t="s">
        <v>2980</v>
      </c>
      <c r="AX1401" s="1" t="s">
        <v>52</v>
      </c>
      <c r="AY1401" s="1" t="s">
        <v>52</v>
      </c>
      <c r="AZ1401" s="1" t="s">
        <v>52</v>
      </c>
    </row>
    <row r="1402" spans="1:52" ht="30" customHeight="1" x14ac:dyDescent="0.3">
      <c r="A1402" s="19" t="s">
        <v>2606</v>
      </c>
      <c r="B1402" s="19" t="s">
        <v>1193</v>
      </c>
      <c r="C1402" s="19" t="s">
        <v>652</v>
      </c>
      <c r="D1402" s="20">
        <v>1.2E-2</v>
      </c>
      <c r="E1402" s="22"/>
      <c r="F1402" s="25"/>
      <c r="G1402" s="22"/>
      <c r="H1402" s="25"/>
      <c r="I1402" s="22"/>
      <c r="J1402" s="25"/>
      <c r="K1402" s="22"/>
      <c r="L1402" s="25"/>
      <c r="M1402" s="19" t="s">
        <v>52</v>
      </c>
      <c r="N1402" s="1" t="s">
        <v>2029</v>
      </c>
      <c r="O1402" s="1" t="s">
        <v>2607</v>
      </c>
      <c r="P1402" s="1" t="s">
        <v>65</v>
      </c>
      <c r="Q1402" s="1" t="s">
        <v>65</v>
      </c>
      <c r="R1402" s="1" t="s">
        <v>64</v>
      </c>
      <c r="V1402">
        <v>1</v>
      </c>
      <c r="AV1402" s="1" t="s">
        <v>52</v>
      </c>
      <c r="AW1402" s="1" t="s">
        <v>2979</v>
      </c>
      <c r="AX1402" s="1" t="s">
        <v>52</v>
      </c>
      <c r="AY1402" s="1" t="s">
        <v>52</v>
      </c>
      <c r="AZ1402" s="1" t="s">
        <v>52</v>
      </c>
    </row>
    <row r="1403" spans="1:52" ht="30" customHeight="1" x14ac:dyDescent="0.3">
      <c r="A1403" s="19" t="s">
        <v>1192</v>
      </c>
      <c r="B1403" s="19" t="s">
        <v>1193</v>
      </c>
      <c r="C1403" s="19" t="s">
        <v>652</v>
      </c>
      <c r="D1403" s="20">
        <v>2E-3</v>
      </c>
      <c r="E1403" s="22"/>
      <c r="F1403" s="25"/>
      <c r="G1403" s="22"/>
      <c r="H1403" s="25"/>
      <c r="I1403" s="22"/>
      <c r="J1403" s="25"/>
      <c r="K1403" s="22"/>
      <c r="L1403" s="25"/>
      <c r="M1403" s="19" t="s">
        <v>52</v>
      </c>
      <c r="N1403" s="1" t="s">
        <v>2029</v>
      </c>
      <c r="O1403" s="1" t="s">
        <v>1194</v>
      </c>
      <c r="P1403" s="1" t="s">
        <v>65</v>
      </c>
      <c r="Q1403" s="1" t="s">
        <v>65</v>
      </c>
      <c r="R1403" s="1" t="s">
        <v>64</v>
      </c>
      <c r="V1403">
        <v>1</v>
      </c>
      <c r="AV1403" s="1" t="s">
        <v>52</v>
      </c>
      <c r="AW1403" s="1" t="s">
        <v>2980</v>
      </c>
      <c r="AX1403" s="1" t="s">
        <v>52</v>
      </c>
      <c r="AY1403" s="1" t="s">
        <v>52</v>
      </c>
      <c r="AZ1403" s="1" t="s">
        <v>52</v>
      </c>
    </row>
    <row r="1404" spans="1:52" ht="30" customHeight="1" x14ac:dyDescent="0.3">
      <c r="A1404" s="19" t="s">
        <v>2774</v>
      </c>
      <c r="B1404" s="19" t="s">
        <v>1274</v>
      </c>
      <c r="C1404" s="19" t="s">
        <v>353</v>
      </c>
      <c r="D1404" s="20">
        <v>1</v>
      </c>
      <c r="E1404" s="22"/>
      <c r="F1404" s="25"/>
      <c r="G1404" s="22"/>
      <c r="H1404" s="25"/>
      <c r="I1404" s="22"/>
      <c r="J1404" s="25"/>
      <c r="K1404" s="22"/>
      <c r="L1404" s="25"/>
      <c r="M1404" s="19" t="s">
        <v>52</v>
      </c>
      <c r="N1404" s="1" t="s">
        <v>2029</v>
      </c>
      <c r="O1404" s="1" t="s">
        <v>1141</v>
      </c>
      <c r="P1404" s="1" t="s">
        <v>65</v>
      </c>
      <c r="Q1404" s="1" t="s">
        <v>65</v>
      </c>
      <c r="R1404" s="1" t="s">
        <v>65</v>
      </c>
      <c r="S1404">
        <v>1</v>
      </c>
      <c r="T1404">
        <v>0</v>
      </c>
      <c r="U1404">
        <v>0.02</v>
      </c>
      <c r="AV1404" s="1" t="s">
        <v>52</v>
      </c>
      <c r="AW1404" s="1" t="s">
        <v>2981</v>
      </c>
      <c r="AX1404" s="1" t="s">
        <v>52</v>
      </c>
      <c r="AY1404" s="1" t="s">
        <v>52</v>
      </c>
      <c r="AZ1404" s="1" t="s">
        <v>52</v>
      </c>
    </row>
    <row r="1405" spans="1:52" ht="30" customHeight="1" x14ac:dyDescent="0.3">
      <c r="A1405" s="19" t="s">
        <v>1196</v>
      </c>
      <c r="B1405" s="19" t="s">
        <v>52</v>
      </c>
      <c r="C1405" s="19" t="s">
        <v>52</v>
      </c>
      <c r="D1405" s="20"/>
      <c r="E1405" s="22"/>
      <c r="F1405" s="25"/>
      <c r="G1405" s="22"/>
      <c r="H1405" s="25"/>
      <c r="I1405" s="22"/>
      <c r="J1405" s="25"/>
      <c r="K1405" s="22"/>
      <c r="L1405" s="25"/>
      <c r="M1405" s="19" t="s">
        <v>52</v>
      </c>
      <c r="N1405" s="1" t="s">
        <v>94</v>
      </c>
      <c r="O1405" s="1" t="s">
        <v>94</v>
      </c>
      <c r="P1405" s="1" t="s">
        <v>52</v>
      </c>
      <c r="Q1405" s="1" t="s">
        <v>52</v>
      </c>
      <c r="R1405" s="1" t="s">
        <v>52</v>
      </c>
      <c r="AV1405" s="1" t="s">
        <v>52</v>
      </c>
      <c r="AW1405" s="1" t="s">
        <v>52</v>
      </c>
      <c r="AX1405" s="1" t="s">
        <v>52</v>
      </c>
      <c r="AY1405" s="1" t="s">
        <v>52</v>
      </c>
      <c r="AZ1405" s="1" t="s">
        <v>52</v>
      </c>
    </row>
    <row r="1406" spans="1:52" ht="30" customHeight="1" x14ac:dyDescent="0.3">
      <c r="A1406" s="20"/>
      <c r="B1406" s="20"/>
      <c r="C1406" s="20"/>
      <c r="D1406" s="20"/>
      <c r="E1406" s="22"/>
      <c r="F1406" s="25"/>
      <c r="G1406" s="22"/>
      <c r="H1406" s="25"/>
      <c r="I1406" s="22"/>
      <c r="J1406" s="25"/>
      <c r="K1406" s="22"/>
      <c r="L1406" s="25"/>
      <c r="M1406" s="20"/>
    </row>
    <row r="1407" spans="1:52" ht="30" customHeight="1" x14ac:dyDescent="0.3">
      <c r="A1407" s="16" t="s">
        <v>2982</v>
      </c>
      <c r="B1407" s="17"/>
      <c r="C1407" s="17"/>
      <c r="D1407" s="17"/>
      <c r="E1407" s="21"/>
      <c r="F1407" s="24"/>
      <c r="G1407" s="21"/>
      <c r="H1407" s="24"/>
      <c r="I1407" s="21"/>
      <c r="J1407" s="24"/>
      <c r="K1407" s="21"/>
      <c r="L1407" s="24"/>
      <c r="M1407" s="18"/>
      <c r="N1407" s="1" t="s">
        <v>2079</v>
      </c>
    </row>
    <row r="1408" spans="1:52" ht="30" customHeight="1" x14ac:dyDescent="0.3">
      <c r="A1408" s="19" t="s">
        <v>1732</v>
      </c>
      <c r="B1408" s="19" t="s">
        <v>1193</v>
      </c>
      <c r="C1408" s="19" t="s">
        <v>652</v>
      </c>
      <c r="D1408" s="20">
        <v>3.1E-2</v>
      </c>
      <c r="E1408" s="22"/>
      <c r="F1408" s="25"/>
      <c r="G1408" s="22"/>
      <c r="H1408" s="25"/>
      <c r="I1408" s="22"/>
      <c r="J1408" s="25"/>
      <c r="K1408" s="22"/>
      <c r="L1408" s="25"/>
      <c r="M1408" s="19" t="s">
        <v>52</v>
      </c>
      <c r="N1408" s="1" t="s">
        <v>2079</v>
      </c>
      <c r="O1408" s="1" t="s">
        <v>1733</v>
      </c>
      <c r="P1408" s="1" t="s">
        <v>65</v>
      </c>
      <c r="Q1408" s="1" t="s">
        <v>65</v>
      </c>
      <c r="R1408" s="1" t="s">
        <v>64</v>
      </c>
      <c r="V1408">
        <v>1</v>
      </c>
      <c r="AV1408" s="1" t="s">
        <v>52</v>
      </c>
      <c r="AW1408" s="1" t="s">
        <v>2983</v>
      </c>
      <c r="AX1408" s="1" t="s">
        <v>52</v>
      </c>
      <c r="AY1408" s="1" t="s">
        <v>52</v>
      </c>
      <c r="AZ1408" s="1" t="s">
        <v>52</v>
      </c>
    </row>
    <row r="1409" spans="1:52" ht="30" customHeight="1" x14ac:dyDescent="0.3">
      <c r="A1409" s="19" t="s">
        <v>1273</v>
      </c>
      <c r="B1409" s="19" t="s">
        <v>2524</v>
      </c>
      <c r="C1409" s="19" t="s">
        <v>353</v>
      </c>
      <c r="D1409" s="20">
        <v>1</v>
      </c>
      <c r="E1409" s="22"/>
      <c r="F1409" s="25"/>
      <c r="G1409" s="22"/>
      <c r="H1409" s="25"/>
      <c r="I1409" s="22"/>
      <c r="J1409" s="25"/>
      <c r="K1409" s="22"/>
      <c r="L1409" s="25"/>
      <c r="M1409" s="19" t="s">
        <v>52</v>
      </c>
      <c r="N1409" s="1" t="s">
        <v>2079</v>
      </c>
      <c r="O1409" s="1" t="s">
        <v>1141</v>
      </c>
      <c r="P1409" s="1" t="s">
        <v>65</v>
      </c>
      <c r="Q1409" s="1" t="s">
        <v>65</v>
      </c>
      <c r="R1409" s="1" t="s">
        <v>65</v>
      </c>
      <c r="S1409">
        <v>1</v>
      </c>
      <c r="T1409">
        <v>2</v>
      </c>
      <c r="U1409">
        <v>0.04</v>
      </c>
      <c r="AV1409" s="1" t="s">
        <v>52</v>
      </c>
      <c r="AW1409" s="1" t="s">
        <v>2984</v>
      </c>
      <c r="AX1409" s="1" t="s">
        <v>52</v>
      </c>
      <c r="AY1409" s="1" t="s">
        <v>52</v>
      </c>
      <c r="AZ1409" s="1" t="s">
        <v>52</v>
      </c>
    </row>
    <row r="1410" spans="1:52" ht="30" customHeight="1" x14ac:dyDescent="0.3">
      <c r="A1410" s="19" t="s">
        <v>1196</v>
      </c>
      <c r="B1410" s="19" t="s">
        <v>52</v>
      </c>
      <c r="C1410" s="19" t="s">
        <v>52</v>
      </c>
      <c r="D1410" s="20"/>
      <c r="E1410" s="22"/>
      <c r="F1410" s="25"/>
      <c r="G1410" s="22"/>
      <c r="H1410" s="25"/>
      <c r="I1410" s="22"/>
      <c r="J1410" s="25"/>
      <c r="K1410" s="22"/>
      <c r="L1410" s="25"/>
      <c r="M1410" s="19" t="s">
        <v>52</v>
      </c>
      <c r="N1410" s="1" t="s">
        <v>94</v>
      </c>
      <c r="O1410" s="1" t="s">
        <v>94</v>
      </c>
      <c r="P1410" s="1" t="s">
        <v>52</v>
      </c>
      <c r="Q1410" s="1" t="s">
        <v>52</v>
      </c>
      <c r="R1410" s="1" t="s">
        <v>52</v>
      </c>
      <c r="AV1410" s="1" t="s">
        <v>52</v>
      </c>
      <c r="AW1410" s="1" t="s">
        <v>52</v>
      </c>
      <c r="AX1410" s="1" t="s">
        <v>52</v>
      </c>
      <c r="AY1410" s="1" t="s">
        <v>52</v>
      </c>
      <c r="AZ1410" s="1" t="s">
        <v>52</v>
      </c>
    </row>
    <row r="1411" spans="1:52" ht="30" customHeight="1" x14ac:dyDescent="0.3">
      <c r="A1411" s="20"/>
      <c r="B1411" s="20"/>
      <c r="C1411" s="20"/>
      <c r="D1411" s="20"/>
      <c r="E1411" s="22"/>
      <c r="F1411" s="25"/>
      <c r="G1411" s="22"/>
      <c r="H1411" s="25"/>
      <c r="I1411" s="22"/>
      <c r="J1411" s="25"/>
      <c r="K1411" s="22"/>
      <c r="L1411" s="25"/>
      <c r="M1411" s="20"/>
    </row>
    <row r="1412" spans="1:52" ht="30" customHeight="1" x14ac:dyDescent="0.3">
      <c r="A1412" s="16" t="s">
        <v>2985</v>
      </c>
      <c r="B1412" s="17"/>
      <c r="C1412" s="17"/>
      <c r="D1412" s="17"/>
      <c r="E1412" s="21"/>
      <c r="F1412" s="24"/>
      <c r="G1412" s="21"/>
      <c r="H1412" s="24"/>
      <c r="I1412" s="21"/>
      <c r="J1412" s="24"/>
      <c r="K1412" s="21"/>
      <c r="L1412" s="24"/>
      <c r="M1412" s="18"/>
      <c r="N1412" s="1" t="s">
        <v>2084</v>
      </c>
    </row>
    <row r="1413" spans="1:52" ht="30" customHeight="1" x14ac:dyDescent="0.3">
      <c r="A1413" s="19" t="s">
        <v>1732</v>
      </c>
      <c r="B1413" s="19" t="s">
        <v>1193</v>
      </c>
      <c r="C1413" s="19" t="s">
        <v>652</v>
      </c>
      <c r="D1413" s="20">
        <v>0.21</v>
      </c>
      <c r="E1413" s="22"/>
      <c r="F1413" s="25"/>
      <c r="G1413" s="22"/>
      <c r="H1413" s="25"/>
      <c r="I1413" s="22"/>
      <c r="J1413" s="25"/>
      <c r="K1413" s="22"/>
      <c r="L1413" s="25"/>
      <c r="M1413" s="19" t="s">
        <v>52</v>
      </c>
      <c r="N1413" s="1" t="s">
        <v>2084</v>
      </c>
      <c r="O1413" s="1" t="s">
        <v>1733</v>
      </c>
      <c r="P1413" s="1" t="s">
        <v>65</v>
      </c>
      <c r="Q1413" s="1" t="s">
        <v>65</v>
      </c>
      <c r="R1413" s="1" t="s">
        <v>64</v>
      </c>
      <c r="V1413">
        <v>1</v>
      </c>
      <c r="AV1413" s="1" t="s">
        <v>52</v>
      </c>
      <c r="AW1413" s="1" t="s">
        <v>2986</v>
      </c>
      <c r="AX1413" s="1" t="s">
        <v>52</v>
      </c>
      <c r="AY1413" s="1" t="s">
        <v>52</v>
      </c>
      <c r="AZ1413" s="1" t="s">
        <v>52</v>
      </c>
    </row>
    <row r="1414" spans="1:52" ht="30" customHeight="1" x14ac:dyDescent="0.3">
      <c r="A1414" s="19" t="s">
        <v>1192</v>
      </c>
      <c r="B1414" s="19" t="s">
        <v>1193</v>
      </c>
      <c r="C1414" s="19" t="s">
        <v>652</v>
      </c>
      <c r="D1414" s="20">
        <v>4.5999999999999999E-2</v>
      </c>
      <c r="E1414" s="22"/>
      <c r="F1414" s="25"/>
      <c r="G1414" s="22"/>
      <c r="H1414" s="25"/>
      <c r="I1414" s="22"/>
      <c r="J1414" s="25"/>
      <c r="K1414" s="22"/>
      <c r="L1414" s="25"/>
      <c r="M1414" s="19" t="s">
        <v>52</v>
      </c>
      <c r="N1414" s="1" t="s">
        <v>2084</v>
      </c>
      <c r="O1414" s="1" t="s">
        <v>1194</v>
      </c>
      <c r="P1414" s="1" t="s">
        <v>65</v>
      </c>
      <c r="Q1414" s="1" t="s">
        <v>65</v>
      </c>
      <c r="R1414" s="1" t="s">
        <v>64</v>
      </c>
      <c r="V1414">
        <v>1</v>
      </c>
      <c r="AV1414" s="1" t="s">
        <v>52</v>
      </c>
      <c r="AW1414" s="1" t="s">
        <v>2987</v>
      </c>
      <c r="AX1414" s="1" t="s">
        <v>52</v>
      </c>
      <c r="AY1414" s="1" t="s">
        <v>52</v>
      </c>
      <c r="AZ1414" s="1" t="s">
        <v>52</v>
      </c>
    </row>
    <row r="1415" spans="1:52" ht="30" customHeight="1" x14ac:dyDescent="0.3">
      <c r="A1415" s="19" t="s">
        <v>1273</v>
      </c>
      <c r="B1415" s="19" t="s">
        <v>1274</v>
      </c>
      <c r="C1415" s="19" t="s">
        <v>353</v>
      </c>
      <c r="D1415" s="20">
        <v>1</v>
      </c>
      <c r="E1415" s="22"/>
      <c r="F1415" s="25"/>
      <c r="G1415" s="22"/>
      <c r="H1415" s="25"/>
      <c r="I1415" s="22"/>
      <c r="J1415" s="25"/>
      <c r="K1415" s="22"/>
      <c r="L1415" s="25"/>
      <c r="M1415" s="19" t="s">
        <v>52</v>
      </c>
      <c r="N1415" s="1" t="s">
        <v>2084</v>
      </c>
      <c r="O1415" s="1" t="s">
        <v>1141</v>
      </c>
      <c r="P1415" s="1" t="s">
        <v>65</v>
      </c>
      <c r="Q1415" s="1" t="s">
        <v>65</v>
      </c>
      <c r="R1415" s="1" t="s">
        <v>65</v>
      </c>
      <c r="S1415">
        <v>1</v>
      </c>
      <c r="T1415">
        <v>2</v>
      </c>
      <c r="U1415">
        <v>0.02</v>
      </c>
      <c r="AV1415" s="1" t="s">
        <v>52</v>
      </c>
      <c r="AW1415" s="1" t="s">
        <v>2988</v>
      </c>
      <c r="AX1415" s="1" t="s">
        <v>52</v>
      </c>
      <c r="AY1415" s="1" t="s">
        <v>52</v>
      </c>
      <c r="AZ1415" s="1" t="s">
        <v>52</v>
      </c>
    </row>
    <row r="1416" spans="1:52" ht="30" customHeight="1" x14ac:dyDescent="0.3">
      <c r="A1416" s="19" t="s">
        <v>1196</v>
      </c>
      <c r="B1416" s="19" t="s">
        <v>52</v>
      </c>
      <c r="C1416" s="19" t="s">
        <v>52</v>
      </c>
      <c r="D1416" s="20"/>
      <c r="E1416" s="22"/>
      <c r="F1416" s="25"/>
      <c r="G1416" s="22"/>
      <c r="H1416" s="25"/>
      <c r="I1416" s="22"/>
      <c r="J1416" s="25"/>
      <c r="K1416" s="22"/>
      <c r="L1416" s="25"/>
      <c r="M1416" s="19" t="s">
        <v>52</v>
      </c>
      <c r="N1416" s="1" t="s">
        <v>94</v>
      </c>
      <c r="O1416" s="1" t="s">
        <v>94</v>
      </c>
      <c r="P1416" s="1" t="s">
        <v>52</v>
      </c>
      <c r="Q1416" s="1" t="s">
        <v>52</v>
      </c>
      <c r="R1416" s="1" t="s">
        <v>52</v>
      </c>
      <c r="AV1416" s="1" t="s">
        <v>52</v>
      </c>
      <c r="AW1416" s="1" t="s">
        <v>52</v>
      </c>
      <c r="AX1416" s="1" t="s">
        <v>52</v>
      </c>
      <c r="AY1416" s="1" t="s">
        <v>52</v>
      </c>
      <c r="AZ1416" s="1" t="s">
        <v>52</v>
      </c>
    </row>
    <row r="1417" spans="1:52" ht="30" customHeight="1" x14ac:dyDescent="0.3">
      <c r="A1417" s="20"/>
      <c r="B1417" s="20"/>
      <c r="C1417" s="20"/>
      <c r="D1417" s="20"/>
      <c r="E1417" s="22"/>
      <c r="F1417" s="25"/>
      <c r="G1417" s="22"/>
      <c r="H1417" s="25"/>
      <c r="I1417" s="22"/>
      <c r="J1417" s="25"/>
      <c r="K1417" s="22"/>
      <c r="L1417" s="25"/>
      <c r="M1417" s="20"/>
    </row>
    <row r="1418" spans="1:52" ht="30" customHeight="1" x14ac:dyDescent="0.3">
      <c r="A1418" s="16" t="s">
        <v>2989</v>
      </c>
      <c r="B1418" s="17"/>
      <c r="C1418" s="17"/>
      <c r="D1418" s="17"/>
      <c r="E1418" s="21"/>
      <c r="F1418" s="24"/>
      <c r="G1418" s="21"/>
      <c r="H1418" s="24"/>
      <c r="I1418" s="21"/>
      <c r="J1418" s="24"/>
      <c r="K1418" s="21"/>
      <c r="L1418" s="24"/>
      <c r="M1418" s="18"/>
      <c r="N1418" s="1" t="s">
        <v>2095</v>
      </c>
    </row>
    <row r="1419" spans="1:52" ht="30" customHeight="1" x14ac:dyDescent="0.3">
      <c r="A1419" s="19" t="s">
        <v>2953</v>
      </c>
      <c r="B1419" s="19" t="s">
        <v>1193</v>
      </c>
      <c r="C1419" s="19" t="s">
        <v>652</v>
      </c>
      <c r="D1419" s="20">
        <v>8.3000000000000004E-2</v>
      </c>
      <c r="E1419" s="22"/>
      <c r="F1419" s="25"/>
      <c r="G1419" s="22"/>
      <c r="H1419" s="25"/>
      <c r="I1419" s="22"/>
      <c r="J1419" s="25"/>
      <c r="K1419" s="22"/>
      <c r="L1419" s="25"/>
      <c r="M1419" s="19" t="s">
        <v>52</v>
      </c>
      <c r="N1419" s="1" t="s">
        <v>2095</v>
      </c>
      <c r="O1419" s="1" t="s">
        <v>2954</v>
      </c>
      <c r="P1419" s="1" t="s">
        <v>65</v>
      </c>
      <c r="Q1419" s="1" t="s">
        <v>65</v>
      </c>
      <c r="R1419" s="1" t="s">
        <v>64</v>
      </c>
      <c r="AV1419" s="1" t="s">
        <v>52</v>
      </c>
      <c r="AW1419" s="1" t="s">
        <v>2990</v>
      </c>
      <c r="AX1419" s="1" t="s">
        <v>52</v>
      </c>
      <c r="AY1419" s="1" t="s">
        <v>52</v>
      </c>
      <c r="AZ1419" s="1" t="s">
        <v>52</v>
      </c>
    </row>
    <row r="1420" spans="1:52" ht="30" customHeight="1" x14ac:dyDescent="0.3">
      <c r="A1420" s="19" t="s">
        <v>1192</v>
      </c>
      <c r="B1420" s="19" t="s">
        <v>1193</v>
      </c>
      <c r="C1420" s="19" t="s">
        <v>652</v>
      </c>
      <c r="D1420" s="20">
        <v>1.2999999999999999E-2</v>
      </c>
      <c r="E1420" s="22"/>
      <c r="F1420" s="25"/>
      <c r="G1420" s="22"/>
      <c r="H1420" s="25"/>
      <c r="I1420" s="22"/>
      <c r="J1420" s="25"/>
      <c r="K1420" s="22"/>
      <c r="L1420" s="25"/>
      <c r="M1420" s="19" t="s">
        <v>52</v>
      </c>
      <c r="N1420" s="1" t="s">
        <v>2095</v>
      </c>
      <c r="O1420" s="1" t="s">
        <v>1194</v>
      </c>
      <c r="P1420" s="1" t="s">
        <v>65</v>
      </c>
      <c r="Q1420" s="1" t="s">
        <v>65</v>
      </c>
      <c r="R1420" s="1" t="s">
        <v>64</v>
      </c>
      <c r="AV1420" s="1" t="s">
        <v>52</v>
      </c>
      <c r="AW1420" s="1" t="s">
        <v>2991</v>
      </c>
      <c r="AX1420" s="1" t="s">
        <v>52</v>
      </c>
      <c r="AY1420" s="1" t="s">
        <v>52</v>
      </c>
      <c r="AZ1420" s="1" t="s">
        <v>52</v>
      </c>
    </row>
    <row r="1421" spans="1:52" ht="30" customHeight="1" x14ac:dyDescent="0.3">
      <c r="A1421" s="19" t="s">
        <v>1196</v>
      </c>
      <c r="B1421" s="19" t="s">
        <v>52</v>
      </c>
      <c r="C1421" s="19" t="s">
        <v>52</v>
      </c>
      <c r="D1421" s="20"/>
      <c r="E1421" s="22"/>
      <c r="F1421" s="25"/>
      <c r="G1421" s="22"/>
      <c r="H1421" s="25"/>
      <c r="I1421" s="22"/>
      <c r="J1421" s="25"/>
      <c r="K1421" s="22"/>
      <c r="L1421" s="25"/>
      <c r="M1421" s="19" t="s">
        <v>52</v>
      </c>
      <c r="N1421" s="1" t="s">
        <v>94</v>
      </c>
      <c r="O1421" s="1" t="s">
        <v>94</v>
      </c>
      <c r="P1421" s="1" t="s">
        <v>52</v>
      </c>
      <c r="Q1421" s="1" t="s">
        <v>52</v>
      </c>
      <c r="R1421" s="1" t="s">
        <v>52</v>
      </c>
      <c r="AV1421" s="1" t="s">
        <v>52</v>
      </c>
      <c r="AW1421" s="1" t="s">
        <v>52</v>
      </c>
      <c r="AX1421" s="1" t="s">
        <v>52</v>
      </c>
      <c r="AY1421" s="1" t="s">
        <v>52</v>
      </c>
      <c r="AZ1421" s="1" t="s">
        <v>52</v>
      </c>
    </row>
    <row r="1422" spans="1:52" ht="30" customHeight="1" x14ac:dyDescent="0.3">
      <c r="A1422" s="20"/>
      <c r="B1422" s="20"/>
      <c r="C1422" s="20"/>
      <c r="D1422" s="20"/>
      <c r="E1422" s="22"/>
      <c r="F1422" s="25"/>
      <c r="G1422" s="22"/>
      <c r="H1422" s="25"/>
      <c r="I1422" s="22"/>
      <c r="J1422" s="25"/>
      <c r="K1422" s="22"/>
      <c r="L1422" s="25"/>
      <c r="M1422" s="20"/>
    </row>
    <row r="1423" spans="1:52" ht="30" customHeight="1" x14ac:dyDescent="0.3">
      <c r="A1423" s="16" t="s">
        <v>2992</v>
      </c>
      <c r="B1423" s="17"/>
      <c r="C1423" s="17"/>
      <c r="D1423" s="17"/>
      <c r="E1423" s="21"/>
      <c r="F1423" s="24"/>
      <c r="G1423" s="21"/>
      <c r="H1423" s="24"/>
      <c r="I1423" s="21"/>
      <c r="J1423" s="24"/>
      <c r="K1423" s="21"/>
      <c r="L1423" s="24"/>
      <c r="M1423" s="18"/>
      <c r="N1423" s="1" t="s">
        <v>2152</v>
      </c>
    </row>
    <row r="1424" spans="1:52" ht="30" customHeight="1" x14ac:dyDescent="0.3">
      <c r="A1424" s="19" t="s">
        <v>2953</v>
      </c>
      <c r="B1424" s="19" t="s">
        <v>1193</v>
      </c>
      <c r="C1424" s="19" t="s">
        <v>652</v>
      </c>
      <c r="D1424" s="20">
        <v>9.5000000000000001E-2</v>
      </c>
      <c r="E1424" s="22"/>
      <c r="F1424" s="25"/>
      <c r="G1424" s="22"/>
      <c r="H1424" s="25"/>
      <c r="I1424" s="22"/>
      <c r="J1424" s="25"/>
      <c r="K1424" s="22"/>
      <c r="L1424" s="25"/>
      <c r="M1424" s="19" t="s">
        <v>52</v>
      </c>
      <c r="N1424" s="1" t="s">
        <v>2152</v>
      </c>
      <c r="O1424" s="1" t="s">
        <v>2954</v>
      </c>
      <c r="P1424" s="1" t="s">
        <v>65</v>
      </c>
      <c r="Q1424" s="1" t="s">
        <v>65</v>
      </c>
      <c r="R1424" s="1" t="s">
        <v>64</v>
      </c>
      <c r="AV1424" s="1" t="s">
        <v>52</v>
      </c>
      <c r="AW1424" s="1" t="s">
        <v>2993</v>
      </c>
      <c r="AX1424" s="1" t="s">
        <v>52</v>
      </c>
      <c r="AY1424" s="1" t="s">
        <v>52</v>
      </c>
      <c r="AZ1424" s="1" t="s">
        <v>52</v>
      </c>
    </row>
    <row r="1425" spans="1:52" ht="30" customHeight="1" x14ac:dyDescent="0.3">
      <c r="A1425" s="19" t="s">
        <v>1192</v>
      </c>
      <c r="B1425" s="19" t="s">
        <v>1193</v>
      </c>
      <c r="C1425" s="19" t="s">
        <v>652</v>
      </c>
      <c r="D1425" s="20">
        <v>1.4999999999999999E-2</v>
      </c>
      <c r="E1425" s="22"/>
      <c r="F1425" s="25"/>
      <c r="G1425" s="22"/>
      <c r="H1425" s="25"/>
      <c r="I1425" s="22"/>
      <c r="J1425" s="25"/>
      <c r="K1425" s="22"/>
      <c r="L1425" s="25"/>
      <c r="M1425" s="19" t="s">
        <v>52</v>
      </c>
      <c r="N1425" s="1" t="s">
        <v>2152</v>
      </c>
      <c r="O1425" s="1" t="s">
        <v>1194</v>
      </c>
      <c r="P1425" s="1" t="s">
        <v>65</v>
      </c>
      <c r="Q1425" s="1" t="s">
        <v>65</v>
      </c>
      <c r="R1425" s="1" t="s">
        <v>64</v>
      </c>
      <c r="AV1425" s="1" t="s">
        <v>52</v>
      </c>
      <c r="AW1425" s="1" t="s">
        <v>2994</v>
      </c>
      <c r="AX1425" s="1" t="s">
        <v>52</v>
      </c>
      <c r="AY1425" s="1" t="s">
        <v>52</v>
      </c>
      <c r="AZ1425" s="1" t="s">
        <v>52</v>
      </c>
    </row>
    <row r="1426" spans="1:52" ht="30" customHeight="1" x14ac:dyDescent="0.3">
      <c r="A1426" s="19" t="s">
        <v>1196</v>
      </c>
      <c r="B1426" s="19" t="s">
        <v>52</v>
      </c>
      <c r="C1426" s="19" t="s">
        <v>52</v>
      </c>
      <c r="D1426" s="20"/>
      <c r="E1426" s="22"/>
      <c r="F1426" s="25"/>
      <c r="G1426" s="22"/>
      <c r="H1426" s="25"/>
      <c r="I1426" s="22"/>
      <c r="J1426" s="25"/>
      <c r="K1426" s="22"/>
      <c r="L1426" s="25"/>
      <c r="M1426" s="19" t="s">
        <v>52</v>
      </c>
      <c r="N1426" s="1" t="s">
        <v>94</v>
      </c>
      <c r="O1426" s="1" t="s">
        <v>94</v>
      </c>
      <c r="P1426" s="1" t="s">
        <v>52</v>
      </c>
      <c r="Q1426" s="1" t="s">
        <v>52</v>
      </c>
      <c r="R1426" s="1" t="s">
        <v>52</v>
      </c>
      <c r="AV1426" s="1" t="s">
        <v>52</v>
      </c>
      <c r="AW1426" s="1" t="s">
        <v>52</v>
      </c>
      <c r="AX1426" s="1" t="s">
        <v>52</v>
      </c>
      <c r="AY1426" s="1" t="s">
        <v>52</v>
      </c>
      <c r="AZ1426" s="1" t="s">
        <v>52</v>
      </c>
    </row>
    <row r="1427" spans="1:52" ht="30" customHeight="1" x14ac:dyDescent="0.3">
      <c r="A1427" s="20"/>
      <c r="B1427" s="20"/>
      <c r="C1427" s="20"/>
      <c r="D1427" s="20"/>
      <c r="E1427" s="22"/>
      <c r="F1427" s="25"/>
      <c r="G1427" s="22"/>
      <c r="H1427" s="25"/>
      <c r="I1427" s="22"/>
      <c r="J1427" s="25"/>
      <c r="K1427" s="22"/>
      <c r="L1427" s="25"/>
      <c r="M1427" s="20"/>
    </row>
    <row r="1428" spans="1:52" ht="30" customHeight="1" x14ac:dyDescent="0.3">
      <c r="A1428" s="16" t="s">
        <v>2995</v>
      </c>
      <c r="B1428" s="17"/>
      <c r="C1428" s="17"/>
      <c r="D1428" s="17"/>
      <c r="E1428" s="21"/>
      <c r="F1428" s="24"/>
      <c r="G1428" s="21"/>
      <c r="H1428" s="24"/>
      <c r="I1428" s="21"/>
      <c r="J1428" s="24"/>
      <c r="K1428" s="21"/>
      <c r="L1428" s="24"/>
      <c r="M1428" s="18"/>
      <c r="N1428" s="1" t="s">
        <v>2170</v>
      </c>
    </row>
    <row r="1429" spans="1:52" ht="30" customHeight="1" x14ac:dyDescent="0.3">
      <c r="A1429" s="19" t="s">
        <v>1302</v>
      </c>
      <c r="B1429" s="19" t="s">
        <v>1303</v>
      </c>
      <c r="C1429" s="19" t="s">
        <v>1304</v>
      </c>
      <c r="D1429" s="20">
        <v>2.1190000000000002</v>
      </c>
      <c r="E1429" s="22"/>
      <c r="F1429" s="25"/>
      <c r="G1429" s="22"/>
      <c r="H1429" s="25"/>
      <c r="I1429" s="22"/>
      <c r="J1429" s="25"/>
      <c r="K1429" s="22"/>
      <c r="L1429" s="25"/>
      <c r="M1429" s="19" t="s">
        <v>52</v>
      </c>
      <c r="N1429" s="1" t="s">
        <v>2170</v>
      </c>
      <c r="O1429" s="1" t="s">
        <v>1305</v>
      </c>
      <c r="P1429" s="1" t="s">
        <v>65</v>
      </c>
      <c r="Q1429" s="1" t="s">
        <v>65</v>
      </c>
      <c r="R1429" s="1" t="s">
        <v>64</v>
      </c>
      <c r="AV1429" s="1" t="s">
        <v>52</v>
      </c>
      <c r="AW1429" s="1" t="s">
        <v>2996</v>
      </c>
      <c r="AX1429" s="1" t="s">
        <v>52</v>
      </c>
      <c r="AY1429" s="1" t="s">
        <v>52</v>
      </c>
      <c r="AZ1429" s="1" t="s">
        <v>52</v>
      </c>
    </row>
    <row r="1430" spans="1:52" ht="30" customHeight="1" x14ac:dyDescent="0.3">
      <c r="A1430" s="19" t="s">
        <v>2997</v>
      </c>
      <c r="B1430" s="19" t="s">
        <v>2998</v>
      </c>
      <c r="C1430" s="19" t="s">
        <v>61</v>
      </c>
      <c r="D1430" s="20">
        <v>1</v>
      </c>
      <c r="E1430" s="22"/>
      <c r="F1430" s="25"/>
      <c r="G1430" s="22"/>
      <c r="H1430" s="25"/>
      <c r="I1430" s="22"/>
      <c r="J1430" s="25"/>
      <c r="K1430" s="22"/>
      <c r="L1430" s="25"/>
      <c r="M1430" s="19" t="s">
        <v>2999</v>
      </c>
      <c r="N1430" s="1" t="s">
        <v>2170</v>
      </c>
      <c r="O1430" s="1" t="s">
        <v>3000</v>
      </c>
      <c r="P1430" s="1" t="s">
        <v>64</v>
      </c>
      <c r="Q1430" s="1" t="s">
        <v>65</v>
      </c>
      <c r="R1430" s="1" t="s">
        <v>65</v>
      </c>
      <c r="AV1430" s="1" t="s">
        <v>52</v>
      </c>
      <c r="AW1430" s="1" t="s">
        <v>3001</v>
      </c>
      <c r="AX1430" s="1" t="s">
        <v>52</v>
      </c>
      <c r="AY1430" s="1" t="s">
        <v>52</v>
      </c>
      <c r="AZ1430" s="1" t="s">
        <v>52</v>
      </c>
    </row>
    <row r="1431" spans="1:52" ht="30" customHeight="1" x14ac:dyDescent="0.3">
      <c r="A1431" s="19" t="s">
        <v>1196</v>
      </c>
      <c r="B1431" s="19" t="s">
        <v>52</v>
      </c>
      <c r="C1431" s="19" t="s">
        <v>52</v>
      </c>
      <c r="D1431" s="20"/>
      <c r="E1431" s="22"/>
      <c r="F1431" s="25"/>
      <c r="G1431" s="22"/>
      <c r="H1431" s="25"/>
      <c r="I1431" s="22"/>
      <c r="J1431" s="25"/>
      <c r="K1431" s="22"/>
      <c r="L1431" s="25"/>
      <c r="M1431" s="19" t="s">
        <v>52</v>
      </c>
      <c r="N1431" s="1" t="s">
        <v>94</v>
      </c>
      <c r="O1431" s="1" t="s">
        <v>94</v>
      </c>
      <c r="P1431" s="1" t="s">
        <v>52</v>
      </c>
      <c r="Q1431" s="1" t="s">
        <v>52</v>
      </c>
      <c r="R1431" s="1" t="s">
        <v>52</v>
      </c>
      <c r="AV1431" s="1" t="s">
        <v>52</v>
      </c>
      <c r="AW1431" s="1" t="s">
        <v>52</v>
      </c>
      <c r="AX1431" s="1" t="s">
        <v>52</v>
      </c>
      <c r="AY1431" s="1" t="s">
        <v>52</v>
      </c>
      <c r="AZ1431" s="1" t="s">
        <v>52</v>
      </c>
    </row>
    <row r="1432" spans="1:52" ht="30" customHeight="1" x14ac:dyDescent="0.3">
      <c r="A1432" s="20"/>
      <c r="B1432" s="20"/>
      <c r="C1432" s="20"/>
      <c r="D1432" s="20"/>
      <c r="E1432" s="22"/>
      <c r="F1432" s="25"/>
      <c r="G1432" s="22"/>
      <c r="H1432" s="25"/>
      <c r="I1432" s="22"/>
      <c r="J1432" s="25"/>
      <c r="K1432" s="22"/>
      <c r="L1432" s="25"/>
      <c r="M1432" s="20"/>
    </row>
    <row r="1433" spans="1:52" ht="30" customHeight="1" x14ac:dyDescent="0.3">
      <c r="A1433" s="16" t="s">
        <v>3002</v>
      </c>
      <c r="B1433" s="17"/>
      <c r="C1433" s="17"/>
      <c r="D1433" s="17"/>
      <c r="E1433" s="21"/>
      <c r="F1433" s="24"/>
      <c r="G1433" s="21"/>
      <c r="H1433" s="24"/>
      <c r="I1433" s="21"/>
      <c r="J1433" s="24"/>
      <c r="K1433" s="21"/>
      <c r="L1433" s="24"/>
      <c r="M1433" s="18"/>
      <c r="N1433" s="1" t="s">
        <v>2175</v>
      </c>
    </row>
    <row r="1434" spans="1:52" ht="30" customHeight="1" x14ac:dyDescent="0.3">
      <c r="A1434" s="19" t="s">
        <v>2105</v>
      </c>
      <c r="B1434" s="19" t="s">
        <v>2106</v>
      </c>
      <c r="C1434" s="19" t="s">
        <v>61</v>
      </c>
      <c r="D1434" s="20">
        <v>4.2</v>
      </c>
      <c r="E1434" s="22"/>
      <c r="F1434" s="25"/>
      <c r="G1434" s="22"/>
      <c r="H1434" s="25"/>
      <c r="I1434" s="22"/>
      <c r="J1434" s="25"/>
      <c r="K1434" s="22"/>
      <c r="L1434" s="25"/>
      <c r="M1434" s="19" t="s">
        <v>52</v>
      </c>
      <c r="N1434" s="1" t="s">
        <v>2175</v>
      </c>
      <c r="O1434" s="1" t="s">
        <v>2107</v>
      </c>
      <c r="P1434" s="1" t="s">
        <v>65</v>
      </c>
      <c r="Q1434" s="1" t="s">
        <v>65</v>
      </c>
      <c r="R1434" s="1" t="s">
        <v>64</v>
      </c>
      <c r="V1434">
        <v>1</v>
      </c>
      <c r="AV1434" s="1" t="s">
        <v>52</v>
      </c>
      <c r="AW1434" s="1" t="s">
        <v>3003</v>
      </c>
      <c r="AX1434" s="1" t="s">
        <v>52</v>
      </c>
      <c r="AY1434" s="1" t="s">
        <v>52</v>
      </c>
      <c r="AZ1434" s="1" t="s">
        <v>52</v>
      </c>
    </row>
    <row r="1435" spans="1:52" ht="30" customHeight="1" x14ac:dyDescent="0.3">
      <c r="A1435" s="19" t="s">
        <v>1543</v>
      </c>
      <c r="B1435" s="19" t="s">
        <v>3004</v>
      </c>
      <c r="C1435" s="19" t="s">
        <v>353</v>
      </c>
      <c r="D1435" s="20">
        <v>1</v>
      </c>
      <c r="E1435" s="22"/>
      <c r="F1435" s="25"/>
      <c r="G1435" s="22"/>
      <c r="H1435" s="25"/>
      <c r="I1435" s="22"/>
      <c r="J1435" s="25"/>
      <c r="K1435" s="22"/>
      <c r="L1435" s="25"/>
      <c r="M1435" s="19" t="s">
        <v>52</v>
      </c>
      <c r="N1435" s="1" t="s">
        <v>2175</v>
      </c>
      <c r="O1435" s="1" t="s">
        <v>1141</v>
      </c>
      <c r="P1435" s="1" t="s">
        <v>65</v>
      </c>
      <c r="Q1435" s="1" t="s">
        <v>65</v>
      </c>
      <c r="R1435" s="1" t="s">
        <v>65</v>
      </c>
      <c r="S1435">
        <v>0</v>
      </c>
      <c r="T1435">
        <v>0</v>
      </c>
      <c r="U1435">
        <v>0.05</v>
      </c>
      <c r="AV1435" s="1" t="s">
        <v>52</v>
      </c>
      <c r="AW1435" s="1" t="s">
        <v>3005</v>
      </c>
      <c r="AX1435" s="1" t="s">
        <v>52</v>
      </c>
      <c r="AY1435" s="1" t="s">
        <v>52</v>
      </c>
      <c r="AZ1435" s="1" t="s">
        <v>52</v>
      </c>
    </row>
    <row r="1436" spans="1:52" ht="30" customHeight="1" x14ac:dyDescent="0.3">
      <c r="A1436" s="19" t="s">
        <v>3006</v>
      </c>
      <c r="B1436" s="19" t="s">
        <v>52</v>
      </c>
      <c r="C1436" s="19" t="s">
        <v>61</v>
      </c>
      <c r="D1436" s="20">
        <v>4</v>
      </c>
      <c r="E1436" s="22"/>
      <c r="F1436" s="25"/>
      <c r="G1436" s="22"/>
      <c r="H1436" s="25"/>
      <c r="I1436" s="22"/>
      <c r="J1436" s="25"/>
      <c r="K1436" s="22"/>
      <c r="L1436" s="25"/>
      <c r="M1436" s="19" t="s">
        <v>3007</v>
      </c>
      <c r="N1436" s="1" t="s">
        <v>2175</v>
      </c>
      <c r="O1436" s="1" t="s">
        <v>3008</v>
      </c>
      <c r="P1436" s="1" t="s">
        <v>64</v>
      </c>
      <c r="Q1436" s="1" t="s">
        <v>65</v>
      </c>
      <c r="R1436" s="1" t="s">
        <v>65</v>
      </c>
      <c r="AV1436" s="1" t="s">
        <v>52</v>
      </c>
      <c r="AW1436" s="1" t="s">
        <v>3009</v>
      </c>
      <c r="AX1436" s="1" t="s">
        <v>52</v>
      </c>
      <c r="AY1436" s="1" t="s">
        <v>52</v>
      </c>
      <c r="AZ1436" s="1" t="s">
        <v>52</v>
      </c>
    </row>
    <row r="1437" spans="1:52" ht="30" customHeight="1" x14ac:dyDescent="0.3">
      <c r="A1437" s="19" t="s">
        <v>1196</v>
      </c>
      <c r="B1437" s="19" t="s">
        <v>52</v>
      </c>
      <c r="C1437" s="19" t="s">
        <v>52</v>
      </c>
      <c r="D1437" s="20"/>
      <c r="E1437" s="22"/>
      <c r="F1437" s="25"/>
      <c r="G1437" s="22"/>
      <c r="H1437" s="25"/>
      <c r="I1437" s="22"/>
      <c r="J1437" s="25"/>
      <c r="K1437" s="22"/>
      <c r="L1437" s="25"/>
      <c r="M1437" s="19" t="s">
        <v>52</v>
      </c>
      <c r="N1437" s="1" t="s">
        <v>94</v>
      </c>
      <c r="O1437" s="1" t="s">
        <v>94</v>
      </c>
      <c r="P1437" s="1" t="s">
        <v>52</v>
      </c>
      <c r="Q1437" s="1" t="s">
        <v>52</v>
      </c>
      <c r="R1437" s="1" t="s">
        <v>52</v>
      </c>
      <c r="AV1437" s="1" t="s">
        <v>52</v>
      </c>
      <c r="AW1437" s="1" t="s">
        <v>52</v>
      </c>
      <c r="AX1437" s="1" t="s">
        <v>52</v>
      </c>
      <c r="AY1437" s="1" t="s">
        <v>52</v>
      </c>
      <c r="AZ1437" s="1" t="s">
        <v>52</v>
      </c>
    </row>
    <row r="1438" spans="1:52" ht="30" customHeight="1" x14ac:dyDescent="0.3">
      <c r="A1438" s="20"/>
      <c r="B1438" s="20"/>
      <c r="C1438" s="20"/>
      <c r="D1438" s="20"/>
      <c r="E1438" s="22"/>
      <c r="F1438" s="25"/>
      <c r="G1438" s="22"/>
      <c r="H1438" s="25"/>
      <c r="I1438" s="22"/>
      <c r="J1438" s="25"/>
      <c r="K1438" s="22"/>
      <c r="L1438" s="25"/>
      <c r="M1438" s="20"/>
    </row>
    <row r="1439" spans="1:52" ht="30" customHeight="1" x14ac:dyDescent="0.3">
      <c r="A1439" s="16" t="s">
        <v>3010</v>
      </c>
      <c r="B1439" s="17"/>
      <c r="C1439" s="17"/>
      <c r="D1439" s="17"/>
      <c r="E1439" s="21"/>
      <c r="F1439" s="24"/>
      <c r="G1439" s="21"/>
      <c r="H1439" s="24"/>
      <c r="I1439" s="21"/>
      <c r="J1439" s="24"/>
      <c r="K1439" s="21"/>
      <c r="L1439" s="24"/>
      <c r="M1439" s="18"/>
      <c r="N1439" s="1" t="s">
        <v>2180</v>
      </c>
    </row>
    <row r="1440" spans="1:52" ht="30" customHeight="1" x14ac:dyDescent="0.3">
      <c r="A1440" s="19" t="s">
        <v>3011</v>
      </c>
      <c r="B1440" s="19" t="s">
        <v>3012</v>
      </c>
      <c r="C1440" s="19" t="s">
        <v>61</v>
      </c>
      <c r="D1440" s="20">
        <v>1.05</v>
      </c>
      <c r="E1440" s="22"/>
      <c r="F1440" s="25"/>
      <c r="G1440" s="22"/>
      <c r="H1440" s="25"/>
      <c r="I1440" s="22"/>
      <c r="J1440" s="25"/>
      <c r="K1440" s="22"/>
      <c r="L1440" s="25"/>
      <c r="M1440" s="19" t="s">
        <v>52</v>
      </c>
      <c r="N1440" s="1" t="s">
        <v>2180</v>
      </c>
      <c r="O1440" s="1" t="s">
        <v>3013</v>
      </c>
      <c r="P1440" s="1" t="s">
        <v>65</v>
      </c>
      <c r="Q1440" s="1" t="s">
        <v>65</v>
      </c>
      <c r="R1440" s="1" t="s">
        <v>64</v>
      </c>
      <c r="V1440">
        <v>1</v>
      </c>
      <c r="AV1440" s="1" t="s">
        <v>52</v>
      </c>
      <c r="AW1440" s="1" t="s">
        <v>3014</v>
      </c>
      <c r="AX1440" s="1" t="s">
        <v>52</v>
      </c>
      <c r="AY1440" s="1" t="s">
        <v>52</v>
      </c>
      <c r="AZ1440" s="1" t="s">
        <v>52</v>
      </c>
    </row>
    <row r="1441" spans="1:52" ht="30" customHeight="1" x14ac:dyDescent="0.3">
      <c r="A1441" s="19" t="s">
        <v>1543</v>
      </c>
      <c r="B1441" s="19" t="s">
        <v>3004</v>
      </c>
      <c r="C1441" s="19" t="s">
        <v>353</v>
      </c>
      <c r="D1441" s="20">
        <v>1</v>
      </c>
      <c r="E1441" s="22"/>
      <c r="F1441" s="25"/>
      <c r="G1441" s="22"/>
      <c r="H1441" s="25"/>
      <c r="I1441" s="22"/>
      <c r="J1441" s="25"/>
      <c r="K1441" s="22"/>
      <c r="L1441" s="25"/>
      <c r="M1441" s="19" t="s">
        <v>52</v>
      </c>
      <c r="N1441" s="1" t="s">
        <v>2180</v>
      </c>
      <c r="O1441" s="1" t="s">
        <v>1141</v>
      </c>
      <c r="P1441" s="1" t="s">
        <v>65</v>
      </c>
      <c r="Q1441" s="1" t="s">
        <v>65</v>
      </c>
      <c r="R1441" s="1" t="s">
        <v>65</v>
      </c>
      <c r="S1441">
        <v>0</v>
      </c>
      <c r="T1441">
        <v>0</v>
      </c>
      <c r="U1441">
        <v>0.05</v>
      </c>
      <c r="AV1441" s="1" t="s">
        <v>52</v>
      </c>
      <c r="AW1441" s="1" t="s">
        <v>3015</v>
      </c>
      <c r="AX1441" s="1" t="s">
        <v>52</v>
      </c>
      <c r="AY1441" s="1" t="s">
        <v>52</v>
      </c>
      <c r="AZ1441" s="1" t="s">
        <v>52</v>
      </c>
    </row>
    <row r="1442" spans="1:52" ht="30" customHeight="1" x14ac:dyDescent="0.3">
      <c r="A1442" s="19" t="s">
        <v>3006</v>
      </c>
      <c r="B1442" s="19" t="s">
        <v>52</v>
      </c>
      <c r="C1442" s="19" t="s">
        <v>61</v>
      </c>
      <c r="D1442" s="20">
        <v>1</v>
      </c>
      <c r="E1442" s="22"/>
      <c r="F1442" s="25"/>
      <c r="G1442" s="22"/>
      <c r="H1442" s="25"/>
      <c r="I1442" s="22"/>
      <c r="J1442" s="25"/>
      <c r="K1442" s="22"/>
      <c r="L1442" s="25"/>
      <c r="M1442" s="19" t="s">
        <v>3007</v>
      </c>
      <c r="N1442" s="1" t="s">
        <v>2180</v>
      </c>
      <c r="O1442" s="1" t="s">
        <v>3008</v>
      </c>
      <c r="P1442" s="1" t="s">
        <v>64</v>
      </c>
      <c r="Q1442" s="1" t="s">
        <v>65</v>
      </c>
      <c r="R1442" s="1" t="s">
        <v>65</v>
      </c>
      <c r="AV1442" s="1" t="s">
        <v>52</v>
      </c>
      <c r="AW1442" s="1" t="s">
        <v>3016</v>
      </c>
      <c r="AX1442" s="1" t="s">
        <v>52</v>
      </c>
      <c r="AY1442" s="1" t="s">
        <v>52</v>
      </c>
      <c r="AZ1442" s="1" t="s">
        <v>52</v>
      </c>
    </row>
    <row r="1443" spans="1:52" ht="30" customHeight="1" x14ac:dyDescent="0.3">
      <c r="A1443" s="19" t="s">
        <v>1196</v>
      </c>
      <c r="B1443" s="19" t="s">
        <v>52</v>
      </c>
      <c r="C1443" s="19" t="s">
        <v>52</v>
      </c>
      <c r="D1443" s="20"/>
      <c r="E1443" s="22"/>
      <c r="F1443" s="25"/>
      <c r="G1443" s="22"/>
      <c r="H1443" s="25"/>
      <c r="I1443" s="22"/>
      <c r="J1443" s="25"/>
      <c r="K1443" s="22"/>
      <c r="L1443" s="25"/>
      <c r="M1443" s="19" t="s">
        <v>52</v>
      </c>
      <c r="N1443" s="1" t="s">
        <v>94</v>
      </c>
      <c r="O1443" s="1" t="s">
        <v>94</v>
      </c>
      <c r="P1443" s="1" t="s">
        <v>52</v>
      </c>
      <c r="Q1443" s="1" t="s">
        <v>52</v>
      </c>
      <c r="R1443" s="1" t="s">
        <v>52</v>
      </c>
      <c r="AV1443" s="1" t="s">
        <v>52</v>
      </c>
      <c r="AW1443" s="1" t="s">
        <v>52</v>
      </c>
      <c r="AX1443" s="1" t="s">
        <v>52</v>
      </c>
      <c r="AY1443" s="1" t="s">
        <v>52</v>
      </c>
      <c r="AZ1443" s="1" t="s">
        <v>52</v>
      </c>
    </row>
    <row r="1444" spans="1:52" ht="30" customHeight="1" x14ac:dyDescent="0.3">
      <c r="A1444" s="20"/>
      <c r="B1444" s="20"/>
      <c r="C1444" s="20"/>
      <c r="D1444" s="20"/>
      <c r="E1444" s="22"/>
      <c r="F1444" s="25"/>
      <c r="G1444" s="22"/>
      <c r="H1444" s="25"/>
      <c r="I1444" s="22"/>
      <c r="J1444" s="25"/>
      <c r="K1444" s="22"/>
      <c r="L1444" s="25"/>
      <c r="M1444" s="20"/>
    </row>
    <row r="1445" spans="1:52" ht="30" customHeight="1" x14ac:dyDescent="0.3">
      <c r="A1445" s="16" t="s">
        <v>3017</v>
      </c>
      <c r="B1445" s="17"/>
      <c r="C1445" s="17"/>
      <c r="D1445" s="17"/>
      <c r="E1445" s="21"/>
      <c r="F1445" s="24"/>
      <c r="G1445" s="21"/>
      <c r="H1445" s="24"/>
      <c r="I1445" s="21"/>
      <c r="J1445" s="24"/>
      <c r="K1445" s="21"/>
      <c r="L1445" s="24"/>
      <c r="M1445" s="18"/>
      <c r="N1445" s="1" t="s">
        <v>2185</v>
      </c>
    </row>
    <row r="1446" spans="1:52" ht="30" customHeight="1" x14ac:dyDescent="0.3">
      <c r="A1446" s="19" t="s">
        <v>3018</v>
      </c>
      <c r="B1446" s="19" t="s">
        <v>3019</v>
      </c>
      <c r="C1446" s="19" t="s">
        <v>1908</v>
      </c>
      <c r="D1446" s="20">
        <v>0.16800000000000001</v>
      </c>
      <c r="E1446" s="22"/>
      <c r="F1446" s="25"/>
      <c r="G1446" s="22"/>
      <c r="H1446" s="25"/>
      <c r="I1446" s="22"/>
      <c r="J1446" s="25"/>
      <c r="K1446" s="22"/>
      <c r="L1446" s="25"/>
      <c r="M1446" s="19" t="s">
        <v>52</v>
      </c>
      <c r="N1446" s="1" t="s">
        <v>2185</v>
      </c>
      <c r="O1446" s="1" t="s">
        <v>3020</v>
      </c>
      <c r="P1446" s="1" t="s">
        <v>65</v>
      </c>
      <c r="Q1446" s="1" t="s">
        <v>65</v>
      </c>
      <c r="R1446" s="1" t="s">
        <v>64</v>
      </c>
      <c r="AV1446" s="1" t="s">
        <v>52</v>
      </c>
      <c r="AW1446" s="1" t="s">
        <v>3021</v>
      </c>
      <c r="AX1446" s="1" t="s">
        <v>52</v>
      </c>
      <c r="AY1446" s="1" t="s">
        <v>52</v>
      </c>
      <c r="AZ1446" s="1" t="s">
        <v>52</v>
      </c>
    </row>
    <row r="1447" spans="1:52" ht="30" customHeight="1" x14ac:dyDescent="0.3">
      <c r="A1447" s="19" t="s">
        <v>2595</v>
      </c>
      <c r="B1447" s="19" t="s">
        <v>2821</v>
      </c>
      <c r="C1447" s="19" t="s">
        <v>1908</v>
      </c>
      <c r="D1447" s="20">
        <v>3.0000000000000001E-3</v>
      </c>
      <c r="E1447" s="22"/>
      <c r="F1447" s="25"/>
      <c r="G1447" s="22"/>
      <c r="H1447" s="25"/>
      <c r="I1447" s="22"/>
      <c r="J1447" s="25"/>
      <c r="K1447" s="22"/>
      <c r="L1447" s="25"/>
      <c r="M1447" s="19" t="s">
        <v>52</v>
      </c>
      <c r="N1447" s="1" t="s">
        <v>2185</v>
      </c>
      <c r="O1447" s="1" t="s">
        <v>2822</v>
      </c>
      <c r="P1447" s="1" t="s">
        <v>65</v>
      </c>
      <c r="Q1447" s="1" t="s">
        <v>65</v>
      </c>
      <c r="R1447" s="1" t="s">
        <v>64</v>
      </c>
      <c r="AV1447" s="1" t="s">
        <v>52</v>
      </c>
      <c r="AW1447" s="1" t="s">
        <v>3022</v>
      </c>
      <c r="AX1447" s="1" t="s">
        <v>52</v>
      </c>
      <c r="AY1447" s="1" t="s">
        <v>52</v>
      </c>
      <c r="AZ1447" s="1" t="s">
        <v>52</v>
      </c>
    </row>
    <row r="1448" spans="1:52" ht="30" customHeight="1" x14ac:dyDescent="0.3">
      <c r="A1448" s="19" t="s">
        <v>2599</v>
      </c>
      <c r="B1448" s="19" t="s">
        <v>2600</v>
      </c>
      <c r="C1448" s="19" t="s">
        <v>1249</v>
      </c>
      <c r="D1448" s="20">
        <v>0.32</v>
      </c>
      <c r="E1448" s="22"/>
      <c r="F1448" s="25"/>
      <c r="G1448" s="22"/>
      <c r="H1448" s="25"/>
      <c r="I1448" s="22"/>
      <c r="J1448" s="25"/>
      <c r="K1448" s="22"/>
      <c r="L1448" s="25"/>
      <c r="M1448" s="19" t="s">
        <v>52</v>
      </c>
      <c r="N1448" s="1" t="s">
        <v>2185</v>
      </c>
      <c r="O1448" s="1" t="s">
        <v>2601</v>
      </c>
      <c r="P1448" s="1" t="s">
        <v>65</v>
      </c>
      <c r="Q1448" s="1" t="s">
        <v>65</v>
      </c>
      <c r="R1448" s="1" t="s">
        <v>64</v>
      </c>
      <c r="AV1448" s="1" t="s">
        <v>52</v>
      </c>
      <c r="AW1448" s="1" t="s">
        <v>3023</v>
      </c>
      <c r="AX1448" s="1" t="s">
        <v>52</v>
      </c>
      <c r="AY1448" s="1" t="s">
        <v>52</v>
      </c>
      <c r="AZ1448" s="1" t="s">
        <v>52</v>
      </c>
    </row>
    <row r="1449" spans="1:52" ht="30" customHeight="1" x14ac:dyDescent="0.3">
      <c r="A1449" s="19" t="s">
        <v>1833</v>
      </c>
      <c r="B1449" s="19" t="s">
        <v>2824</v>
      </c>
      <c r="C1449" s="19" t="s">
        <v>1091</v>
      </c>
      <c r="D1449" s="20">
        <v>0.03</v>
      </c>
      <c r="E1449" s="22"/>
      <c r="F1449" s="25"/>
      <c r="G1449" s="22"/>
      <c r="H1449" s="25"/>
      <c r="I1449" s="22"/>
      <c r="J1449" s="25"/>
      <c r="K1449" s="22"/>
      <c r="L1449" s="25"/>
      <c r="M1449" s="19" t="s">
        <v>2825</v>
      </c>
      <c r="N1449" s="1" t="s">
        <v>2185</v>
      </c>
      <c r="O1449" s="1" t="s">
        <v>2826</v>
      </c>
      <c r="P1449" s="1" t="s">
        <v>65</v>
      </c>
      <c r="Q1449" s="1" t="s">
        <v>65</v>
      </c>
      <c r="R1449" s="1" t="s">
        <v>64</v>
      </c>
      <c r="AV1449" s="1" t="s">
        <v>52</v>
      </c>
      <c r="AW1449" s="1" t="s">
        <v>3024</v>
      </c>
      <c r="AX1449" s="1" t="s">
        <v>52</v>
      </c>
      <c r="AY1449" s="1" t="s">
        <v>52</v>
      </c>
      <c r="AZ1449" s="1" t="s">
        <v>52</v>
      </c>
    </row>
    <row r="1450" spans="1:52" ht="30" customHeight="1" x14ac:dyDescent="0.3">
      <c r="A1450" s="19" t="s">
        <v>3025</v>
      </c>
      <c r="B1450" s="19" t="s">
        <v>3026</v>
      </c>
      <c r="C1450" s="19" t="s">
        <v>61</v>
      </c>
      <c r="D1450" s="20">
        <v>1</v>
      </c>
      <c r="E1450" s="22"/>
      <c r="F1450" s="25"/>
      <c r="G1450" s="22"/>
      <c r="H1450" s="25"/>
      <c r="I1450" s="22"/>
      <c r="J1450" s="25"/>
      <c r="K1450" s="22"/>
      <c r="L1450" s="25"/>
      <c r="M1450" s="19" t="s">
        <v>3027</v>
      </c>
      <c r="N1450" s="1" t="s">
        <v>2185</v>
      </c>
      <c r="O1450" s="1" t="s">
        <v>3028</v>
      </c>
      <c r="P1450" s="1" t="s">
        <v>64</v>
      </c>
      <c r="Q1450" s="1" t="s">
        <v>65</v>
      </c>
      <c r="R1450" s="1" t="s">
        <v>65</v>
      </c>
      <c r="AV1450" s="1" t="s">
        <v>52</v>
      </c>
      <c r="AW1450" s="1" t="s">
        <v>3029</v>
      </c>
      <c r="AX1450" s="1" t="s">
        <v>52</v>
      </c>
      <c r="AY1450" s="1" t="s">
        <v>52</v>
      </c>
      <c r="AZ1450" s="1" t="s">
        <v>52</v>
      </c>
    </row>
    <row r="1451" spans="1:52" ht="30" customHeight="1" x14ac:dyDescent="0.3">
      <c r="A1451" s="19" t="s">
        <v>3030</v>
      </c>
      <c r="B1451" s="19" t="s">
        <v>3031</v>
      </c>
      <c r="C1451" s="19" t="s">
        <v>61</v>
      </c>
      <c r="D1451" s="20">
        <v>3</v>
      </c>
      <c r="E1451" s="22"/>
      <c r="F1451" s="25"/>
      <c r="G1451" s="22"/>
      <c r="H1451" s="25"/>
      <c r="I1451" s="22"/>
      <c r="J1451" s="25"/>
      <c r="K1451" s="22"/>
      <c r="L1451" s="25"/>
      <c r="M1451" s="19" t="s">
        <v>3032</v>
      </c>
      <c r="N1451" s="1" t="s">
        <v>2185</v>
      </c>
      <c r="O1451" s="1" t="s">
        <v>3033</v>
      </c>
      <c r="P1451" s="1" t="s">
        <v>64</v>
      </c>
      <c r="Q1451" s="1" t="s">
        <v>65</v>
      </c>
      <c r="R1451" s="1" t="s">
        <v>65</v>
      </c>
      <c r="AV1451" s="1" t="s">
        <v>52</v>
      </c>
      <c r="AW1451" s="1" t="s">
        <v>3034</v>
      </c>
      <c r="AX1451" s="1" t="s">
        <v>52</v>
      </c>
      <c r="AY1451" s="1" t="s">
        <v>52</v>
      </c>
      <c r="AZ1451" s="1" t="s">
        <v>52</v>
      </c>
    </row>
    <row r="1452" spans="1:52" ht="30" customHeight="1" x14ac:dyDescent="0.3">
      <c r="A1452" s="19" t="s">
        <v>1196</v>
      </c>
      <c r="B1452" s="19" t="s">
        <v>52</v>
      </c>
      <c r="C1452" s="19" t="s">
        <v>52</v>
      </c>
      <c r="D1452" s="20"/>
      <c r="E1452" s="22"/>
      <c r="F1452" s="25"/>
      <c r="G1452" s="22"/>
      <c r="H1452" s="25"/>
      <c r="I1452" s="22"/>
      <c r="J1452" s="25"/>
      <c r="K1452" s="22"/>
      <c r="L1452" s="25"/>
      <c r="M1452" s="19" t="s">
        <v>52</v>
      </c>
      <c r="N1452" s="1" t="s">
        <v>94</v>
      </c>
      <c r="O1452" s="1" t="s">
        <v>94</v>
      </c>
      <c r="P1452" s="1" t="s">
        <v>52</v>
      </c>
      <c r="Q1452" s="1" t="s">
        <v>52</v>
      </c>
      <c r="R1452" s="1" t="s">
        <v>52</v>
      </c>
      <c r="AV1452" s="1" t="s">
        <v>52</v>
      </c>
      <c r="AW1452" s="1" t="s">
        <v>52</v>
      </c>
      <c r="AX1452" s="1" t="s">
        <v>52</v>
      </c>
      <c r="AY1452" s="1" t="s">
        <v>52</v>
      </c>
      <c r="AZ1452" s="1" t="s">
        <v>52</v>
      </c>
    </row>
    <row r="1453" spans="1:52" ht="30" customHeight="1" x14ac:dyDescent="0.3">
      <c r="A1453" s="20"/>
      <c r="B1453" s="20"/>
      <c r="C1453" s="20"/>
      <c r="D1453" s="20"/>
      <c r="E1453" s="22"/>
      <c r="F1453" s="25"/>
      <c r="G1453" s="22"/>
      <c r="H1453" s="25"/>
      <c r="I1453" s="22"/>
      <c r="J1453" s="25"/>
      <c r="K1453" s="22"/>
      <c r="L1453" s="25"/>
      <c r="M1453" s="20"/>
    </row>
    <row r="1454" spans="1:52" ht="30" customHeight="1" x14ac:dyDescent="0.3">
      <c r="A1454" s="16" t="s">
        <v>3035</v>
      </c>
      <c r="B1454" s="17"/>
      <c r="C1454" s="17"/>
      <c r="D1454" s="17"/>
      <c r="E1454" s="21"/>
      <c r="F1454" s="24"/>
      <c r="G1454" s="21"/>
      <c r="H1454" s="24"/>
      <c r="I1454" s="21"/>
      <c r="J1454" s="24"/>
      <c r="K1454" s="21"/>
      <c r="L1454" s="24"/>
      <c r="M1454" s="18"/>
      <c r="N1454" s="1" t="s">
        <v>2190</v>
      </c>
    </row>
    <row r="1455" spans="1:52" ht="30" customHeight="1" x14ac:dyDescent="0.3">
      <c r="A1455" s="19" t="s">
        <v>1553</v>
      </c>
      <c r="B1455" s="19" t="s">
        <v>1554</v>
      </c>
      <c r="C1455" s="19" t="s">
        <v>61</v>
      </c>
      <c r="D1455" s="20">
        <v>7.0000000000000007E-2</v>
      </c>
      <c r="E1455" s="22"/>
      <c r="F1455" s="25"/>
      <c r="G1455" s="22"/>
      <c r="H1455" s="25"/>
      <c r="I1455" s="22"/>
      <c r="J1455" s="25"/>
      <c r="K1455" s="22"/>
      <c r="L1455" s="25"/>
      <c r="M1455" s="19" t="s">
        <v>1555</v>
      </c>
      <c r="N1455" s="1" t="s">
        <v>2190</v>
      </c>
      <c r="O1455" s="1" t="s">
        <v>1556</v>
      </c>
      <c r="P1455" s="1" t="s">
        <v>64</v>
      </c>
      <c r="Q1455" s="1" t="s">
        <v>65</v>
      </c>
      <c r="R1455" s="1" t="s">
        <v>65</v>
      </c>
      <c r="AV1455" s="1" t="s">
        <v>52</v>
      </c>
      <c r="AW1455" s="1" t="s">
        <v>3036</v>
      </c>
      <c r="AX1455" s="1" t="s">
        <v>52</v>
      </c>
      <c r="AY1455" s="1" t="s">
        <v>52</v>
      </c>
      <c r="AZ1455" s="1" t="s">
        <v>52</v>
      </c>
    </row>
    <row r="1456" spans="1:52" ht="30" customHeight="1" x14ac:dyDescent="0.3">
      <c r="A1456" s="19" t="s">
        <v>1196</v>
      </c>
      <c r="B1456" s="19" t="s">
        <v>52</v>
      </c>
      <c r="C1456" s="19" t="s">
        <v>52</v>
      </c>
      <c r="D1456" s="20"/>
      <c r="E1456" s="22"/>
      <c r="F1456" s="25"/>
      <c r="G1456" s="22"/>
      <c r="H1456" s="25"/>
      <c r="I1456" s="22"/>
      <c r="J1456" s="25"/>
      <c r="K1456" s="22"/>
      <c r="L1456" s="25"/>
      <c r="M1456" s="19" t="s">
        <v>52</v>
      </c>
      <c r="N1456" s="1" t="s">
        <v>94</v>
      </c>
      <c r="O1456" s="1" t="s">
        <v>94</v>
      </c>
      <c r="P1456" s="1" t="s">
        <v>52</v>
      </c>
      <c r="Q1456" s="1" t="s">
        <v>52</v>
      </c>
      <c r="R1456" s="1" t="s">
        <v>52</v>
      </c>
      <c r="AV1456" s="1" t="s">
        <v>52</v>
      </c>
      <c r="AW1456" s="1" t="s">
        <v>52</v>
      </c>
      <c r="AX1456" s="1" t="s">
        <v>52</v>
      </c>
      <c r="AY1456" s="1" t="s">
        <v>52</v>
      </c>
      <c r="AZ1456" s="1" t="s">
        <v>52</v>
      </c>
    </row>
    <row r="1457" spans="1:52" ht="30" customHeight="1" x14ac:dyDescent="0.3">
      <c r="A1457" s="20"/>
      <c r="B1457" s="20"/>
      <c r="C1457" s="20"/>
      <c r="D1457" s="20"/>
      <c r="E1457" s="22"/>
      <c r="F1457" s="25"/>
      <c r="G1457" s="22"/>
      <c r="H1457" s="25"/>
      <c r="I1457" s="22"/>
      <c r="J1457" s="25"/>
      <c r="K1457" s="22"/>
      <c r="L1457" s="25"/>
      <c r="M1457" s="20"/>
    </row>
    <row r="1458" spans="1:52" ht="30" customHeight="1" x14ac:dyDescent="0.3">
      <c r="A1458" s="16" t="s">
        <v>3037</v>
      </c>
      <c r="B1458" s="17"/>
      <c r="C1458" s="17"/>
      <c r="D1458" s="17"/>
      <c r="E1458" s="21"/>
      <c r="F1458" s="24"/>
      <c r="G1458" s="21"/>
      <c r="H1458" s="24"/>
      <c r="I1458" s="21"/>
      <c r="J1458" s="24"/>
      <c r="K1458" s="21"/>
      <c r="L1458" s="24"/>
      <c r="M1458" s="18"/>
      <c r="N1458" s="1" t="s">
        <v>2198</v>
      </c>
    </row>
    <row r="1459" spans="1:52" ht="30" customHeight="1" x14ac:dyDescent="0.3">
      <c r="A1459" s="19" t="s">
        <v>2372</v>
      </c>
      <c r="B1459" s="19" t="s">
        <v>3038</v>
      </c>
      <c r="C1459" s="19" t="s">
        <v>154</v>
      </c>
      <c r="D1459" s="20">
        <v>1.05</v>
      </c>
      <c r="E1459" s="22"/>
      <c r="F1459" s="25"/>
      <c r="G1459" s="22"/>
      <c r="H1459" s="25"/>
      <c r="I1459" s="22"/>
      <c r="J1459" s="25"/>
      <c r="K1459" s="22"/>
      <c r="L1459" s="25"/>
      <c r="M1459" s="19" t="s">
        <v>52</v>
      </c>
      <c r="N1459" s="1" t="s">
        <v>2198</v>
      </c>
      <c r="O1459" s="1" t="s">
        <v>3039</v>
      </c>
      <c r="P1459" s="1" t="s">
        <v>65</v>
      </c>
      <c r="Q1459" s="1" t="s">
        <v>65</v>
      </c>
      <c r="R1459" s="1" t="s">
        <v>64</v>
      </c>
      <c r="V1459">
        <v>1</v>
      </c>
      <c r="AV1459" s="1" t="s">
        <v>52</v>
      </c>
      <c r="AW1459" s="1" t="s">
        <v>3040</v>
      </c>
      <c r="AX1459" s="1" t="s">
        <v>52</v>
      </c>
      <c r="AY1459" s="1" t="s">
        <v>52</v>
      </c>
      <c r="AZ1459" s="1" t="s">
        <v>52</v>
      </c>
    </row>
    <row r="1460" spans="1:52" ht="30" customHeight="1" x14ac:dyDescent="0.3">
      <c r="A1460" s="19" t="s">
        <v>1543</v>
      </c>
      <c r="B1460" s="19" t="s">
        <v>1544</v>
      </c>
      <c r="C1460" s="19" t="s">
        <v>353</v>
      </c>
      <c r="D1460" s="20">
        <v>1</v>
      </c>
      <c r="E1460" s="22"/>
      <c r="F1460" s="25"/>
      <c r="G1460" s="22"/>
      <c r="H1460" s="25"/>
      <c r="I1460" s="22"/>
      <c r="J1460" s="25"/>
      <c r="K1460" s="22"/>
      <c r="L1460" s="25"/>
      <c r="M1460" s="19" t="s">
        <v>52</v>
      </c>
      <c r="N1460" s="1" t="s">
        <v>2198</v>
      </c>
      <c r="O1460" s="1" t="s">
        <v>1141</v>
      </c>
      <c r="P1460" s="1" t="s">
        <v>65</v>
      </c>
      <c r="Q1460" s="1" t="s">
        <v>65</v>
      </c>
      <c r="R1460" s="1" t="s">
        <v>65</v>
      </c>
      <c r="S1460">
        <v>0</v>
      </c>
      <c r="T1460">
        <v>0</v>
      </c>
      <c r="U1460">
        <v>0.03</v>
      </c>
      <c r="AV1460" s="1" t="s">
        <v>52</v>
      </c>
      <c r="AW1460" s="1" t="s">
        <v>3041</v>
      </c>
      <c r="AX1460" s="1" t="s">
        <v>52</v>
      </c>
      <c r="AY1460" s="1" t="s">
        <v>52</v>
      </c>
      <c r="AZ1460" s="1" t="s">
        <v>52</v>
      </c>
    </row>
    <row r="1461" spans="1:52" ht="30" customHeight="1" x14ac:dyDescent="0.3">
      <c r="A1461" s="19" t="s">
        <v>1089</v>
      </c>
      <c r="B1461" s="19" t="s">
        <v>1090</v>
      </c>
      <c r="C1461" s="19" t="s">
        <v>1091</v>
      </c>
      <c r="D1461" s="20">
        <v>-0.16689999999999999</v>
      </c>
      <c r="E1461" s="22"/>
      <c r="F1461" s="25"/>
      <c r="G1461" s="22"/>
      <c r="H1461" s="25"/>
      <c r="I1461" s="22"/>
      <c r="J1461" s="25"/>
      <c r="K1461" s="22"/>
      <c r="L1461" s="25"/>
      <c r="M1461" s="19" t="s">
        <v>1092</v>
      </c>
      <c r="N1461" s="1" t="s">
        <v>2198</v>
      </c>
      <c r="O1461" s="1" t="s">
        <v>1093</v>
      </c>
      <c r="P1461" s="1" t="s">
        <v>65</v>
      </c>
      <c r="Q1461" s="1" t="s">
        <v>65</v>
      </c>
      <c r="R1461" s="1" t="s">
        <v>64</v>
      </c>
      <c r="AV1461" s="1" t="s">
        <v>52</v>
      </c>
      <c r="AW1461" s="1" t="s">
        <v>3042</v>
      </c>
      <c r="AX1461" s="1" t="s">
        <v>52</v>
      </c>
      <c r="AY1461" s="1" t="s">
        <v>52</v>
      </c>
      <c r="AZ1461" s="1" t="s">
        <v>52</v>
      </c>
    </row>
    <row r="1462" spans="1:52" ht="30" customHeight="1" x14ac:dyDescent="0.3">
      <c r="A1462" s="19" t="s">
        <v>1938</v>
      </c>
      <c r="B1462" s="19" t="s">
        <v>2530</v>
      </c>
      <c r="C1462" s="19" t="s">
        <v>1091</v>
      </c>
      <c r="D1462" s="20">
        <v>3.3380000000000001</v>
      </c>
      <c r="E1462" s="22"/>
      <c r="F1462" s="25"/>
      <c r="G1462" s="22"/>
      <c r="H1462" s="25"/>
      <c r="I1462" s="22"/>
      <c r="J1462" s="25"/>
      <c r="K1462" s="22"/>
      <c r="L1462" s="25"/>
      <c r="M1462" s="19" t="s">
        <v>2531</v>
      </c>
      <c r="N1462" s="1" t="s">
        <v>2198</v>
      </c>
      <c r="O1462" s="1" t="s">
        <v>2532</v>
      </c>
      <c r="P1462" s="1" t="s">
        <v>64</v>
      </c>
      <c r="Q1462" s="1" t="s">
        <v>65</v>
      </c>
      <c r="R1462" s="1" t="s">
        <v>65</v>
      </c>
      <c r="AV1462" s="1" t="s">
        <v>52</v>
      </c>
      <c r="AW1462" s="1" t="s">
        <v>3043</v>
      </c>
      <c r="AX1462" s="1" t="s">
        <v>52</v>
      </c>
      <c r="AY1462" s="1" t="s">
        <v>52</v>
      </c>
      <c r="AZ1462" s="1" t="s">
        <v>52</v>
      </c>
    </row>
    <row r="1463" spans="1:52" ht="30" customHeight="1" x14ac:dyDescent="0.3">
      <c r="A1463" s="19" t="s">
        <v>1196</v>
      </c>
      <c r="B1463" s="19" t="s">
        <v>52</v>
      </c>
      <c r="C1463" s="19" t="s">
        <v>52</v>
      </c>
      <c r="D1463" s="20"/>
      <c r="E1463" s="22"/>
      <c r="F1463" s="25"/>
      <c r="G1463" s="22"/>
      <c r="H1463" s="25"/>
      <c r="I1463" s="22"/>
      <c r="J1463" s="25"/>
      <c r="K1463" s="22"/>
      <c r="L1463" s="25"/>
      <c r="M1463" s="19" t="s">
        <v>52</v>
      </c>
      <c r="N1463" s="1" t="s">
        <v>94</v>
      </c>
      <c r="O1463" s="1" t="s">
        <v>94</v>
      </c>
      <c r="P1463" s="1" t="s">
        <v>52</v>
      </c>
      <c r="Q1463" s="1" t="s">
        <v>52</v>
      </c>
      <c r="R1463" s="1" t="s">
        <v>52</v>
      </c>
      <c r="AV1463" s="1" t="s">
        <v>52</v>
      </c>
      <c r="AW1463" s="1" t="s">
        <v>52</v>
      </c>
      <c r="AX1463" s="1" t="s">
        <v>52</v>
      </c>
      <c r="AY1463" s="1" t="s">
        <v>52</v>
      </c>
      <c r="AZ1463" s="1" t="s">
        <v>52</v>
      </c>
    </row>
    <row r="1464" spans="1:52" ht="30" customHeight="1" x14ac:dyDescent="0.3">
      <c r="A1464" s="20"/>
      <c r="B1464" s="20"/>
      <c r="C1464" s="20"/>
      <c r="D1464" s="20"/>
      <c r="E1464" s="22"/>
      <c r="F1464" s="25"/>
      <c r="G1464" s="22"/>
      <c r="H1464" s="25"/>
      <c r="I1464" s="22"/>
      <c r="J1464" s="25"/>
      <c r="K1464" s="22"/>
      <c r="L1464" s="25"/>
      <c r="M1464" s="20"/>
    </row>
    <row r="1465" spans="1:52" ht="30" customHeight="1" x14ac:dyDescent="0.3">
      <c r="A1465" s="16" t="s">
        <v>3044</v>
      </c>
      <c r="B1465" s="17"/>
      <c r="C1465" s="17"/>
      <c r="D1465" s="17"/>
      <c r="E1465" s="21"/>
      <c r="F1465" s="24"/>
      <c r="G1465" s="21"/>
      <c r="H1465" s="24"/>
      <c r="I1465" s="21"/>
      <c r="J1465" s="24"/>
      <c r="K1465" s="21"/>
      <c r="L1465" s="24"/>
      <c r="M1465" s="18"/>
      <c r="N1465" s="1" t="s">
        <v>2203</v>
      </c>
    </row>
    <row r="1466" spans="1:52" ht="30" customHeight="1" x14ac:dyDescent="0.3">
      <c r="A1466" s="19" t="s">
        <v>1184</v>
      </c>
      <c r="B1466" s="19" t="s">
        <v>1360</v>
      </c>
      <c r="C1466" s="19" t="s">
        <v>61</v>
      </c>
      <c r="D1466" s="20">
        <v>2.2000000000000002</v>
      </c>
      <c r="E1466" s="22"/>
      <c r="F1466" s="25"/>
      <c r="G1466" s="22"/>
      <c r="H1466" s="25"/>
      <c r="I1466" s="22"/>
      <c r="J1466" s="25"/>
      <c r="K1466" s="22"/>
      <c r="L1466" s="25"/>
      <c r="M1466" s="19" t="s">
        <v>52</v>
      </c>
      <c r="N1466" s="1" t="s">
        <v>2203</v>
      </c>
      <c r="O1466" s="1" t="s">
        <v>1361</v>
      </c>
      <c r="P1466" s="1" t="s">
        <v>65</v>
      </c>
      <c r="Q1466" s="1" t="s">
        <v>65</v>
      </c>
      <c r="R1466" s="1" t="s">
        <v>64</v>
      </c>
      <c r="V1466">
        <v>1</v>
      </c>
      <c r="AV1466" s="1" t="s">
        <v>52</v>
      </c>
      <c r="AW1466" s="1" t="s">
        <v>3045</v>
      </c>
      <c r="AX1466" s="1" t="s">
        <v>52</v>
      </c>
      <c r="AY1466" s="1" t="s">
        <v>52</v>
      </c>
      <c r="AZ1466" s="1" t="s">
        <v>52</v>
      </c>
    </row>
    <row r="1467" spans="1:52" ht="30" customHeight="1" x14ac:dyDescent="0.3">
      <c r="A1467" s="19" t="s">
        <v>1543</v>
      </c>
      <c r="B1467" s="19" t="s">
        <v>3004</v>
      </c>
      <c r="C1467" s="19" t="s">
        <v>353</v>
      </c>
      <c r="D1467" s="20">
        <v>1</v>
      </c>
      <c r="E1467" s="22"/>
      <c r="F1467" s="25"/>
      <c r="G1467" s="22"/>
      <c r="H1467" s="25"/>
      <c r="I1467" s="22"/>
      <c r="J1467" s="25"/>
      <c r="K1467" s="22"/>
      <c r="L1467" s="25"/>
      <c r="M1467" s="19" t="s">
        <v>52</v>
      </c>
      <c r="N1467" s="1" t="s">
        <v>2203</v>
      </c>
      <c r="O1467" s="1" t="s">
        <v>1141</v>
      </c>
      <c r="P1467" s="1" t="s">
        <v>65</v>
      </c>
      <c r="Q1467" s="1" t="s">
        <v>65</v>
      </c>
      <c r="R1467" s="1" t="s">
        <v>65</v>
      </c>
      <c r="S1467">
        <v>0</v>
      </c>
      <c r="T1467">
        <v>0</v>
      </c>
      <c r="U1467">
        <v>0.05</v>
      </c>
      <c r="AV1467" s="1" t="s">
        <v>52</v>
      </c>
      <c r="AW1467" s="1" t="s">
        <v>3046</v>
      </c>
      <c r="AX1467" s="1" t="s">
        <v>52</v>
      </c>
      <c r="AY1467" s="1" t="s">
        <v>52</v>
      </c>
      <c r="AZ1467" s="1" t="s">
        <v>52</v>
      </c>
    </row>
    <row r="1468" spans="1:52" ht="30" customHeight="1" x14ac:dyDescent="0.3">
      <c r="A1468" s="19" t="s">
        <v>3006</v>
      </c>
      <c r="B1468" s="19" t="s">
        <v>52</v>
      </c>
      <c r="C1468" s="19" t="s">
        <v>61</v>
      </c>
      <c r="D1468" s="20">
        <v>2</v>
      </c>
      <c r="E1468" s="22"/>
      <c r="F1468" s="25"/>
      <c r="G1468" s="22"/>
      <c r="H1468" s="25"/>
      <c r="I1468" s="22"/>
      <c r="J1468" s="25"/>
      <c r="K1468" s="22"/>
      <c r="L1468" s="25"/>
      <c r="M1468" s="19" t="s">
        <v>3007</v>
      </c>
      <c r="N1468" s="1" t="s">
        <v>2203</v>
      </c>
      <c r="O1468" s="1" t="s">
        <v>3008</v>
      </c>
      <c r="P1468" s="1" t="s">
        <v>64</v>
      </c>
      <c r="Q1468" s="1" t="s">
        <v>65</v>
      </c>
      <c r="R1468" s="1" t="s">
        <v>65</v>
      </c>
      <c r="AV1468" s="1" t="s">
        <v>52</v>
      </c>
      <c r="AW1468" s="1" t="s">
        <v>3047</v>
      </c>
      <c r="AX1468" s="1" t="s">
        <v>52</v>
      </c>
      <c r="AY1468" s="1" t="s">
        <v>52</v>
      </c>
      <c r="AZ1468" s="1" t="s">
        <v>52</v>
      </c>
    </row>
    <row r="1469" spans="1:52" ht="30" customHeight="1" x14ac:dyDescent="0.3">
      <c r="A1469" s="19" t="s">
        <v>1196</v>
      </c>
      <c r="B1469" s="19" t="s">
        <v>52</v>
      </c>
      <c r="C1469" s="19" t="s">
        <v>52</v>
      </c>
      <c r="D1469" s="20"/>
      <c r="E1469" s="22"/>
      <c r="F1469" s="25"/>
      <c r="G1469" s="22"/>
      <c r="H1469" s="25"/>
      <c r="I1469" s="22"/>
      <c r="J1469" s="25"/>
      <c r="K1469" s="22"/>
      <c r="L1469" s="25"/>
      <c r="M1469" s="19" t="s">
        <v>52</v>
      </c>
      <c r="N1469" s="1" t="s">
        <v>94</v>
      </c>
      <c r="O1469" s="1" t="s">
        <v>94</v>
      </c>
      <c r="P1469" s="1" t="s">
        <v>52</v>
      </c>
      <c r="Q1469" s="1" t="s">
        <v>52</v>
      </c>
      <c r="R1469" s="1" t="s">
        <v>52</v>
      </c>
      <c r="AV1469" s="1" t="s">
        <v>52</v>
      </c>
      <c r="AW1469" s="1" t="s">
        <v>52</v>
      </c>
      <c r="AX1469" s="1" t="s">
        <v>52</v>
      </c>
      <c r="AY1469" s="1" t="s">
        <v>52</v>
      </c>
      <c r="AZ1469" s="1" t="s">
        <v>52</v>
      </c>
    </row>
    <row r="1470" spans="1:52" ht="30" customHeight="1" x14ac:dyDescent="0.3">
      <c r="A1470" s="20"/>
      <c r="B1470" s="20"/>
      <c r="C1470" s="20"/>
      <c r="D1470" s="20"/>
      <c r="E1470" s="22"/>
      <c r="F1470" s="25"/>
      <c r="G1470" s="22"/>
      <c r="H1470" s="25"/>
      <c r="I1470" s="22"/>
      <c r="J1470" s="25"/>
      <c r="K1470" s="22"/>
      <c r="L1470" s="25"/>
      <c r="M1470" s="20"/>
    </row>
    <row r="1471" spans="1:52" ht="30" customHeight="1" x14ac:dyDescent="0.3">
      <c r="A1471" s="16" t="s">
        <v>3048</v>
      </c>
      <c r="B1471" s="17"/>
      <c r="C1471" s="17"/>
      <c r="D1471" s="17"/>
      <c r="E1471" s="21"/>
      <c r="F1471" s="24"/>
      <c r="G1471" s="21"/>
      <c r="H1471" s="24"/>
      <c r="I1471" s="21"/>
      <c r="J1471" s="24"/>
      <c r="K1471" s="21"/>
      <c r="L1471" s="24"/>
      <c r="M1471" s="18"/>
      <c r="N1471" s="1" t="s">
        <v>2208</v>
      </c>
    </row>
    <row r="1472" spans="1:52" ht="30" customHeight="1" x14ac:dyDescent="0.3">
      <c r="A1472" s="19" t="s">
        <v>3049</v>
      </c>
      <c r="B1472" s="19" t="s">
        <v>3050</v>
      </c>
      <c r="C1472" s="19" t="s">
        <v>61</v>
      </c>
      <c r="D1472" s="20">
        <v>1</v>
      </c>
      <c r="E1472" s="22"/>
      <c r="F1472" s="25"/>
      <c r="G1472" s="22"/>
      <c r="H1472" s="25"/>
      <c r="I1472" s="22"/>
      <c r="J1472" s="25"/>
      <c r="K1472" s="22"/>
      <c r="L1472" s="25"/>
      <c r="M1472" s="19" t="s">
        <v>3051</v>
      </c>
      <c r="N1472" s="1" t="s">
        <v>2208</v>
      </c>
      <c r="O1472" s="1" t="s">
        <v>3052</v>
      </c>
      <c r="P1472" s="1" t="s">
        <v>64</v>
      </c>
      <c r="Q1472" s="1" t="s">
        <v>65</v>
      </c>
      <c r="R1472" s="1" t="s">
        <v>65</v>
      </c>
      <c r="AV1472" s="1" t="s">
        <v>52</v>
      </c>
      <c r="AW1472" s="1" t="s">
        <v>3053</v>
      </c>
      <c r="AX1472" s="1" t="s">
        <v>52</v>
      </c>
      <c r="AY1472" s="1" t="s">
        <v>52</v>
      </c>
      <c r="AZ1472" s="1" t="s">
        <v>52</v>
      </c>
    </row>
    <row r="1473" spans="1:52" ht="30" customHeight="1" x14ac:dyDescent="0.3">
      <c r="A1473" s="19" t="s">
        <v>3054</v>
      </c>
      <c r="B1473" s="19" t="s">
        <v>3055</v>
      </c>
      <c r="C1473" s="19" t="s">
        <v>61</v>
      </c>
      <c r="D1473" s="20">
        <v>1.5</v>
      </c>
      <c r="E1473" s="22"/>
      <c r="F1473" s="25"/>
      <c r="G1473" s="22"/>
      <c r="H1473" s="25"/>
      <c r="I1473" s="22"/>
      <c r="J1473" s="25"/>
      <c r="K1473" s="22"/>
      <c r="L1473" s="25"/>
      <c r="M1473" s="19" t="s">
        <v>52</v>
      </c>
      <c r="N1473" s="1" t="s">
        <v>2208</v>
      </c>
      <c r="O1473" s="1" t="s">
        <v>3056</v>
      </c>
      <c r="P1473" s="1" t="s">
        <v>65</v>
      </c>
      <c r="Q1473" s="1" t="s">
        <v>65</v>
      </c>
      <c r="R1473" s="1" t="s">
        <v>64</v>
      </c>
      <c r="AV1473" s="1" t="s">
        <v>52</v>
      </c>
      <c r="AW1473" s="1" t="s">
        <v>3057</v>
      </c>
      <c r="AX1473" s="1" t="s">
        <v>52</v>
      </c>
      <c r="AY1473" s="1" t="s">
        <v>52</v>
      </c>
      <c r="AZ1473" s="1" t="s">
        <v>52</v>
      </c>
    </row>
    <row r="1474" spans="1:52" ht="30" customHeight="1" x14ac:dyDescent="0.3">
      <c r="A1474" s="19" t="s">
        <v>3058</v>
      </c>
      <c r="B1474" s="19" t="s">
        <v>3059</v>
      </c>
      <c r="C1474" s="19" t="s">
        <v>61</v>
      </c>
      <c r="D1474" s="20">
        <v>1.1000000000000001</v>
      </c>
      <c r="E1474" s="22"/>
      <c r="F1474" s="25"/>
      <c r="G1474" s="22"/>
      <c r="H1474" s="25"/>
      <c r="I1474" s="22"/>
      <c r="J1474" s="25"/>
      <c r="K1474" s="22"/>
      <c r="L1474" s="25"/>
      <c r="M1474" s="19" t="s">
        <v>52</v>
      </c>
      <c r="N1474" s="1" t="s">
        <v>2208</v>
      </c>
      <c r="O1474" s="1" t="s">
        <v>3060</v>
      </c>
      <c r="P1474" s="1" t="s">
        <v>65</v>
      </c>
      <c r="Q1474" s="1" t="s">
        <v>65</v>
      </c>
      <c r="R1474" s="1" t="s">
        <v>64</v>
      </c>
      <c r="AV1474" s="1" t="s">
        <v>52</v>
      </c>
      <c r="AW1474" s="1" t="s">
        <v>3061</v>
      </c>
      <c r="AX1474" s="1" t="s">
        <v>52</v>
      </c>
      <c r="AY1474" s="1" t="s">
        <v>52</v>
      </c>
      <c r="AZ1474" s="1" t="s">
        <v>52</v>
      </c>
    </row>
    <row r="1475" spans="1:52" ht="30" customHeight="1" x14ac:dyDescent="0.3">
      <c r="A1475" s="19" t="s">
        <v>2574</v>
      </c>
      <c r="B1475" s="19" t="s">
        <v>3062</v>
      </c>
      <c r="C1475" s="19" t="s">
        <v>1091</v>
      </c>
      <c r="D1475" s="20">
        <v>0.28000000000000003</v>
      </c>
      <c r="E1475" s="22"/>
      <c r="F1475" s="25"/>
      <c r="G1475" s="22"/>
      <c r="H1475" s="25"/>
      <c r="I1475" s="22"/>
      <c r="J1475" s="25"/>
      <c r="K1475" s="22"/>
      <c r="L1475" s="25"/>
      <c r="M1475" s="19" t="s">
        <v>52</v>
      </c>
      <c r="N1475" s="1" t="s">
        <v>2208</v>
      </c>
      <c r="O1475" s="1" t="s">
        <v>3063</v>
      </c>
      <c r="P1475" s="1" t="s">
        <v>65</v>
      </c>
      <c r="Q1475" s="1" t="s">
        <v>65</v>
      </c>
      <c r="R1475" s="1" t="s">
        <v>64</v>
      </c>
      <c r="AV1475" s="1" t="s">
        <v>52</v>
      </c>
      <c r="AW1475" s="1" t="s">
        <v>3064</v>
      </c>
      <c r="AX1475" s="1" t="s">
        <v>52</v>
      </c>
      <c r="AY1475" s="1" t="s">
        <v>52</v>
      </c>
      <c r="AZ1475" s="1" t="s">
        <v>52</v>
      </c>
    </row>
    <row r="1476" spans="1:52" ht="30" customHeight="1" x14ac:dyDescent="0.3">
      <c r="A1476" s="19" t="s">
        <v>2574</v>
      </c>
      <c r="B1476" s="19" t="s">
        <v>2613</v>
      </c>
      <c r="C1476" s="19" t="s">
        <v>1091</v>
      </c>
      <c r="D1476" s="20">
        <v>0.28000000000000003</v>
      </c>
      <c r="E1476" s="22"/>
      <c r="F1476" s="25"/>
      <c r="G1476" s="22"/>
      <c r="H1476" s="25"/>
      <c r="I1476" s="22"/>
      <c r="J1476" s="25"/>
      <c r="K1476" s="22"/>
      <c r="L1476" s="25"/>
      <c r="M1476" s="19" t="s">
        <v>52</v>
      </c>
      <c r="N1476" s="1" t="s">
        <v>2208</v>
      </c>
      <c r="O1476" s="1" t="s">
        <v>2614</v>
      </c>
      <c r="P1476" s="1" t="s">
        <v>65</v>
      </c>
      <c r="Q1476" s="1" t="s">
        <v>65</v>
      </c>
      <c r="R1476" s="1" t="s">
        <v>64</v>
      </c>
      <c r="AV1476" s="1" t="s">
        <v>52</v>
      </c>
      <c r="AW1476" s="1" t="s">
        <v>3065</v>
      </c>
      <c r="AX1476" s="1" t="s">
        <v>52</v>
      </c>
      <c r="AY1476" s="1" t="s">
        <v>52</v>
      </c>
      <c r="AZ1476" s="1" t="s">
        <v>52</v>
      </c>
    </row>
    <row r="1477" spans="1:52" ht="30" customHeight="1" x14ac:dyDescent="0.3">
      <c r="A1477" s="19" t="s">
        <v>1546</v>
      </c>
      <c r="B1477" s="19" t="s">
        <v>1193</v>
      </c>
      <c r="C1477" s="19" t="s">
        <v>652</v>
      </c>
      <c r="D1477" s="20">
        <v>0.16</v>
      </c>
      <c r="E1477" s="22"/>
      <c r="F1477" s="25"/>
      <c r="G1477" s="22"/>
      <c r="H1477" s="25"/>
      <c r="I1477" s="22"/>
      <c r="J1477" s="25"/>
      <c r="K1477" s="22"/>
      <c r="L1477" s="25"/>
      <c r="M1477" s="19" t="s">
        <v>52</v>
      </c>
      <c r="N1477" s="1" t="s">
        <v>2208</v>
      </c>
      <c r="O1477" s="1" t="s">
        <v>1547</v>
      </c>
      <c r="P1477" s="1" t="s">
        <v>65</v>
      </c>
      <c r="Q1477" s="1" t="s">
        <v>65</v>
      </c>
      <c r="R1477" s="1" t="s">
        <v>64</v>
      </c>
      <c r="V1477">
        <v>1</v>
      </c>
      <c r="AV1477" s="1" t="s">
        <v>52</v>
      </c>
      <c r="AW1477" s="1" t="s">
        <v>3066</v>
      </c>
      <c r="AX1477" s="1" t="s">
        <v>52</v>
      </c>
      <c r="AY1477" s="1" t="s">
        <v>52</v>
      </c>
      <c r="AZ1477" s="1" t="s">
        <v>52</v>
      </c>
    </row>
    <row r="1478" spans="1:52" ht="30" customHeight="1" x14ac:dyDescent="0.3">
      <c r="A1478" s="19" t="s">
        <v>1273</v>
      </c>
      <c r="B1478" s="19" t="s">
        <v>1318</v>
      </c>
      <c r="C1478" s="19" t="s">
        <v>353</v>
      </c>
      <c r="D1478" s="20">
        <v>1</v>
      </c>
      <c r="E1478" s="22"/>
      <c r="F1478" s="25"/>
      <c r="G1478" s="22"/>
      <c r="H1478" s="25"/>
      <c r="I1478" s="22"/>
      <c r="J1478" s="25"/>
      <c r="K1478" s="22"/>
      <c r="L1478" s="25"/>
      <c r="M1478" s="19" t="s">
        <v>52</v>
      </c>
      <c r="N1478" s="1" t="s">
        <v>2208</v>
      </c>
      <c r="O1478" s="1" t="s">
        <v>1141</v>
      </c>
      <c r="P1478" s="1" t="s">
        <v>65</v>
      </c>
      <c r="Q1478" s="1" t="s">
        <v>65</v>
      </c>
      <c r="R1478" s="1" t="s">
        <v>65</v>
      </c>
      <c r="S1478">
        <v>1</v>
      </c>
      <c r="T1478">
        <v>2</v>
      </c>
      <c r="U1478">
        <v>0.03</v>
      </c>
      <c r="AV1478" s="1" t="s">
        <v>52</v>
      </c>
      <c r="AW1478" s="1" t="s">
        <v>3067</v>
      </c>
      <c r="AX1478" s="1" t="s">
        <v>52</v>
      </c>
      <c r="AY1478" s="1" t="s">
        <v>52</v>
      </c>
      <c r="AZ1478" s="1" t="s">
        <v>52</v>
      </c>
    </row>
    <row r="1479" spans="1:52" ht="30" customHeight="1" x14ac:dyDescent="0.3">
      <c r="A1479" s="19" t="s">
        <v>1196</v>
      </c>
      <c r="B1479" s="19" t="s">
        <v>52</v>
      </c>
      <c r="C1479" s="19" t="s">
        <v>52</v>
      </c>
      <c r="D1479" s="20"/>
      <c r="E1479" s="22"/>
      <c r="F1479" s="25"/>
      <c r="G1479" s="22"/>
      <c r="H1479" s="25"/>
      <c r="I1479" s="22"/>
      <c r="J1479" s="25"/>
      <c r="K1479" s="22"/>
      <c r="L1479" s="25"/>
      <c r="M1479" s="19" t="s">
        <v>52</v>
      </c>
      <c r="N1479" s="1" t="s">
        <v>94</v>
      </c>
      <c r="O1479" s="1" t="s">
        <v>94</v>
      </c>
      <c r="P1479" s="1" t="s">
        <v>52</v>
      </c>
      <c r="Q1479" s="1" t="s">
        <v>52</v>
      </c>
      <c r="R1479" s="1" t="s">
        <v>52</v>
      </c>
      <c r="AV1479" s="1" t="s">
        <v>52</v>
      </c>
      <c r="AW1479" s="1" t="s">
        <v>52</v>
      </c>
      <c r="AX1479" s="1" t="s">
        <v>52</v>
      </c>
      <c r="AY1479" s="1" t="s">
        <v>52</v>
      </c>
      <c r="AZ1479" s="1" t="s">
        <v>52</v>
      </c>
    </row>
    <row r="1480" spans="1:52" ht="30" customHeight="1" x14ac:dyDescent="0.3">
      <c r="A1480" s="20"/>
      <c r="B1480" s="20"/>
      <c r="C1480" s="20"/>
      <c r="D1480" s="20"/>
      <c r="E1480" s="22"/>
      <c r="F1480" s="25"/>
      <c r="G1480" s="22"/>
      <c r="H1480" s="25"/>
      <c r="I1480" s="22"/>
      <c r="J1480" s="25"/>
      <c r="K1480" s="22"/>
      <c r="L1480" s="25"/>
      <c r="M1480" s="20"/>
    </row>
    <row r="1481" spans="1:52" ht="30" customHeight="1" x14ac:dyDescent="0.3">
      <c r="A1481" s="16" t="s">
        <v>3068</v>
      </c>
      <c r="B1481" s="17"/>
      <c r="C1481" s="17"/>
      <c r="D1481" s="17"/>
      <c r="E1481" s="21"/>
      <c r="F1481" s="24"/>
      <c r="G1481" s="21"/>
      <c r="H1481" s="24"/>
      <c r="I1481" s="21"/>
      <c r="J1481" s="24"/>
      <c r="K1481" s="21"/>
      <c r="L1481" s="24"/>
      <c r="M1481" s="18"/>
      <c r="N1481" s="1" t="s">
        <v>3000</v>
      </c>
    </row>
    <row r="1482" spans="1:52" ht="30" customHeight="1" x14ac:dyDescent="0.3">
      <c r="A1482" s="19" t="s">
        <v>1314</v>
      </c>
      <c r="B1482" s="19" t="s">
        <v>1193</v>
      </c>
      <c r="C1482" s="19" t="s">
        <v>652</v>
      </c>
      <c r="D1482" s="20">
        <v>0.1</v>
      </c>
      <c r="E1482" s="22"/>
      <c r="F1482" s="25"/>
      <c r="G1482" s="22"/>
      <c r="H1482" s="25"/>
      <c r="I1482" s="22"/>
      <c r="J1482" s="25"/>
      <c r="K1482" s="22"/>
      <c r="L1482" s="25"/>
      <c r="M1482" s="19" t="s">
        <v>52</v>
      </c>
      <c r="N1482" s="1" t="s">
        <v>3000</v>
      </c>
      <c r="O1482" s="1" t="s">
        <v>1315</v>
      </c>
      <c r="P1482" s="1" t="s">
        <v>65</v>
      </c>
      <c r="Q1482" s="1" t="s">
        <v>65</v>
      </c>
      <c r="R1482" s="1" t="s">
        <v>64</v>
      </c>
      <c r="V1482">
        <v>1</v>
      </c>
      <c r="AV1482" s="1" t="s">
        <v>52</v>
      </c>
      <c r="AW1482" s="1" t="s">
        <v>3069</v>
      </c>
      <c r="AX1482" s="1" t="s">
        <v>52</v>
      </c>
      <c r="AY1482" s="1" t="s">
        <v>52</v>
      </c>
      <c r="AZ1482" s="1" t="s">
        <v>52</v>
      </c>
    </row>
    <row r="1483" spans="1:52" ht="30" customHeight="1" x14ac:dyDescent="0.3">
      <c r="A1483" s="19" t="s">
        <v>1192</v>
      </c>
      <c r="B1483" s="19" t="s">
        <v>1193</v>
      </c>
      <c r="C1483" s="19" t="s">
        <v>652</v>
      </c>
      <c r="D1483" s="20">
        <v>0.05</v>
      </c>
      <c r="E1483" s="22"/>
      <c r="F1483" s="25"/>
      <c r="G1483" s="22"/>
      <c r="H1483" s="25"/>
      <c r="I1483" s="22"/>
      <c r="J1483" s="25"/>
      <c r="K1483" s="22"/>
      <c r="L1483" s="25"/>
      <c r="M1483" s="19" t="s">
        <v>52</v>
      </c>
      <c r="N1483" s="1" t="s">
        <v>3000</v>
      </c>
      <c r="O1483" s="1" t="s">
        <v>1194</v>
      </c>
      <c r="P1483" s="1" t="s">
        <v>65</v>
      </c>
      <c r="Q1483" s="1" t="s">
        <v>65</v>
      </c>
      <c r="R1483" s="1" t="s">
        <v>64</v>
      </c>
      <c r="V1483">
        <v>1</v>
      </c>
      <c r="AV1483" s="1" t="s">
        <v>52</v>
      </c>
      <c r="AW1483" s="1" t="s">
        <v>3070</v>
      </c>
      <c r="AX1483" s="1" t="s">
        <v>52</v>
      </c>
      <c r="AY1483" s="1" t="s">
        <v>52</v>
      </c>
      <c r="AZ1483" s="1" t="s">
        <v>52</v>
      </c>
    </row>
    <row r="1484" spans="1:52" ht="30" customHeight="1" x14ac:dyDescent="0.3">
      <c r="A1484" s="19" t="s">
        <v>1273</v>
      </c>
      <c r="B1484" s="19" t="s">
        <v>1318</v>
      </c>
      <c r="C1484" s="19" t="s">
        <v>353</v>
      </c>
      <c r="D1484" s="20">
        <v>1</v>
      </c>
      <c r="E1484" s="22"/>
      <c r="F1484" s="25"/>
      <c r="G1484" s="22"/>
      <c r="H1484" s="25"/>
      <c r="I1484" s="22"/>
      <c r="J1484" s="25"/>
      <c r="K1484" s="22"/>
      <c r="L1484" s="25"/>
      <c r="M1484" s="19" t="s">
        <v>52</v>
      </c>
      <c r="N1484" s="1" t="s">
        <v>3000</v>
      </c>
      <c r="O1484" s="1" t="s">
        <v>1141</v>
      </c>
      <c r="P1484" s="1" t="s">
        <v>65</v>
      </c>
      <c r="Q1484" s="1" t="s">
        <v>65</v>
      </c>
      <c r="R1484" s="1" t="s">
        <v>65</v>
      </c>
      <c r="S1484">
        <v>1</v>
      </c>
      <c r="T1484">
        <v>2</v>
      </c>
      <c r="U1484">
        <v>0.03</v>
      </c>
      <c r="AV1484" s="1" t="s">
        <v>52</v>
      </c>
      <c r="AW1484" s="1" t="s">
        <v>3071</v>
      </c>
      <c r="AX1484" s="1" t="s">
        <v>52</v>
      </c>
      <c r="AY1484" s="1" t="s">
        <v>52</v>
      </c>
      <c r="AZ1484" s="1" t="s">
        <v>52</v>
      </c>
    </row>
    <row r="1485" spans="1:52" ht="30" customHeight="1" x14ac:dyDescent="0.3">
      <c r="A1485" s="19" t="s">
        <v>1196</v>
      </c>
      <c r="B1485" s="19" t="s">
        <v>52</v>
      </c>
      <c r="C1485" s="19" t="s">
        <v>52</v>
      </c>
      <c r="D1485" s="20"/>
      <c r="E1485" s="22"/>
      <c r="F1485" s="25"/>
      <c r="G1485" s="22"/>
      <c r="H1485" s="25"/>
      <c r="I1485" s="22"/>
      <c r="J1485" s="25"/>
      <c r="K1485" s="22"/>
      <c r="L1485" s="25"/>
      <c r="M1485" s="19" t="s">
        <v>52</v>
      </c>
      <c r="N1485" s="1" t="s">
        <v>94</v>
      </c>
      <c r="O1485" s="1" t="s">
        <v>94</v>
      </c>
      <c r="P1485" s="1" t="s">
        <v>52</v>
      </c>
      <c r="Q1485" s="1" t="s">
        <v>52</v>
      </c>
      <c r="R1485" s="1" t="s">
        <v>52</v>
      </c>
      <c r="AV1485" s="1" t="s">
        <v>52</v>
      </c>
      <c r="AW1485" s="1" t="s">
        <v>52</v>
      </c>
      <c r="AX1485" s="1" t="s">
        <v>52</v>
      </c>
      <c r="AY1485" s="1" t="s">
        <v>52</v>
      </c>
      <c r="AZ1485" s="1" t="s">
        <v>52</v>
      </c>
    </row>
    <row r="1486" spans="1:52" ht="30" customHeight="1" x14ac:dyDescent="0.3">
      <c r="A1486" s="20"/>
      <c r="B1486" s="20"/>
      <c r="C1486" s="20"/>
      <c r="D1486" s="20"/>
      <c r="E1486" s="22"/>
      <c r="F1486" s="25"/>
      <c r="G1486" s="22"/>
      <c r="H1486" s="25"/>
      <c r="I1486" s="22"/>
      <c r="J1486" s="25"/>
      <c r="K1486" s="22"/>
      <c r="L1486" s="25"/>
      <c r="M1486" s="20"/>
    </row>
    <row r="1487" spans="1:52" ht="30" customHeight="1" x14ac:dyDescent="0.3">
      <c r="A1487" s="16" t="s">
        <v>3072</v>
      </c>
      <c r="B1487" s="17"/>
      <c r="C1487" s="17"/>
      <c r="D1487" s="17"/>
      <c r="E1487" s="21"/>
      <c r="F1487" s="24"/>
      <c r="G1487" s="21"/>
      <c r="H1487" s="24"/>
      <c r="I1487" s="21"/>
      <c r="J1487" s="24"/>
      <c r="K1487" s="21"/>
      <c r="L1487" s="24"/>
      <c r="M1487" s="18"/>
      <c r="N1487" s="1" t="s">
        <v>3008</v>
      </c>
    </row>
    <row r="1488" spans="1:52" ht="30" customHeight="1" x14ac:dyDescent="0.3">
      <c r="A1488" s="19" t="s">
        <v>1314</v>
      </c>
      <c r="B1488" s="19" t="s">
        <v>1193</v>
      </c>
      <c r="C1488" s="19" t="s">
        <v>652</v>
      </c>
      <c r="D1488" s="20">
        <v>0.10349999999999999</v>
      </c>
      <c r="E1488" s="22"/>
      <c r="F1488" s="25"/>
      <c r="G1488" s="22"/>
      <c r="H1488" s="25"/>
      <c r="I1488" s="22"/>
      <c r="J1488" s="25"/>
      <c r="K1488" s="22"/>
      <c r="L1488" s="25"/>
      <c r="M1488" s="19" t="s">
        <v>52</v>
      </c>
      <c r="N1488" s="1" t="s">
        <v>3008</v>
      </c>
      <c r="O1488" s="1" t="s">
        <v>1315</v>
      </c>
      <c r="P1488" s="1" t="s">
        <v>65</v>
      </c>
      <c r="Q1488" s="1" t="s">
        <v>65</v>
      </c>
      <c r="R1488" s="1" t="s">
        <v>64</v>
      </c>
      <c r="V1488">
        <v>1</v>
      </c>
      <c r="AV1488" s="1" t="s">
        <v>52</v>
      </c>
      <c r="AW1488" s="1" t="s">
        <v>3073</v>
      </c>
      <c r="AX1488" s="1" t="s">
        <v>52</v>
      </c>
      <c r="AY1488" s="1" t="s">
        <v>52</v>
      </c>
      <c r="AZ1488" s="1" t="s">
        <v>52</v>
      </c>
    </row>
    <row r="1489" spans="1:52" ht="30" customHeight="1" x14ac:dyDescent="0.3">
      <c r="A1489" s="19" t="s">
        <v>1192</v>
      </c>
      <c r="B1489" s="19" t="s">
        <v>1193</v>
      </c>
      <c r="C1489" s="19" t="s">
        <v>652</v>
      </c>
      <c r="D1489" s="20">
        <v>1.15E-2</v>
      </c>
      <c r="E1489" s="22"/>
      <c r="F1489" s="25"/>
      <c r="G1489" s="22"/>
      <c r="H1489" s="25"/>
      <c r="I1489" s="22"/>
      <c r="J1489" s="25"/>
      <c r="K1489" s="22"/>
      <c r="L1489" s="25"/>
      <c r="M1489" s="19" t="s">
        <v>52</v>
      </c>
      <c r="N1489" s="1" t="s">
        <v>3008</v>
      </c>
      <c r="O1489" s="1" t="s">
        <v>1194</v>
      </c>
      <c r="P1489" s="1" t="s">
        <v>65</v>
      </c>
      <c r="Q1489" s="1" t="s">
        <v>65</v>
      </c>
      <c r="R1489" s="1" t="s">
        <v>64</v>
      </c>
      <c r="V1489">
        <v>1</v>
      </c>
      <c r="AV1489" s="1" t="s">
        <v>52</v>
      </c>
      <c r="AW1489" s="1" t="s">
        <v>3074</v>
      </c>
      <c r="AX1489" s="1" t="s">
        <v>52</v>
      </c>
      <c r="AY1489" s="1" t="s">
        <v>52</v>
      </c>
      <c r="AZ1489" s="1" t="s">
        <v>52</v>
      </c>
    </row>
    <row r="1490" spans="1:52" ht="30" customHeight="1" x14ac:dyDescent="0.3">
      <c r="A1490" s="19" t="s">
        <v>1273</v>
      </c>
      <c r="B1490" s="19" t="s">
        <v>1318</v>
      </c>
      <c r="C1490" s="19" t="s">
        <v>353</v>
      </c>
      <c r="D1490" s="20">
        <v>1</v>
      </c>
      <c r="E1490" s="22"/>
      <c r="F1490" s="25"/>
      <c r="G1490" s="22"/>
      <c r="H1490" s="25"/>
      <c r="I1490" s="22"/>
      <c r="J1490" s="25"/>
      <c r="K1490" s="22"/>
      <c r="L1490" s="25"/>
      <c r="M1490" s="19" t="s">
        <v>52</v>
      </c>
      <c r="N1490" s="1" t="s">
        <v>3008</v>
      </c>
      <c r="O1490" s="1" t="s">
        <v>1141</v>
      </c>
      <c r="P1490" s="1" t="s">
        <v>65</v>
      </c>
      <c r="Q1490" s="1" t="s">
        <v>65</v>
      </c>
      <c r="R1490" s="1" t="s">
        <v>65</v>
      </c>
      <c r="S1490">
        <v>1</v>
      </c>
      <c r="T1490">
        <v>2</v>
      </c>
      <c r="U1490">
        <v>0.03</v>
      </c>
      <c r="AV1490" s="1" t="s">
        <v>52</v>
      </c>
      <c r="AW1490" s="1" t="s">
        <v>3075</v>
      </c>
      <c r="AX1490" s="1" t="s">
        <v>52</v>
      </c>
      <c r="AY1490" s="1" t="s">
        <v>52</v>
      </c>
      <c r="AZ1490" s="1" t="s">
        <v>52</v>
      </c>
    </row>
    <row r="1491" spans="1:52" ht="30" customHeight="1" x14ac:dyDescent="0.3">
      <c r="A1491" s="19" t="s">
        <v>1196</v>
      </c>
      <c r="B1491" s="19" t="s">
        <v>52</v>
      </c>
      <c r="C1491" s="19" t="s">
        <v>52</v>
      </c>
      <c r="D1491" s="20"/>
      <c r="E1491" s="22"/>
      <c r="F1491" s="25"/>
      <c r="G1491" s="22"/>
      <c r="H1491" s="25"/>
      <c r="I1491" s="22"/>
      <c r="J1491" s="25"/>
      <c r="K1491" s="22"/>
      <c r="L1491" s="25"/>
      <c r="M1491" s="19" t="s">
        <v>52</v>
      </c>
      <c r="N1491" s="1" t="s">
        <v>94</v>
      </c>
      <c r="O1491" s="1" t="s">
        <v>94</v>
      </c>
      <c r="P1491" s="1" t="s">
        <v>52</v>
      </c>
      <c r="Q1491" s="1" t="s">
        <v>52</v>
      </c>
      <c r="R1491" s="1" t="s">
        <v>52</v>
      </c>
      <c r="AV1491" s="1" t="s">
        <v>52</v>
      </c>
      <c r="AW1491" s="1" t="s">
        <v>52</v>
      </c>
      <c r="AX1491" s="1" t="s">
        <v>52</v>
      </c>
      <c r="AY1491" s="1" t="s">
        <v>52</v>
      </c>
      <c r="AZ1491" s="1" t="s">
        <v>52</v>
      </c>
    </row>
    <row r="1492" spans="1:52" ht="30" customHeight="1" x14ac:dyDescent="0.3">
      <c r="A1492" s="20"/>
      <c r="B1492" s="20"/>
      <c r="C1492" s="20"/>
      <c r="D1492" s="20"/>
      <c r="E1492" s="22"/>
      <c r="F1492" s="25"/>
      <c r="G1492" s="22"/>
      <c r="H1492" s="25"/>
      <c r="I1492" s="22"/>
      <c r="J1492" s="25"/>
      <c r="K1492" s="22"/>
      <c r="L1492" s="25"/>
      <c r="M1492" s="20"/>
    </row>
    <row r="1493" spans="1:52" ht="30" customHeight="1" x14ac:dyDescent="0.3">
      <c r="A1493" s="16" t="s">
        <v>3076</v>
      </c>
      <c r="B1493" s="17"/>
      <c r="C1493" s="17"/>
      <c r="D1493" s="17"/>
      <c r="E1493" s="21"/>
      <c r="F1493" s="24"/>
      <c r="G1493" s="21"/>
      <c r="H1493" s="24"/>
      <c r="I1493" s="21"/>
      <c r="J1493" s="24"/>
      <c r="K1493" s="21"/>
      <c r="L1493" s="24"/>
      <c r="M1493" s="18"/>
      <c r="N1493" s="1" t="s">
        <v>3028</v>
      </c>
    </row>
    <row r="1494" spans="1:52" ht="30" customHeight="1" x14ac:dyDescent="0.3">
      <c r="A1494" s="19" t="s">
        <v>2606</v>
      </c>
      <c r="B1494" s="19" t="s">
        <v>1193</v>
      </c>
      <c r="C1494" s="19" t="s">
        <v>652</v>
      </c>
      <c r="D1494" s="20">
        <v>5.0000000000000001E-3</v>
      </c>
      <c r="E1494" s="22"/>
      <c r="F1494" s="25"/>
      <c r="G1494" s="22"/>
      <c r="H1494" s="25"/>
      <c r="I1494" s="22"/>
      <c r="J1494" s="25"/>
      <c r="K1494" s="22"/>
      <c r="L1494" s="25"/>
      <c r="M1494" s="19" t="s">
        <v>52</v>
      </c>
      <c r="N1494" s="1" t="s">
        <v>3028</v>
      </c>
      <c r="O1494" s="1" t="s">
        <v>2607</v>
      </c>
      <c r="P1494" s="1" t="s">
        <v>65</v>
      </c>
      <c r="Q1494" s="1" t="s">
        <v>65</v>
      </c>
      <c r="R1494" s="1" t="s">
        <v>64</v>
      </c>
      <c r="V1494">
        <v>1</v>
      </c>
      <c r="AV1494" s="1" t="s">
        <v>52</v>
      </c>
      <c r="AW1494" s="1" t="s">
        <v>3077</v>
      </c>
      <c r="AX1494" s="1" t="s">
        <v>52</v>
      </c>
      <c r="AY1494" s="1" t="s">
        <v>52</v>
      </c>
      <c r="AZ1494" s="1" t="s">
        <v>52</v>
      </c>
    </row>
    <row r="1495" spans="1:52" ht="30" customHeight="1" x14ac:dyDescent="0.3">
      <c r="A1495" s="19" t="s">
        <v>1192</v>
      </c>
      <c r="B1495" s="19" t="s">
        <v>1193</v>
      </c>
      <c r="C1495" s="19" t="s">
        <v>652</v>
      </c>
      <c r="D1495" s="20">
        <v>1E-3</v>
      </c>
      <c r="E1495" s="22"/>
      <c r="F1495" s="25"/>
      <c r="G1495" s="22"/>
      <c r="H1495" s="25"/>
      <c r="I1495" s="22"/>
      <c r="J1495" s="25"/>
      <c r="K1495" s="22"/>
      <c r="L1495" s="25"/>
      <c r="M1495" s="19" t="s">
        <v>52</v>
      </c>
      <c r="N1495" s="1" t="s">
        <v>3028</v>
      </c>
      <c r="O1495" s="1" t="s">
        <v>1194</v>
      </c>
      <c r="P1495" s="1" t="s">
        <v>65</v>
      </c>
      <c r="Q1495" s="1" t="s">
        <v>65</v>
      </c>
      <c r="R1495" s="1" t="s">
        <v>64</v>
      </c>
      <c r="V1495">
        <v>1</v>
      </c>
      <c r="AV1495" s="1" t="s">
        <v>52</v>
      </c>
      <c r="AW1495" s="1" t="s">
        <v>3078</v>
      </c>
      <c r="AX1495" s="1" t="s">
        <v>52</v>
      </c>
      <c r="AY1495" s="1" t="s">
        <v>52</v>
      </c>
      <c r="AZ1495" s="1" t="s">
        <v>52</v>
      </c>
    </row>
    <row r="1496" spans="1:52" ht="30" customHeight="1" x14ac:dyDescent="0.3">
      <c r="A1496" s="19" t="s">
        <v>2774</v>
      </c>
      <c r="B1496" s="19" t="s">
        <v>1318</v>
      </c>
      <c r="C1496" s="19" t="s">
        <v>353</v>
      </c>
      <c r="D1496" s="20">
        <v>1</v>
      </c>
      <c r="E1496" s="22"/>
      <c r="F1496" s="25"/>
      <c r="G1496" s="22"/>
      <c r="H1496" s="25"/>
      <c r="I1496" s="22"/>
      <c r="J1496" s="25"/>
      <c r="K1496" s="22"/>
      <c r="L1496" s="25"/>
      <c r="M1496" s="19" t="s">
        <v>52</v>
      </c>
      <c r="N1496" s="1" t="s">
        <v>3028</v>
      </c>
      <c r="O1496" s="1" t="s">
        <v>1141</v>
      </c>
      <c r="P1496" s="1" t="s">
        <v>65</v>
      </c>
      <c r="Q1496" s="1" t="s">
        <v>65</v>
      </c>
      <c r="R1496" s="1" t="s">
        <v>65</v>
      </c>
      <c r="S1496">
        <v>1</v>
      </c>
      <c r="T1496">
        <v>0</v>
      </c>
      <c r="U1496">
        <v>0.03</v>
      </c>
      <c r="AV1496" s="1" t="s">
        <v>52</v>
      </c>
      <c r="AW1496" s="1" t="s">
        <v>3079</v>
      </c>
      <c r="AX1496" s="1" t="s">
        <v>52</v>
      </c>
      <c r="AY1496" s="1" t="s">
        <v>52</v>
      </c>
      <c r="AZ1496" s="1" t="s">
        <v>52</v>
      </c>
    </row>
    <row r="1497" spans="1:52" ht="30" customHeight="1" x14ac:dyDescent="0.3">
      <c r="A1497" s="19" t="s">
        <v>1196</v>
      </c>
      <c r="B1497" s="19" t="s">
        <v>52</v>
      </c>
      <c r="C1497" s="19" t="s">
        <v>52</v>
      </c>
      <c r="D1497" s="20"/>
      <c r="E1497" s="22"/>
      <c r="F1497" s="25"/>
      <c r="G1497" s="22"/>
      <c r="H1497" s="25"/>
      <c r="I1497" s="22"/>
      <c r="J1497" s="25"/>
      <c r="K1497" s="22"/>
      <c r="L1497" s="25"/>
      <c r="M1497" s="19" t="s">
        <v>52</v>
      </c>
      <c r="N1497" s="1" t="s">
        <v>94</v>
      </c>
      <c r="O1497" s="1" t="s">
        <v>94</v>
      </c>
      <c r="P1497" s="1" t="s">
        <v>52</v>
      </c>
      <c r="Q1497" s="1" t="s">
        <v>52</v>
      </c>
      <c r="R1497" s="1" t="s">
        <v>52</v>
      </c>
      <c r="AV1497" s="1" t="s">
        <v>52</v>
      </c>
      <c r="AW1497" s="1" t="s">
        <v>52</v>
      </c>
      <c r="AX1497" s="1" t="s">
        <v>52</v>
      </c>
      <c r="AY1497" s="1" t="s">
        <v>52</v>
      </c>
      <c r="AZ1497" s="1" t="s">
        <v>52</v>
      </c>
    </row>
    <row r="1498" spans="1:52" ht="30" customHeight="1" x14ac:dyDescent="0.3">
      <c r="A1498" s="20"/>
      <c r="B1498" s="20"/>
      <c r="C1498" s="20"/>
      <c r="D1498" s="20"/>
      <c r="E1498" s="22"/>
      <c r="F1498" s="25"/>
      <c r="G1498" s="22"/>
      <c r="H1498" s="25"/>
      <c r="I1498" s="22"/>
      <c r="J1498" s="25"/>
      <c r="K1498" s="22"/>
      <c r="L1498" s="25"/>
      <c r="M1498" s="20"/>
    </row>
    <row r="1499" spans="1:52" ht="30" customHeight="1" x14ac:dyDescent="0.3">
      <c r="A1499" s="16" t="s">
        <v>3080</v>
      </c>
      <c r="B1499" s="17"/>
      <c r="C1499" s="17"/>
      <c r="D1499" s="17"/>
      <c r="E1499" s="21"/>
      <c r="F1499" s="24"/>
      <c r="G1499" s="21"/>
      <c r="H1499" s="24"/>
      <c r="I1499" s="21"/>
      <c r="J1499" s="24"/>
      <c r="K1499" s="21"/>
      <c r="L1499" s="24"/>
      <c r="M1499" s="18"/>
      <c r="N1499" s="1" t="s">
        <v>3033</v>
      </c>
    </row>
    <row r="1500" spans="1:52" ht="30" customHeight="1" x14ac:dyDescent="0.3">
      <c r="A1500" s="19" t="s">
        <v>2606</v>
      </c>
      <c r="B1500" s="19" t="s">
        <v>1193</v>
      </c>
      <c r="C1500" s="19" t="s">
        <v>652</v>
      </c>
      <c r="D1500" s="20">
        <v>1.9E-2</v>
      </c>
      <c r="E1500" s="22"/>
      <c r="F1500" s="25"/>
      <c r="G1500" s="22"/>
      <c r="H1500" s="25"/>
      <c r="I1500" s="22"/>
      <c r="J1500" s="25"/>
      <c r="K1500" s="22"/>
      <c r="L1500" s="25"/>
      <c r="M1500" s="19" t="s">
        <v>52</v>
      </c>
      <c r="N1500" s="1" t="s">
        <v>3033</v>
      </c>
      <c r="O1500" s="1" t="s">
        <v>2607</v>
      </c>
      <c r="P1500" s="1" t="s">
        <v>65</v>
      </c>
      <c r="Q1500" s="1" t="s">
        <v>65</v>
      </c>
      <c r="R1500" s="1" t="s">
        <v>64</v>
      </c>
      <c r="V1500">
        <v>1</v>
      </c>
      <c r="AV1500" s="1" t="s">
        <v>52</v>
      </c>
      <c r="AW1500" s="1" t="s">
        <v>3081</v>
      </c>
      <c r="AX1500" s="1" t="s">
        <v>52</v>
      </c>
      <c r="AY1500" s="1" t="s">
        <v>52</v>
      </c>
      <c r="AZ1500" s="1" t="s">
        <v>52</v>
      </c>
    </row>
    <row r="1501" spans="1:52" ht="30" customHeight="1" x14ac:dyDescent="0.3">
      <c r="A1501" s="19" t="s">
        <v>1192</v>
      </c>
      <c r="B1501" s="19" t="s">
        <v>1193</v>
      </c>
      <c r="C1501" s="19" t="s">
        <v>652</v>
      </c>
      <c r="D1501" s="20">
        <v>3.0000000000000001E-3</v>
      </c>
      <c r="E1501" s="22"/>
      <c r="F1501" s="25"/>
      <c r="G1501" s="22"/>
      <c r="H1501" s="25"/>
      <c r="I1501" s="22"/>
      <c r="J1501" s="25"/>
      <c r="K1501" s="22"/>
      <c r="L1501" s="25"/>
      <c r="M1501" s="19" t="s">
        <v>52</v>
      </c>
      <c r="N1501" s="1" t="s">
        <v>3033</v>
      </c>
      <c r="O1501" s="1" t="s">
        <v>1194</v>
      </c>
      <c r="P1501" s="1" t="s">
        <v>65</v>
      </c>
      <c r="Q1501" s="1" t="s">
        <v>65</v>
      </c>
      <c r="R1501" s="1" t="s">
        <v>64</v>
      </c>
      <c r="V1501">
        <v>1</v>
      </c>
      <c r="AV1501" s="1" t="s">
        <v>52</v>
      </c>
      <c r="AW1501" s="1" t="s">
        <v>3082</v>
      </c>
      <c r="AX1501" s="1" t="s">
        <v>52</v>
      </c>
      <c r="AY1501" s="1" t="s">
        <v>52</v>
      </c>
      <c r="AZ1501" s="1" t="s">
        <v>52</v>
      </c>
    </row>
    <row r="1502" spans="1:52" ht="30" customHeight="1" x14ac:dyDescent="0.3">
      <c r="A1502" s="19" t="s">
        <v>2774</v>
      </c>
      <c r="B1502" s="19" t="s">
        <v>1274</v>
      </c>
      <c r="C1502" s="19" t="s">
        <v>353</v>
      </c>
      <c r="D1502" s="20">
        <v>1</v>
      </c>
      <c r="E1502" s="22"/>
      <c r="F1502" s="25"/>
      <c r="G1502" s="22"/>
      <c r="H1502" s="25"/>
      <c r="I1502" s="22"/>
      <c r="J1502" s="25"/>
      <c r="K1502" s="22"/>
      <c r="L1502" s="25"/>
      <c r="M1502" s="19" t="s">
        <v>52</v>
      </c>
      <c r="N1502" s="1" t="s">
        <v>3033</v>
      </c>
      <c r="O1502" s="1" t="s">
        <v>1141</v>
      </c>
      <c r="P1502" s="1" t="s">
        <v>65</v>
      </c>
      <c r="Q1502" s="1" t="s">
        <v>65</v>
      </c>
      <c r="R1502" s="1" t="s">
        <v>65</v>
      </c>
      <c r="S1502">
        <v>1</v>
      </c>
      <c r="T1502">
        <v>0</v>
      </c>
      <c r="U1502">
        <v>0.02</v>
      </c>
      <c r="AV1502" s="1" t="s">
        <v>52</v>
      </c>
      <c r="AW1502" s="1" t="s">
        <v>3083</v>
      </c>
      <c r="AX1502" s="1" t="s">
        <v>52</v>
      </c>
      <c r="AY1502" s="1" t="s">
        <v>52</v>
      </c>
      <c r="AZ1502" s="1" t="s">
        <v>52</v>
      </c>
    </row>
    <row r="1503" spans="1:52" ht="30" customHeight="1" x14ac:dyDescent="0.3">
      <c r="A1503" s="19" t="s">
        <v>1196</v>
      </c>
      <c r="B1503" s="19" t="s">
        <v>52</v>
      </c>
      <c r="C1503" s="19" t="s">
        <v>52</v>
      </c>
      <c r="D1503" s="20"/>
      <c r="E1503" s="22"/>
      <c r="F1503" s="25"/>
      <c r="G1503" s="22"/>
      <c r="H1503" s="25"/>
      <c r="I1503" s="22"/>
      <c r="J1503" s="25"/>
      <c r="K1503" s="22"/>
      <c r="L1503" s="25"/>
      <c r="M1503" s="19" t="s">
        <v>52</v>
      </c>
      <c r="N1503" s="1" t="s">
        <v>94</v>
      </c>
      <c r="O1503" s="1" t="s">
        <v>94</v>
      </c>
      <c r="P1503" s="1" t="s">
        <v>52</v>
      </c>
      <c r="Q1503" s="1" t="s">
        <v>52</v>
      </c>
      <c r="R1503" s="1" t="s">
        <v>52</v>
      </c>
      <c r="AV1503" s="1" t="s">
        <v>52</v>
      </c>
      <c r="AW1503" s="1" t="s">
        <v>52</v>
      </c>
      <c r="AX1503" s="1" t="s">
        <v>52</v>
      </c>
      <c r="AY1503" s="1" t="s">
        <v>52</v>
      </c>
      <c r="AZ1503" s="1" t="s">
        <v>52</v>
      </c>
    </row>
    <row r="1504" spans="1:52" ht="30" customHeight="1" x14ac:dyDescent="0.3">
      <c r="A1504" s="20"/>
      <c r="B1504" s="20"/>
      <c r="C1504" s="20"/>
      <c r="D1504" s="20"/>
      <c r="E1504" s="22"/>
      <c r="F1504" s="25"/>
      <c r="G1504" s="22"/>
      <c r="H1504" s="25"/>
      <c r="I1504" s="22"/>
      <c r="J1504" s="25"/>
      <c r="K1504" s="22"/>
      <c r="L1504" s="25"/>
      <c r="M1504" s="20"/>
    </row>
    <row r="1505" spans="1:52" ht="30" customHeight="1" x14ac:dyDescent="0.3">
      <c r="A1505" s="16" t="s">
        <v>3084</v>
      </c>
      <c r="B1505" s="17"/>
      <c r="C1505" s="17"/>
      <c r="D1505" s="17"/>
      <c r="E1505" s="21"/>
      <c r="F1505" s="24"/>
      <c r="G1505" s="21"/>
      <c r="H1505" s="24"/>
      <c r="I1505" s="21"/>
      <c r="J1505" s="24"/>
      <c r="K1505" s="21"/>
      <c r="L1505" s="24"/>
      <c r="M1505" s="18"/>
      <c r="N1505" s="1" t="s">
        <v>3052</v>
      </c>
    </row>
    <row r="1506" spans="1:52" ht="30" customHeight="1" x14ac:dyDescent="0.3">
      <c r="A1506" s="19" t="s">
        <v>1331</v>
      </c>
      <c r="B1506" s="19" t="s">
        <v>3085</v>
      </c>
      <c r="C1506" s="19" t="s">
        <v>61</v>
      </c>
      <c r="D1506" s="20">
        <v>1.03</v>
      </c>
      <c r="E1506" s="22"/>
      <c r="F1506" s="25"/>
      <c r="G1506" s="22"/>
      <c r="H1506" s="25"/>
      <c r="I1506" s="22"/>
      <c r="J1506" s="25"/>
      <c r="K1506" s="22"/>
      <c r="L1506" s="25"/>
      <c r="M1506" s="19" t="s">
        <v>52</v>
      </c>
      <c r="N1506" s="1" t="s">
        <v>3052</v>
      </c>
      <c r="O1506" s="1" t="s">
        <v>3086</v>
      </c>
      <c r="P1506" s="1" t="s">
        <v>65</v>
      </c>
      <c r="Q1506" s="1" t="s">
        <v>65</v>
      </c>
      <c r="R1506" s="1" t="s">
        <v>64</v>
      </c>
      <c r="AV1506" s="1" t="s">
        <v>52</v>
      </c>
      <c r="AW1506" s="1" t="s">
        <v>3087</v>
      </c>
      <c r="AX1506" s="1" t="s">
        <v>52</v>
      </c>
      <c r="AY1506" s="1" t="s">
        <v>52</v>
      </c>
      <c r="AZ1506" s="1" t="s">
        <v>52</v>
      </c>
    </row>
    <row r="1507" spans="1:52" ht="30" customHeight="1" x14ac:dyDescent="0.3">
      <c r="A1507" s="19" t="s">
        <v>1334</v>
      </c>
      <c r="B1507" s="19" t="s">
        <v>1335</v>
      </c>
      <c r="C1507" s="19" t="s">
        <v>61</v>
      </c>
      <c r="D1507" s="20">
        <v>1</v>
      </c>
      <c r="E1507" s="22"/>
      <c r="F1507" s="25"/>
      <c r="G1507" s="22"/>
      <c r="H1507" s="25"/>
      <c r="I1507" s="22"/>
      <c r="J1507" s="25"/>
      <c r="K1507" s="22"/>
      <c r="L1507" s="25"/>
      <c r="M1507" s="19" t="s">
        <v>1336</v>
      </c>
      <c r="N1507" s="1" t="s">
        <v>3052</v>
      </c>
      <c r="O1507" s="1" t="s">
        <v>1337</v>
      </c>
      <c r="P1507" s="1" t="s">
        <v>64</v>
      </c>
      <c r="Q1507" s="1" t="s">
        <v>65</v>
      </c>
      <c r="R1507" s="1" t="s">
        <v>65</v>
      </c>
      <c r="AV1507" s="1" t="s">
        <v>52</v>
      </c>
      <c r="AW1507" s="1" t="s">
        <v>3088</v>
      </c>
      <c r="AX1507" s="1" t="s">
        <v>52</v>
      </c>
      <c r="AY1507" s="1" t="s">
        <v>52</v>
      </c>
      <c r="AZ1507" s="1" t="s">
        <v>52</v>
      </c>
    </row>
    <row r="1508" spans="1:52" ht="30" customHeight="1" x14ac:dyDescent="0.3">
      <c r="A1508" s="19" t="s">
        <v>1196</v>
      </c>
      <c r="B1508" s="19" t="s">
        <v>52</v>
      </c>
      <c r="C1508" s="19" t="s">
        <v>52</v>
      </c>
      <c r="D1508" s="20"/>
      <c r="E1508" s="22"/>
      <c r="F1508" s="25"/>
      <c r="G1508" s="22"/>
      <c r="H1508" s="25"/>
      <c r="I1508" s="22"/>
      <c r="J1508" s="25"/>
      <c r="K1508" s="22"/>
      <c r="L1508" s="25"/>
      <c r="M1508" s="19" t="s">
        <v>52</v>
      </c>
      <c r="N1508" s="1" t="s">
        <v>94</v>
      </c>
      <c r="O1508" s="1" t="s">
        <v>94</v>
      </c>
      <c r="P1508" s="1" t="s">
        <v>52</v>
      </c>
      <c r="Q1508" s="1" t="s">
        <v>52</v>
      </c>
      <c r="R1508" s="1" t="s">
        <v>52</v>
      </c>
      <c r="AV1508" s="1" t="s">
        <v>52</v>
      </c>
      <c r="AW1508" s="1" t="s">
        <v>52</v>
      </c>
      <c r="AX1508" s="1" t="s">
        <v>52</v>
      </c>
      <c r="AY1508" s="1" t="s">
        <v>52</v>
      </c>
      <c r="AZ1508" s="1" t="s">
        <v>52</v>
      </c>
    </row>
    <row r="1509" spans="1:52" ht="30" customHeight="1" x14ac:dyDescent="0.3">
      <c r="A1509" s="20"/>
      <c r="B1509" s="20"/>
      <c r="C1509" s="20"/>
      <c r="D1509" s="20"/>
      <c r="E1509" s="22"/>
      <c r="F1509" s="25"/>
      <c r="G1509" s="22"/>
      <c r="H1509" s="25"/>
      <c r="I1509" s="22"/>
      <c r="J1509" s="25"/>
      <c r="K1509" s="22"/>
      <c r="L1509" s="25"/>
      <c r="M1509" s="20"/>
    </row>
    <row r="1510" spans="1:52" ht="30" customHeight="1" x14ac:dyDescent="0.3">
      <c r="A1510" s="16" t="s">
        <v>3089</v>
      </c>
      <c r="B1510" s="17"/>
      <c r="C1510" s="17"/>
      <c r="D1510" s="17"/>
      <c r="E1510" s="21"/>
      <c r="F1510" s="24"/>
      <c r="G1510" s="21"/>
      <c r="H1510" s="24"/>
      <c r="I1510" s="21"/>
      <c r="J1510" s="24"/>
      <c r="K1510" s="21"/>
      <c r="L1510" s="24"/>
      <c r="M1510" s="18"/>
      <c r="N1510" s="1" t="s">
        <v>2222</v>
      </c>
    </row>
    <row r="1511" spans="1:52" ht="30" customHeight="1" x14ac:dyDescent="0.3">
      <c r="A1511" s="19" t="s">
        <v>2606</v>
      </c>
      <c r="B1511" s="19" t="s">
        <v>1193</v>
      </c>
      <c r="C1511" s="19" t="s">
        <v>652</v>
      </c>
      <c r="D1511" s="20">
        <v>8.6E-3</v>
      </c>
      <c r="E1511" s="22"/>
      <c r="F1511" s="25"/>
      <c r="G1511" s="22"/>
      <c r="H1511" s="25"/>
      <c r="I1511" s="22"/>
      <c r="J1511" s="25"/>
      <c r="K1511" s="22"/>
      <c r="L1511" s="25"/>
      <c r="M1511" s="19" t="s">
        <v>52</v>
      </c>
      <c r="N1511" s="1" t="s">
        <v>2222</v>
      </c>
      <c r="O1511" s="1" t="s">
        <v>2607</v>
      </c>
      <c r="P1511" s="1" t="s">
        <v>65</v>
      </c>
      <c r="Q1511" s="1" t="s">
        <v>65</v>
      </c>
      <c r="R1511" s="1" t="s">
        <v>64</v>
      </c>
      <c r="V1511">
        <v>1</v>
      </c>
      <c r="AV1511" s="1" t="s">
        <v>52</v>
      </c>
      <c r="AW1511" s="1" t="s">
        <v>3090</v>
      </c>
      <c r="AX1511" s="1" t="s">
        <v>52</v>
      </c>
      <c r="AY1511" s="1" t="s">
        <v>52</v>
      </c>
      <c r="AZ1511" s="1" t="s">
        <v>52</v>
      </c>
    </row>
    <row r="1512" spans="1:52" ht="30" customHeight="1" x14ac:dyDescent="0.3">
      <c r="A1512" s="19" t="s">
        <v>1192</v>
      </c>
      <c r="B1512" s="19" t="s">
        <v>1193</v>
      </c>
      <c r="C1512" s="19" t="s">
        <v>652</v>
      </c>
      <c r="D1512" s="20">
        <v>4.3E-3</v>
      </c>
      <c r="E1512" s="22"/>
      <c r="F1512" s="25"/>
      <c r="G1512" s="22"/>
      <c r="H1512" s="25"/>
      <c r="I1512" s="22"/>
      <c r="J1512" s="25"/>
      <c r="K1512" s="22"/>
      <c r="L1512" s="25"/>
      <c r="M1512" s="19" t="s">
        <v>52</v>
      </c>
      <c r="N1512" s="1" t="s">
        <v>2222</v>
      </c>
      <c r="O1512" s="1" t="s">
        <v>1194</v>
      </c>
      <c r="P1512" s="1" t="s">
        <v>65</v>
      </c>
      <c r="Q1512" s="1" t="s">
        <v>65</v>
      </c>
      <c r="R1512" s="1" t="s">
        <v>64</v>
      </c>
      <c r="V1512">
        <v>1</v>
      </c>
      <c r="AV1512" s="1" t="s">
        <v>52</v>
      </c>
      <c r="AW1512" s="1" t="s">
        <v>3091</v>
      </c>
      <c r="AX1512" s="1" t="s">
        <v>52</v>
      </c>
      <c r="AY1512" s="1" t="s">
        <v>52</v>
      </c>
      <c r="AZ1512" s="1" t="s">
        <v>52</v>
      </c>
    </row>
    <row r="1513" spans="1:52" ht="30" customHeight="1" x14ac:dyDescent="0.3">
      <c r="A1513" s="19" t="s">
        <v>2774</v>
      </c>
      <c r="B1513" s="19" t="s">
        <v>1318</v>
      </c>
      <c r="C1513" s="19" t="s">
        <v>353</v>
      </c>
      <c r="D1513" s="20">
        <v>1</v>
      </c>
      <c r="E1513" s="22"/>
      <c r="F1513" s="25"/>
      <c r="G1513" s="22"/>
      <c r="H1513" s="25"/>
      <c r="I1513" s="22"/>
      <c r="J1513" s="25"/>
      <c r="K1513" s="22"/>
      <c r="L1513" s="25"/>
      <c r="M1513" s="19" t="s">
        <v>52</v>
      </c>
      <c r="N1513" s="1" t="s">
        <v>2222</v>
      </c>
      <c r="O1513" s="1" t="s">
        <v>1141</v>
      </c>
      <c r="P1513" s="1" t="s">
        <v>65</v>
      </c>
      <c r="Q1513" s="1" t="s">
        <v>65</v>
      </c>
      <c r="R1513" s="1" t="s">
        <v>65</v>
      </c>
      <c r="S1513">
        <v>1</v>
      </c>
      <c r="T1513">
        <v>0</v>
      </c>
      <c r="U1513">
        <v>0.03</v>
      </c>
      <c r="AV1513" s="1" t="s">
        <v>52</v>
      </c>
      <c r="AW1513" s="1" t="s">
        <v>3092</v>
      </c>
      <c r="AX1513" s="1" t="s">
        <v>52</v>
      </c>
      <c r="AY1513" s="1" t="s">
        <v>52</v>
      </c>
      <c r="AZ1513" s="1" t="s">
        <v>52</v>
      </c>
    </row>
    <row r="1514" spans="1:52" ht="30" customHeight="1" x14ac:dyDescent="0.3">
      <c r="A1514" s="19" t="s">
        <v>1196</v>
      </c>
      <c r="B1514" s="19" t="s">
        <v>52</v>
      </c>
      <c r="C1514" s="19" t="s">
        <v>52</v>
      </c>
      <c r="D1514" s="20"/>
      <c r="E1514" s="22"/>
      <c r="F1514" s="25"/>
      <c r="G1514" s="22"/>
      <c r="H1514" s="25"/>
      <c r="I1514" s="22"/>
      <c r="J1514" s="25"/>
      <c r="K1514" s="22"/>
      <c r="L1514" s="25"/>
      <c r="M1514" s="19" t="s">
        <v>52</v>
      </c>
      <c r="N1514" s="1" t="s">
        <v>94</v>
      </c>
      <c r="O1514" s="1" t="s">
        <v>94</v>
      </c>
      <c r="P1514" s="1" t="s">
        <v>52</v>
      </c>
      <c r="Q1514" s="1" t="s">
        <v>52</v>
      </c>
      <c r="R1514" s="1" t="s">
        <v>52</v>
      </c>
      <c r="AV1514" s="1" t="s">
        <v>52</v>
      </c>
      <c r="AW1514" s="1" t="s">
        <v>52</v>
      </c>
      <c r="AX1514" s="1" t="s">
        <v>52</v>
      </c>
      <c r="AY1514" s="1" t="s">
        <v>52</v>
      </c>
      <c r="AZ1514" s="1" t="s">
        <v>52</v>
      </c>
    </row>
    <row r="1515" spans="1:52" ht="30" customHeight="1" x14ac:dyDescent="0.3">
      <c r="A1515" s="20"/>
      <c r="B1515" s="20"/>
      <c r="C1515" s="20"/>
      <c r="D1515" s="20"/>
      <c r="E1515" s="22"/>
      <c r="F1515" s="25"/>
      <c r="G1515" s="22"/>
      <c r="H1515" s="25"/>
      <c r="I1515" s="22"/>
      <c r="J1515" s="25"/>
      <c r="K1515" s="22"/>
      <c r="L1515" s="25"/>
      <c r="M1515" s="20"/>
    </row>
    <row r="1516" spans="1:52" ht="30" customHeight="1" x14ac:dyDescent="0.3">
      <c r="A1516" s="16" t="s">
        <v>3093</v>
      </c>
      <c r="B1516" s="17"/>
      <c r="C1516" s="17"/>
      <c r="D1516" s="17"/>
      <c r="E1516" s="21"/>
      <c r="F1516" s="24"/>
      <c r="G1516" s="21"/>
      <c r="H1516" s="24"/>
      <c r="I1516" s="21"/>
      <c r="J1516" s="24"/>
      <c r="K1516" s="21"/>
      <c r="L1516" s="24"/>
      <c r="M1516" s="18"/>
      <c r="N1516" s="1" t="s">
        <v>2230</v>
      </c>
    </row>
    <row r="1517" spans="1:52" ht="30" customHeight="1" x14ac:dyDescent="0.3">
      <c r="A1517" s="19" t="s">
        <v>2219</v>
      </c>
      <c r="B1517" s="19" t="s">
        <v>2220</v>
      </c>
      <c r="C1517" s="19" t="s">
        <v>61</v>
      </c>
      <c r="D1517" s="20">
        <v>1</v>
      </c>
      <c r="E1517" s="22"/>
      <c r="F1517" s="25"/>
      <c r="G1517" s="22"/>
      <c r="H1517" s="25"/>
      <c r="I1517" s="22"/>
      <c r="J1517" s="25"/>
      <c r="K1517" s="22"/>
      <c r="L1517" s="25"/>
      <c r="M1517" s="19" t="s">
        <v>2221</v>
      </c>
      <c r="N1517" s="1" t="s">
        <v>2230</v>
      </c>
      <c r="O1517" s="1" t="s">
        <v>2222</v>
      </c>
      <c r="P1517" s="1" t="s">
        <v>64</v>
      </c>
      <c r="Q1517" s="1" t="s">
        <v>65</v>
      </c>
      <c r="R1517" s="1" t="s">
        <v>65</v>
      </c>
      <c r="AV1517" s="1" t="s">
        <v>52</v>
      </c>
      <c r="AW1517" s="1" t="s">
        <v>3094</v>
      </c>
      <c r="AX1517" s="1" t="s">
        <v>52</v>
      </c>
      <c r="AY1517" s="1" t="s">
        <v>52</v>
      </c>
      <c r="AZ1517" s="1" t="s">
        <v>52</v>
      </c>
    </row>
    <row r="1518" spans="1:52" ht="30" customHeight="1" x14ac:dyDescent="0.3">
      <c r="A1518" s="19" t="s">
        <v>2802</v>
      </c>
      <c r="B1518" s="19" t="s">
        <v>2803</v>
      </c>
      <c r="C1518" s="19" t="s">
        <v>61</v>
      </c>
      <c r="D1518" s="20">
        <v>1</v>
      </c>
      <c r="E1518" s="22"/>
      <c r="F1518" s="25"/>
      <c r="G1518" s="22"/>
      <c r="H1518" s="25"/>
      <c r="I1518" s="22"/>
      <c r="J1518" s="25"/>
      <c r="K1518" s="22"/>
      <c r="L1518" s="25"/>
      <c r="M1518" s="19" t="s">
        <v>2804</v>
      </c>
      <c r="N1518" s="1" t="s">
        <v>2230</v>
      </c>
      <c r="O1518" s="1" t="s">
        <v>2805</v>
      </c>
      <c r="P1518" s="1" t="s">
        <v>64</v>
      </c>
      <c r="Q1518" s="1" t="s">
        <v>65</v>
      </c>
      <c r="R1518" s="1" t="s">
        <v>65</v>
      </c>
      <c r="AV1518" s="1" t="s">
        <v>52</v>
      </c>
      <c r="AW1518" s="1" t="s">
        <v>3095</v>
      </c>
      <c r="AX1518" s="1" t="s">
        <v>52</v>
      </c>
      <c r="AY1518" s="1" t="s">
        <v>52</v>
      </c>
      <c r="AZ1518" s="1" t="s">
        <v>52</v>
      </c>
    </row>
    <row r="1519" spans="1:52" ht="30" customHeight="1" x14ac:dyDescent="0.3">
      <c r="A1519" s="19" t="s">
        <v>2807</v>
      </c>
      <c r="B1519" s="19" t="s">
        <v>2808</v>
      </c>
      <c r="C1519" s="19" t="s">
        <v>61</v>
      </c>
      <c r="D1519" s="20">
        <v>1</v>
      </c>
      <c r="E1519" s="22"/>
      <c r="F1519" s="25"/>
      <c r="G1519" s="22"/>
      <c r="H1519" s="25"/>
      <c r="I1519" s="22"/>
      <c r="J1519" s="25"/>
      <c r="K1519" s="22"/>
      <c r="L1519" s="25"/>
      <c r="M1519" s="19" t="s">
        <v>2809</v>
      </c>
      <c r="N1519" s="1" t="s">
        <v>2230</v>
      </c>
      <c r="O1519" s="1" t="s">
        <v>2810</v>
      </c>
      <c r="P1519" s="1" t="s">
        <v>64</v>
      </c>
      <c r="Q1519" s="1" t="s">
        <v>65</v>
      </c>
      <c r="R1519" s="1" t="s">
        <v>65</v>
      </c>
      <c r="AV1519" s="1" t="s">
        <v>52</v>
      </c>
      <c r="AW1519" s="1" t="s">
        <v>3096</v>
      </c>
      <c r="AX1519" s="1" t="s">
        <v>52</v>
      </c>
      <c r="AY1519" s="1" t="s">
        <v>52</v>
      </c>
      <c r="AZ1519" s="1" t="s">
        <v>52</v>
      </c>
    </row>
    <row r="1520" spans="1:52" ht="30" customHeight="1" x14ac:dyDescent="0.3">
      <c r="A1520" s="19" t="s">
        <v>1196</v>
      </c>
      <c r="B1520" s="19" t="s">
        <v>52</v>
      </c>
      <c r="C1520" s="19" t="s">
        <v>52</v>
      </c>
      <c r="D1520" s="20"/>
      <c r="E1520" s="22"/>
      <c r="F1520" s="25"/>
      <c r="G1520" s="22"/>
      <c r="H1520" s="25"/>
      <c r="I1520" s="22"/>
      <c r="J1520" s="25"/>
      <c r="K1520" s="22"/>
      <c r="L1520" s="25"/>
      <c r="M1520" s="19" t="s">
        <v>52</v>
      </c>
      <c r="N1520" s="1" t="s">
        <v>94</v>
      </c>
      <c r="O1520" s="1" t="s">
        <v>94</v>
      </c>
      <c r="P1520" s="1" t="s">
        <v>52</v>
      </c>
      <c r="Q1520" s="1" t="s">
        <v>52</v>
      </c>
      <c r="R1520" s="1" t="s">
        <v>52</v>
      </c>
      <c r="AV1520" s="1" t="s">
        <v>52</v>
      </c>
      <c r="AW1520" s="1" t="s">
        <v>52</v>
      </c>
      <c r="AX1520" s="1" t="s">
        <v>52</v>
      </c>
      <c r="AY1520" s="1" t="s">
        <v>52</v>
      </c>
      <c r="AZ1520" s="1" t="s">
        <v>52</v>
      </c>
    </row>
    <row r="1521" spans="1:52" ht="30" customHeight="1" x14ac:dyDescent="0.3">
      <c r="A1521" s="20"/>
      <c r="B1521" s="20"/>
      <c r="C1521" s="20"/>
      <c r="D1521" s="20"/>
      <c r="E1521" s="22"/>
      <c r="F1521" s="25"/>
      <c r="G1521" s="22"/>
      <c r="H1521" s="25"/>
      <c r="I1521" s="22"/>
      <c r="J1521" s="25"/>
      <c r="K1521" s="22"/>
      <c r="L1521" s="25"/>
      <c r="M1521" s="20"/>
    </row>
    <row r="1522" spans="1:52" ht="30" customHeight="1" x14ac:dyDescent="0.3">
      <c r="A1522" s="16" t="s">
        <v>3097</v>
      </c>
      <c r="B1522" s="17"/>
      <c r="C1522" s="17"/>
      <c r="D1522" s="17"/>
      <c r="E1522" s="21"/>
      <c r="F1522" s="24"/>
      <c r="G1522" s="21"/>
      <c r="H1522" s="24"/>
      <c r="I1522" s="21"/>
      <c r="J1522" s="24"/>
      <c r="K1522" s="21"/>
      <c r="L1522" s="24"/>
      <c r="M1522" s="18"/>
      <c r="N1522" s="1" t="s">
        <v>2234</v>
      </c>
    </row>
    <row r="1523" spans="1:52" ht="30" customHeight="1" x14ac:dyDescent="0.3">
      <c r="A1523" s="19" t="s">
        <v>2219</v>
      </c>
      <c r="B1523" s="19" t="s">
        <v>2220</v>
      </c>
      <c r="C1523" s="19" t="s">
        <v>61</v>
      </c>
      <c r="D1523" s="20">
        <v>1</v>
      </c>
      <c r="E1523" s="22"/>
      <c r="F1523" s="25"/>
      <c r="G1523" s="22"/>
      <c r="H1523" s="25"/>
      <c r="I1523" s="22"/>
      <c r="J1523" s="25"/>
      <c r="K1523" s="22"/>
      <c r="L1523" s="25"/>
      <c r="M1523" s="19" t="s">
        <v>2221</v>
      </c>
      <c r="N1523" s="1" t="s">
        <v>2234</v>
      </c>
      <c r="O1523" s="1" t="s">
        <v>2222</v>
      </c>
      <c r="P1523" s="1" t="s">
        <v>64</v>
      </c>
      <c r="Q1523" s="1" t="s">
        <v>65</v>
      </c>
      <c r="R1523" s="1" t="s">
        <v>65</v>
      </c>
      <c r="AV1523" s="1" t="s">
        <v>52</v>
      </c>
      <c r="AW1523" s="1" t="s">
        <v>3098</v>
      </c>
      <c r="AX1523" s="1" t="s">
        <v>52</v>
      </c>
      <c r="AY1523" s="1" t="s">
        <v>52</v>
      </c>
      <c r="AZ1523" s="1" t="s">
        <v>52</v>
      </c>
    </row>
    <row r="1524" spans="1:52" ht="30" customHeight="1" x14ac:dyDescent="0.3">
      <c r="A1524" s="19" t="s">
        <v>2802</v>
      </c>
      <c r="B1524" s="19" t="s">
        <v>2803</v>
      </c>
      <c r="C1524" s="19" t="s">
        <v>61</v>
      </c>
      <c r="D1524" s="20">
        <v>1</v>
      </c>
      <c r="E1524" s="22"/>
      <c r="F1524" s="25"/>
      <c r="G1524" s="22"/>
      <c r="H1524" s="25"/>
      <c r="I1524" s="22"/>
      <c r="J1524" s="25"/>
      <c r="K1524" s="22"/>
      <c r="L1524" s="25"/>
      <c r="M1524" s="19" t="s">
        <v>2804</v>
      </c>
      <c r="N1524" s="1" t="s">
        <v>2234</v>
      </c>
      <c r="O1524" s="1" t="s">
        <v>2805</v>
      </c>
      <c r="P1524" s="1" t="s">
        <v>64</v>
      </c>
      <c r="Q1524" s="1" t="s">
        <v>65</v>
      </c>
      <c r="R1524" s="1" t="s">
        <v>65</v>
      </c>
      <c r="AV1524" s="1" t="s">
        <v>52</v>
      </c>
      <c r="AW1524" s="1" t="s">
        <v>3099</v>
      </c>
      <c r="AX1524" s="1" t="s">
        <v>52</v>
      </c>
      <c r="AY1524" s="1" t="s">
        <v>52</v>
      </c>
      <c r="AZ1524" s="1" t="s">
        <v>52</v>
      </c>
    </row>
    <row r="1525" spans="1:52" ht="30" customHeight="1" x14ac:dyDescent="0.3">
      <c r="A1525" s="19" t="s">
        <v>2807</v>
      </c>
      <c r="B1525" s="19" t="s">
        <v>2808</v>
      </c>
      <c r="C1525" s="19" t="s">
        <v>61</v>
      </c>
      <c r="D1525" s="20">
        <v>1</v>
      </c>
      <c r="E1525" s="22"/>
      <c r="F1525" s="25"/>
      <c r="G1525" s="22"/>
      <c r="H1525" s="25"/>
      <c r="I1525" s="22"/>
      <c r="J1525" s="25"/>
      <c r="K1525" s="22"/>
      <c r="L1525" s="25"/>
      <c r="M1525" s="19" t="s">
        <v>2809</v>
      </c>
      <c r="N1525" s="1" t="s">
        <v>2234</v>
      </c>
      <c r="O1525" s="1" t="s">
        <v>2810</v>
      </c>
      <c r="P1525" s="1" t="s">
        <v>64</v>
      </c>
      <c r="Q1525" s="1" t="s">
        <v>65</v>
      </c>
      <c r="R1525" s="1" t="s">
        <v>65</v>
      </c>
      <c r="AV1525" s="1" t="s">
        <v>52</v>
      </c>
      <c r="AW1525" s="1" t="s">
        <v>3100</v>
      </c>
      <c r="AX1525" s="1" t="s">
        <v>52</v>
      </c>
      <c r="AY1525" s="1" t="s">
        <v>52</v>
      </c>
      <c r="AZ1525" s="1" t="s">
        <v>52</v>
      </c>
    </row>
    <row r="1526" spans="1:52" ht="30" customHeight="1" x14ac:dyDescent="0.3">
      <c r="A1526" s="19" t="s">
        <v>1196</v>
      </c>
      <c r="B1526" s="19" t="s">
        <v>52</v>
      </c>
      <c r="C1526" s="19" t="s">
        <v>52</v>
      </c>
      <c r="D1526" s="20"/>
      <c r="E1526" s="22"/>
      <c r="F1526" s="25"/>
      <c r="G1526" s="22"/>
      <c r="H1526" s="25"/>
      <c r="I1526" s="22"/>
      <c r="J1526" s="25"/>
      <c r="K1526" s="22"/>
      <c r="L1526" s="25"/>
      <c r="M1526" s="19" t="s">
        <v>52</v>
      </c>
      <c r="N1526" s="1" t="s">
        <v>94</v>
      </c>
      <c r="O1526" s="1" t="s">
        <v>94</v>
      </c>
      <c r="P1526" s="1" t="s">
        <v>52</v>
      </c>
      <c r="Q1526" s="1" t="s">
        <v>52</v>
      </c>
      <c r="R1526" s="1" t="s">
        <v>52</v>
      </c>
      <c r="AV1526" s="1" t="s">
        <v>52</v>
      </c>
      <c r="AW1526" s="1" t="s">
        <v>52</v>
      </c>
      <c r="AX1526" s="1" t="s">
        <v>52</v>
      </c>
      <c r="AY1526" s="1" t="s">
        <v>52</v>
      </c>
      <c r="AZ1526" s="1" t="s">
        <v>52</v>
      </c>
    </row>
    <row r="1527" spans="1:52" ht="30" customHeight="1" x14ac:dyDescent="0.3">
      <c r="A1527" s="20"/>
      <c r="B1527" s="20"/>
      <c r="C1527" s="20"/>
      <c r="D1527" s="20"/>
      <c r="E1527" s="22"/>
      <c r="F1527" s="25"/>
      <c r="G1527" s="22"/>
      <c r="H1527" s="25"/>
      <c r="I1527" s="22"/>
      <c r="J1527" s="25"/>
      <c r="K1527" s="22"/>
      <c r="L1527" s="25"/>
      <c r="M1527" s="20"/>
    </row>
    <row r="1528" spans="1:52" ht="30" customHeight="1" x14ac:dyDescent="0.3">
      <c r="A1528" s="16" t="s">
        <v>3101</v>
      </c>
      <c r="B1528" s="17"/>
      <c r="C1528" s="17"/>
      <c r="D1528" s="17"/>
      <c r="E1528" s="21"/>
      <c r="F1528" s="24"/>
      <c r="G1528" s="21"/>
      <c r="H1528" s="24"/>
      <c r="I1528" s="21"/>
      <c r="J1528" s="24"/>
      <c r="K1528" s="21"/>
      <c r="L1528" s="24"/>
      <c r="M1528" s="18"/>
      <c r="N1528" s="1" t="s">
        <v>2244</v>
      </c>
    </row>
    <row r="1529" spans="1:52" ht="30" customHeight="1" x14ac:dyDescent="0.3">
      <c r="A1529" s="19" t="s">
        <v>3102</v>
      </c>
      <c r="B1529" s="19" t="s">
        <v>1193</v>
      </c>
      <c r="C1529" s="19" t="s">
        <v>652</v>
      </c>
      <c r="D1529" s="20">
        <v>0.1</v>
      </c>
      <c r="E1529" s="22"/>
      <c r="F1529" s="25"/>
      <c r="G1529" s="22"/>
      <c r="H1529" s="25"/>
      <c r="I1529" s="22"/>
      <c r="J1529" s="25"/>
      <c r="K1529" s="22"/>
      <c r="L1529" s="25"/>
      <c r="M1529" s="19" t="s">
        <v>52</v>
      </c>
      <c r="N1529" s="1" t="s">
        <v>2244</v>
      </c>
      <c r="O1529" s="1" t="s">
        <v>3103</v>
      </c>
      <c r="P1529" s="1" t="s">
        <v>65</v>
      </c>
      <c r="Q1529" s="1" t="s">
        <v>65</v>
      </c>
      <c r="R1529" s="1" t="s">
        <v>64</v>
      </c>
      <c r="V1529">
        <v>1</v>
      </c>
      <c r="AV1529" s="1" t="s">
        <v>52</v>
      </c>
      <c r="AW1529" s="1" t="s">
        <v>3104</v>
      </c>
      <c r="AX1529" s="1" t="s">
        <v>52</v>
      </c>
      <c r="AY1529" s="1" t="s">
        <v>52</v>
      </c>
      <c r="AZ1529" s="1" t="s">
        <v>52</v>
      </c>
    </row>
    <row r="1530" spans="1:52" ht="30" customHeight="1" x14ac:dyDescent="0.3">
      <c r="A1530" s="19" t="s">
        <v>1192</v>
      </c>
      <c r="B1530" s="19" t="s">
        <v>1193</v>
      </c>
      <c r="C1530" s="19" t="s">
        <v>652</v>
      </c>
      <c r="D1530" s="20">
        <v>0.05</v>
      </c>
      <c r="E1530" s="22"/>
      <c r="F1530" s="25"/>
      <c r="G1530" s="22"/>
      <c r="H1530" s="25"/>
      <c r="I1530" s="22"/>
      <c r="J1530" s="25"/>
      <c r="K1530" s="22"/>
      <c r="L1530" s="25"/>
      <c r="M1530" s="19" t="s">
        <v>52</v>
      </c>
      <c r="N1530" s="1" t="s">
        <v>2244</v>
      </c>
      <c r="O1530" s="1" t="s">
        <v>1194</v>
      </c>
      <c r="P1530" s="1" t="s">
        <v>65</v>
      </c>
      <c r="Q1530" s="1" t="s">
        <v>65</v>
      </c>
      <c r="R1530" s="1" t="s">
        <v>64</v>
      </c>
      <c r="V1530">
        <v>1</v>
      </c>
      <c r="AV1530" s="1" t="s">
        <v>52</v>
      </c>
      <c r="AW1530" s="1" t="s">
        <v>3105</v>
      </c>
      <c r="AX1530" s="1" t="s">
        <v>52</v>
      </c>
      <c r="AY1530" s="1" t="s">
        <v>52</v>
      </c>
      <c r="AZ1530" s="1" t="s">
        <v>52</v>
      </c>
    </row>
    <row r="1531" spans="1:52" ht="30" customHeight="1" x14ac:dyDescent="0.3">
      <c r="A1531" s="19" t="s">
        <v>1273</v>
      </c>
      <c r="B1531" s="19" t="s">
        <v>1318</v>
      </c>
      <c r="C1531" s="19" t="s">
        <v>353</v>
      </c>
      <c r="D1531" s="20">
        <v>1</v>
      </c>
      <c r="E1531" s="22"/>
      <c r="F1531" s="25"/>
      <c r="G1531" s="22"/>
      <c r="H1531" s="25"/>
      <c r="I1531" s="22"/>
      <c r="J1531" s="25"/>
      <c r="K1531" s="22"/>
      <c r="L1531" s="25"/>
      <c r="M1531" s="19" t="s">
        <v>52</v>
      </c>
      <c r="N1531" s="1" t="s">
        <v>2244</v>
      </c>
      <c r="O1531" s="1" t="s">
        <v>1141</v>
      </c>
      <c r="P1531" s="1" t="s">
        <v>65</v>
      </c>
      <c r="Q1531" s="1" t="s">
        <v>65</v>
      </c>
      <c r="R1531" s="1" t="s">
        <v>65</v>
      </c>
      <c r="S1531">
        <v>1</v>
      </c>
      <c r="T1531">
        <v>2</v>
      </c>
      <c r="U1531">
        <v>0.03</v>
      </c>
      <c r="AV1531" s="1" t="s">
        <v>52</v>
      </c>
      <c r="AW1531" s="1" t="s">
        <v>3106</v>
      </c>
      <c r="AX1531" s="1" t="s">
        <v>52</v>
      </c>
      <c r="AY1531" s="1" t="s">
        <v>52</v>
      </c>
      <c r="AZ1531" s="1" t="s">
        <v>52</v>
      </c>
    </row>
    <row r="1532" spans="1:52" ht="30" customHeight="1" x14ac:dyDescent="0.3">
      <c r="A1532" s="19" t="s">
        <v>1196</v>
      </c>
      <c r="B1532" s="19" t="s">
        <v>52</v>
      </c>
      <c r="C1532" s="19" t="s">
        <v>52</v>
      </c>
      <c r="D1532" s="20"/>
      <c r="E1532" s="22"/>
      <c r="F1532" s="25"/>
      <c r="G1532" s="22"/>
      <c r="H1532" s="25"/>
      <c r="I1532" s="22"/>
      <c r="J1532" s="25"/>
      <c r="K1532" s="22"/>
      <c r="L1532" s="25"/>
      <c r="M1532" s="19" t="s">
        <v>52</v>
      </c>
      <c r="N1532" s="1" t="s">
        <v>94</v>
      </c>
      <c r="O1532" s="1" t="s">
        <v>94</v>
      </c>
      <c r="P1532" s="1" t="s">
        <v>52</v>
      </c>
      <c r="Q1532" s="1" t="s">
        <v>52</v>
      </c>
      <c r="R1532" s="1" t="s">
        <v>52</v>
      </c>
      <c r="AV1532" s="1" t="s">
        <v>52</v>
      </c>
      <c r="AW1532" s="1" t="s">
        <v>52</v>
      </c>
      <c r="AX1532" s="1" t="s">
        <v>52</v>
      </c>
      <c r="AY1532" s="1" t="s">
        <v>52</v>
      </c>
      <c r="AZ1532" s="1" t="s">
        <v>52</v>
      </c>
    </row>
    <row r="1533" spans="1:52" ht="30" customHeight="1" x14ac:dyDescent="0.3">
      <c r="A1533" s="20"/>
      <c r="B1533" s="20"/>
      <c r="C1533" s="20"/>
      <c r="D1533" s="20"/>
      <c r="E1533" s="22"/>
      <c r="F1533" s="25"/>
      <c r="G1533" s="22"/>
      <c r="H1533" s="25"/>
      <c r="I1533" s="22"/>
      <c r="J1533" s="25"/>
      <c r="K1533" s="22"/>
      <c r="L1533" s="25"/>
      <c r="M1533" s="20"/>
    </row>
    <row r="1534" spans="1:52" ht="30" customHeight="1" x14ac:dyDescent="0.3">
      <c r="A1534" s="16" t="s">
        <v>3107</v>
      </c>
      <c r="B1534" s="17"/>
      <c r="C1534" s="17"/>
      <c r="D1534" s="17"/>
      <c r="E1534" s="21"/>
      <c r="F1534" s="24"/>
      <c r="G1534" s="21"/>
      <c r="H1534" s="24"/>
      <c r="I1534" s="21"/>
      <c r="J1534" s="24"/>
      <c r="K1534" s="21"/>
      <c r="L1534" s="24"/>
      <c r="M1534" s="18"/>
      <c r="N1534" s="1" t="s">
        <v>2253</v>
      </c>
    </row>
    <row r="1535" spans="1:52" ht="30" customHeight="1" x14ac:dyDescent="0.3">
      <c r="A1535" s="19" t="s">
        <v>3108</v>
      </c>
      <c r="B1535" s="19" t="s">
        <v>3109</v>
      </c>
      <c r="C1535" s="19" t="s">
        <v>1091</v>
      </c>
      <c r="D1535" s="20">
        <v>1093</v>
      </c>
      <c r="E1535" s="22"/>
      <c r="F1535" s="25"/>
      <c r="G1535" s="22"/>
      <c r="H1535" s="25"/>
      <c r="I1535" s="22"/>
      <c r="J1535" s="25"/>
      <c r="K1535" s="22"/>
      <c r="L1535" s="25"/>
      <c r="M1535" s="19" t="s">
        <v>52</v>
      </c>
      <c r="N1535" s="1" t="s">
        <v>2253</v>
      </c>
      <c r="O1535" s="1" t="s">
        <v>3110</v>
      </c>
      <c r="P1535" s="1" t="s">
        <v>65</v>
      </c>
      <c r="Q1535" s="1" t="s">
        <v>65</v>
      </c>
      <c r="R1535" s="1" t="s">
        <v>64</v>
      </c>
      <c r="AV1535" s="1" t="s">
        <v>52</v>
      </c>
      <c r="AW1535" s="1" t="s">
        <v>3111</v>
      </c>
      <c r="AX1535" s="1" t="s">
        <v>52</v>
      </c>
      <c r="AY1535" s="1" t="s">
        <v>52</v>
      </c>
      <c r="AZ1535" s="1" t="s">
        <v>52</v>
      </c>
    </row>
    <row r="1536" spans="1:52" ht="30" customHeight="1" x14ac:dyDescent="0.3">
      <c r="A1536" s="19" t="s">
        <v>2746</v>
      </c>
      <c r="B1536" s="19" t="s">
        <v>3112</v>
      </c>
      <c r="C1536" s="19" t="s">
        <v>99</v>
      </c>
      <c r="D1536" s="20">
        <v>0.78</v>
      </c>
      <c r="E1536" s="22"/>
      <c r="F1536" s="25"/>
      <c r="G1536" s="22"/>
      <c r="H1536" s="25"/>
      <c r="I1536" s="22"/>
      <c r="J1536" s="25"/>
      <c r="K1536" s="22"/>
      <c r="L1536" s="25"/>
      <c r="M1536" s="19" t="s">
        <v>2743</v>
      </c>
      <c r="N1536" s="1" t="s">
        <v>2253</v>
      </c>
      <c r="O1536" s="1" t="s">
        <v>3113</v>
      </c>
      <c r="P1536" s="1" t="s">
        <v>65</v>
      </c>
      <c r="Q1536" s="1" t="s">
        <v>65</v>
      </c>
      <c r="R1536" s="1" t="s">
        <v>64</v>
      </c>
      <c r="AV1536" s="1" t="s">
        <v>52</v>
      </c>
      <c r="AW1536" s="1" t="s">
        <v>3114</v>
      </c>
      <c r="AX1536" s="1" t="s">
        <v>52</v>
      </c>
      <c r="AY1536" s="1" t="s">
        <v>52</v>
      </c>
      <c r="AZ1536" s="1" t="s">
        <v>52</v>
      </c>
    </row>
    <row r="1537" spans="1:52" ht="30" customHeight="1" x14ac:dyDescent="0.3">
      <c r="A1537" s="19" t="s">
        <v>1192</v>
      </c>
      <c r="B1537" s="19" t="s">
        <v>1193</v>
      </c>
      <c r="C1537" s="19" t="s">
        <v>652</v>
      </c>
      <c r="D1537" s="20">
        <v>0.66</v>
      </c>
      <c r="E1537" s="22"/>
      <c r="F1537" s="25"/>
      <c r="G1537" s="22"/>
      <c r="H1537" s="25"/>
      <c r="I1537" s="22"/>
      <c r="J1537" s="25"/>
      <c r="K1537" s="22"/>
      <c r="L1537" s="25"/>
      <c r="M1537" s="19" t="s">
        <v>52</v>
      </c>
      <c r="N1537" s="1" t="s">
        <v>2253</v>
      </c>
      <c r="O1537" s="1" t="s">
        <v>1194</v>
      </c>
      <c r="P1537" s="1" t="s">
        <v>65</v>
      </c>
      <c r="Q1537" s="1" t="s">
        <v>65</v>
      </c>
      <c r="R1537" s="1" t="s">
        <v>64</v>
      </c>
      <c r="AV1537" s="1" t="s">
        <v>52</v>
      </c>
      <c r="AW1537" s="1" t="s">
        <v>3115</v>
      </c>
      <c r="AX1537" s="1" t="s">
        <v>52</v>
      </c>
      <c r="AY1537" s="1" t="s">
        <v>52</v>
      </c>
      <c r="AZ1537" s="1" t="s">
        <v>52</v>
      </c>
    </row>
    <row r="1538" spans="1:52" ht="30" customHeight="1" x14ac:dyDescent="0.3">
      <c r="A1538" s="19" t="s">
        <v>1196</v>
      </c>
      <c r="B1538" s="19" t="s">
        <v>52</v>
      </c>
      <c r="C1538" s="19" t="s">
        <v>52</v>
      </c>
      <c r="D1538" s="20"/>
      <c r="E1538" s="22"/>
      <c r="F1538" s="25"/>
      <c r="G1538" s="22"/>
      <c r="H1538" s="25"/>
      <c r="I1538" s="22"/>
      <c r="J1538" s="25"/>
      <c r="K1538" s="22"/>
      <c r="L1538" s="25"/>
      <c r="M1538" s="19" t="s">
        <v>52</v>
      </c>
      <c r="N1538" s="1" t="s">
        <v>94</v>
      </c>
      <c r="O1538" s="1" t="s">
        <v>94</v>
      </c>
      <c r="P1538" s="1" t="s">
        <v>52</v>
      </c>
      <c r="Q1538" s="1" t="s">
        <v>52</v>
      </c>
      <c r="R1538" s="1" t="s">
        <v>52</v>
      </c>
      <c r="AV1538" s="1" t="s">
        <v>52</v>
      </c>
      <c r="AW1538" s="1" t="s">
        <v>52</v>
      </c>
      <c r="AX1538" s="1" t="s">
        <v>52</v>
      </c>
      <c r="AY1538" s="1" t="s">
        <v>52</v>
      </c>
      <c r="AZ1538" s="1" t="s">
        <v>52</v>
      </c>
    </row>
    <row r="1539" spans="1:52" ht="30" customHeight="1" x14ac:dyDescent="0.3">
      <c r="A1539" s="20"/>
      <c r="B1539" s="20"/>
      <c r="C1539" s="20"/>
      <c r="D1539" s="20"/>
      <c r="E1539" s="22"/>
      <c r="F1539" s="25"/>
      <c r="G1539" s="22"/>
      <c r="H1539" s="25"/>
      <c r="I1539" s="22"/>
      <c r="J1539" s="25"/>
      <c r="K1539" s="22"/>
      <c r="L1539" s="25"/>
      <c r="M1539" s="20"/>
    </row>
    <row r="1540" spans="1:52" ht="30" customHeight="1" x14ac:dyDescent="0.3">
      <c r="A1540" s="16" t="s">
        <v>3116</v>
      </c>
      <c r="B1540" s="17"/>
      <c r="C1540" s="17"/>
      <c r="D1540" s="17"/>
      <c r="E1540" s="21"/>
      <c r="F1540" s="24"/>
      <c r="G1540" s="21"/>
      <c r="H1540" s="24"/>
      <c r="I1540" s="21"/>
      <c r="J1540" s="24"/>
      <c r="K1540" s="21"/>
      <c r="L1540" s="24"/>
      <c r="M1540" s="18"/>
      <c r="N1540" s="1" t="s">
        <v>2258</v>
      </c>
    </row>
    <row r="1541" spans="1:52" ht="30" customHeight="1" x14ac:dyDescent="0.3">
      <c r="A1541" s="19" t="s">
        <v>3117</v>
      </c>
      <c r="B1541" s="19" t="s">
        <v>1193</v>
      </c>
      <c r="C1541" s="19" t="s">
        <v>652</v>
      </c>
      <c r="D1541" s="20">
        <v>0.02</v>
      </c>
      <c r="E1541" s="22"/>
      <c r="F1541" s="25"/>
      <c r="G1541" s="22"/>
      <c r="H1541" s="25"/>
      <c r="I1541" s="22"/>
      <c r="J1541" s="25"/>
      <c r="K1541" s="22"/>
      <c r="L1541" s="25"/>
      <c r="M1541" s="19" t="s">
        <v>52</v>
      </c>
      <c r="N1541" s="1" t="s">
        <v>2258</v>
      </c>
      <c r="O1541" s="1" t="s">
        <v>3118</v>
      </c>
      <c r="P1541" s="1" t="s">
        <v>65</v>
      </c>
      <c r="Q1541" s="1" t="s">
        <v>65</v>
      </c>
      <c r="R1541" s="1" t="s">
        <v>64</v>
      </c>
      <c r="AV1541" s="1" t="s">
        <v>52</v>
      </c>
      <c r="AW1541" s="1" t="s">
        <v>3119</v>
      </c>
      <c r="AX1541" s="1" t="s">
        <v>52</v>
      </c>
      <c r="AY1541" s="1" t="s">
        <v>52</v>
      </c>
      <c r="AZ1541" s="1" t="s">
        <v>52</v>
      </c>
    </row>
    <row r="1542" spans="1:52" ht="30" customHeight="1" x14ac:dyDescent="0.3">
      <c r="A1542" s="19" t="s">
        <v>1196</v>
      </c>
      <c r="B1542" s="19" t="s">
        <v>52</v>
      </c>
      <c r="C1542" s="19" t="s">
        <v>52</v>
      </c>
      <c r="D1542" s="20"/>
      <c r="E1542" s="22"/>
      <c r="F1542" s="25"/>
      <c r="G1542" s="22"/>
      <c r="H1542" s="25"/>
      <c r="I1542" s="22"/>
      <c r="J1542" s="25"/>
      <c r="K1542" s="22"/>
      <c r="L1542" s="25"/>
      <c r="M1542" s="19" t="s">
        <v>52</v>
      </c>
      <c r="N1542" s="1" t="s">
        <v>94</v>
      </c>
      <c r="O1542" s="1" t="s">
        <v>94</v>
      </c>
      <c r="P1542" s="1" t="s">
        <v>52</v>
      </c>
      <c r="Q1542" s="1" t="s">
        <v>52</v>
      </c>
      <c r="R1542" s="1" t="s">
        <v>52</v>
      </c>
      <c r="AV1542" s="1" t="s">
        <v>52</v>
      </c>
      <c r="AW1542" s="1" t="s">
        <v>52</v>
      </c>
      <c r="AX1542" s="1" t="s">
        <v>52</v>
      </c>
      <c r="AY1542" s="1" t="s">
        <v>52</v>
      </c>
      <c r="AZ1542" s="1" t="s">
        <v>52</v>
      </c>
    </row>
    <row r="1543" spans="1:52" ht="30" customHeight="1" x14ac:dyDescent="0.3">
      <c r="A1543" s="20"/>
      <c r="B1543" s="20"/>
      <c r="C1543" s="20"/>
      <c r="D1543" s="20"/>
      <c r="E1543" s="22"/>
      <c r="F1543" s="25"/>
      <c r="G1543" s="22"/>
      <c r="H1543" s="25"/>
      <c r="I1543" s="22"/>
      <c r="J1543" s="25"/>
      <c r="K1543" s="22"/>
      <c r="L1543" s="25"/>
      <c r="M1543" s="20"/>
    </row>
    <row r="1544" spans="1:52" ht="30" customHeight="1" x14ac:dyDescent="0.3">
      <c r="A1544" s="16" t="s">
        <v>3120</v>
      </c>
      <c r="B1544" s="17"/>
      <c r="C1544" s="17"/>
      <c r="D1544" s="17"/>
      <c r="E1544" s="21"/>
      <c r="F1544" s="24"/>
      <c r="G1544" s="21"/>
      <c r="H1544" s="24"/>
      <c r="I1544" s="21"/>
      <c r="J1544" s="24"/>
      <c r="K1544" s="21"/>
      <c r="L1544" s="24"/>
      <c r="M1544" s="18"/>
      <c r="N1544" s="1" t="s">
        <v>2310</v>
      </c>
    </row>
    <row r="1545" spans="1:52" ht="30" customHeight="1" x14ac:dyDescent="0.3">
      <c r="A1545" s="19" t="s">
        <v>3121</v>
      </c>
      <c r="B1545" s="19" t="s">
        <v>3122</v>
      </c>
      <c r="C1545" s="19" t="s">
        <v>61</v>
      </c>
      <c r="D1545" s="20">
        <v>1.01</v>
      </c>
      <c r="E1545" s="22"/>
      <c r="F1545" s="25"/>
      <c r="G1545" s="22"/>
      <c r="H1545" s="25"/>
      <c r="I1545" s="22"/>
      <c r="J1545" s="25"/>
      <c r="K1545" s="22"/>
      <c r="L1545" s="25"/>
      <c r="M1545" s="19" t="s">
        <v>52</v>
      </c>
      <c r="N1545" s="1" t="s">
        <v>2310</v>
      </c>
      <c r="O1545" s="1" t="s">
        <v>3123</v>
      </c>
      <c r="P1545" s="1" t="s">
        <v>65</v>
      </c>
      <c r="Q1545" s="1" t="s">
        <v>65</v>
      </c>
      <c r="R1545" s="1" t="s">
        <v>64</v>
      </c>
      <c r="AV1545" s="1" t="s">
        <v>52</v>
      </c>
      <c r="AW1545" s="1" t="s">
        <v>3124</v>
      </c>
      <c r="AX1545" s="1" t="s">
        <v>52</v>
      </c>
      <c r="AY1545" s="1" t="s">
        <v>52</v>
      </c>
      <c r="AZ1545" s="1" t="s">
        <v>52</v>
      </c>
    </row>
    <row r="1546" spans="1:52" ht="30" customHeight="1" x14ac:dyDescent="0.3">
      <c r="A1546" s="19" t="s">
        <v>2953</v>
      </c>
      <c r="B1546" s="19" t="s">
        <v>1193</v>
      </c>
      <c r="C1546" s="19" t="s">
        <v>652</v>
      </c>
      <c r="D1546" s="20">
        <v>0.11</v>
      </c>
      <c r="E1546" s="22"/>
      <c r="F1546" s="25"/>
      <c r="G1546" s="22"/>
      <c r="H1546" s="25"/>
      <c r="I1546" s="22"/>
      <c r="J1546" s="25"/>
      <c r="K1546" s="22"/>
      <c r="L1546" s="25"/>
      <c r="M1546" s="19" t="s">
        <v>52</v>
      </c>
      <c r="N1546" s="1" t="s">
        <v>2310</v>
      </c>
      <c r="O1546" s="1" t="s">
        <v>2954</v>
      </c>
      <c r="P1546" s="1" t="s">
        <v>65</v>
      </c>
      <c r="Q1546" s="1" t="s">
        <v>65</v>
      </c>
      <c r="R1546" s="1" t="s">
        <v>64</v>
      </c>
      <c r="AV1546" s="1" t="s">
        <v>52</v>
      </c>
      <c r="AW1546" s="1" t="s">
        <v>3125</v>
      </c>
      <c r="AX1546" s="1" t="s">
        <v>52</v>
      </c>
      <c r="AY1546" s="1" t="s">
        <v>52</v>
      </c>
      <c r="AZ1546" s="1" t="s">
        <v>52</v>
      </c>
    </row>
    <row r="1547" spans="1:52" ht="30" customHeight="1" x14ac:dyDescent="0.3">
      <c r="A1547" s="19" t="s">
        <v>1196</v>
      </c>
      <c r="B1547" s="19" t="s">
        <v>52</v>
      </c>
      <c r="C1547" s="19" t="s">
        <v>52</v>
      </c>
      <c r="D1547" s="20"/>
      <c r="E1547" s="22"/>
      <c r="F1547" s="25"/>
      <c r="G1547" s="22"/>
      <c r="H1547" s="25"/>
      <c r="I1547" s="22"/>
      <c r="J1547" s="25"/>
      <c r="K1547" s="22"/>
      <c r="L1547" s="25"/>
      <c r="M1547" s="19" t="s">
        <v>52</v>
      </c>
      <c r="N1547" s="1" t="s">
        <v>94</v>
      </c>
      <c r="O1547" s="1" t="s">
        <v>94</v>
      </c>
      <c r="P1547" s="1" t="s">
        <v>52</v>
      </c>
      <c r="Q1547" s="1" t="s">
        <v>52</v>
      </c>
      <c r="R1547" s="1" t="s">
        <v>52</v>
      </c>
      <c r="AV1547" s="1" t="s">
        <v>52</v>
      </c>
      <c r="AW1547" s="1" t="s">
        <v>52</v>
      </c>
      <c r="AX1547" s="1" t="s">
        <v>52</v>
      </c>
      <c r="AY1547" s="1" t="s">
        <v>52</v>
      </c>
      <c r="AZ1547" s="1" t="s">
        <v>52</v>
      </c>
    </row>
    <row r="1548" spans="1:52" ht="30" customHeight="1" x14ac:dyDescent="0.3">
      <c r="A1548" s="20"/>
      <c r="B1548" s="20"/>
      <c r="C1548" s="20"/>
      <c r="D1548" s="20"/>
      <c r="E1548" s="22"/>
      <c r="F1548" s="25"/>
      <c r="G1548" s="22"/>
      <c r="H1548" s="25"/>
      <c r="I1548" s="22"/>
      <c r="J1548" s="25"/>
      <c r="K1548" s="22"/>
      <c r="L1548" s="25"/>
      <c r="M1548" s="20"/>
    </row>
    <row r="1549" spans="1:52" ht="30" customHeight="1" x14ac:dyDescent="0.3">
      <c r="A1549" s="16" t="s">
        <v>3126</v>
      </c>
      <c r="B1549" s="17"/>
      <c r="C1549" s="17"/>
      <c r="D1549" s="17"/>
      <c r="E1549" s="21"/>
      <c r="F1549" s="24"/>
      <c r="G1549" s="21"/>
      <c r="H1549" s="24"/>
      <c r="I1549" s="21"/>
      <c r="J1549" s="24"/>
      <c r="K1549" s="21"/>
      <c r="L1549" s="24"/>
      <c r="M1549" s="18"/>
      <c r="N1549" s="1" t="s">
        <v>2322</v>
      </c>
    </row>
    <row r="1550" spans="1:52" ht="30" customHeight="1" x14ac:dyDescent="0.3">
      <c r="A1550" s="19" t="s">
        <v>2947</v>
      </c>
      <c r="B1550" s="19" t="s">
        <v>2948</v>
      </c>
      <c r="C1550" s="19" t="s">
        <v>61</v>
      </c>
      <c r="D1550" s="20">
        <v>0.39</v>
      </c>
      <c r="E1550" s="22"/>
      <c r="F1550" s="25"/>
      <c r="G1550" s="22"/>
      <c r="H1550" s="25"/>
      <c r="I1550" s="22"/>
      <c r="J1550" s="25"/>
      <c r="K1550" s="22"/>
      <c r="L1550" s="25"/>
      <c r="M1550" s="19" t="s">
        <v>2949</v>
      </c>
      <c r="N1550" s="1" t="s">
        <v>2322</v>
      </c>
      <c r="O1550" s="1" t="s">
        <v>2950</v>
      </c>
      <c r="P1550" s="1" t="s">
        <v>64</v>
      </c>
      <c r="Q1550" s="1" t="s">
        <v>65</v>
      </c>
      <c r="R1550" s="1" t="s">
        <v>65</v>
      </c>
      <c r="AV1550" s="1" t="s">
        <v>52</v>
      </c>
      <c r="AW1550" s="1" t="s">
        <v>3127</v>
      </c>
      <c r="AX1550" s="1" t="s">
        <v>52</v>
      </c>
      <c r="AY1550" s="1" t="s">
        <v>52</v>
      </c>
      <c r="AZ1550" s="1" t="s">
        <v>52</v>
      </c>
    </row>
    <row r="1551" spans="1:52" ht="30" customHeight="1" x14ac:dyDescent="0.3">
      <c r="A1551" s="19" t="s">
        <v>1196</v>
      </c>
      <c r="B1551" s="19" t="s">
        <v>52</v>
      </c>
      <c r="C1551" s="19" t="s">
        <v>52</v>
      </c>
      <c r="D1551" s="20"/>
      <c r="E1551" s="22"/>
      <c r="F1551" s="25"/>
      <c r="G1551" s="22"/>
      <c r="H1551" s="25"/>
      <c r="I1551" s="22"/>
      <c r="J1551" s="25"/>
      <c r="K1551" s="22"/>
      <c r="L1551" s="25"/>
      <c r="M1551" s="19" t="s">
        <v>52</v>
      </c>
      <c r="N1551" s="1" t="s">
        <v>94</v>
      </c>
      <c r="O1551" s="1" t="s">
        <v>94</v>
      </c>
      <c r="P1551" s="1" t="s">
        <v>52</v>
      </c>
      <c r="Q1551" s="1" t="s">
        <v>52</v>
      </c>
      <c r="R1551" s="1" t="s">
        <v>52</v>
      </c>
      <c r="AV1551" s="1" t="s">
        <v>52</v>
      </c>
      <c r="AW1551" s="1" t="s">
        <v>52</v>
      </c>
      <c r="AX1551" s="1" t="s">
        <v>52</v>
      </c>
      <c r="AY1551" s="1" t="s">
        <v>52</v>
      </c>
      <c r="AZ1551" s="1" t="s">
        <v>52</v>
      </c>
    </row>
    <row r="1552" spans="1:52" ht="30" customHeight="1" x14ac:dyDescent="0.3">
      <c r="A1552" s="20"/>
      <c r="B1552" s="20"/>
      <c r="C1552" s="20"/>
      <c r="D1552" s="20"/>
      <c r="E1552" s="22"/>
      <c r="F1552" s="25"/>
      <c r="G1552" s="22"/>
      <c r="H1552" s="25"/>
      <c r="I1552" s="22"/>
      <c r="J1552" s="25"/>
      <c r="K1552" s="22"/>
      <c r="L1552" s="25"/>
      <c r="M1552" s="20"/>
    </row>
    <row r="1553" spans="1:52" ht="30" customHeight="1" x14ac:dyDescent="0.3">
      <c r="A1553" s="16" t="s">
        <v>3128</v>
      </c>
      <c r="B1553" s="17"/>
      <c r="C1553" s="17"/>
      <c r="D1553" s="17"/>
      <c r="E1553" s="21"/>
      <c r="F1553" s="24"/>
      <c r="G1553" s="21"/>
      <c r="H1553" s="24"/>
      <c r="I1553" s="21"/>
      <c r="J1553" s="24"/>
      <c r="K1553" s="21"/>
      <c r="L1553" s="24"/>
      <c r="M1553" s="18"/>
      <c r="N1553" s="1" t="s">
        <v>2383</v>
      </c>
    </row>
    <row r="1554" spans="1:52" ht="30" customHeight="1" x14ac:dyDescent="0.3">
      <c r="A1554" s="19" t="s">
        <v>3129</v>
      </c>
      <c r="B1554" s="19" t="s">
        <v>3130</v>
      </c>
      <c r="C1554" s="19" t="s">
        <v>61</v>
      </c>
      <c r="D1554" s="20">
        <v>1.1000000000000001</v>
      </c>
      <c r="E1554" s="22"/>
      <c r="F1554" s="25"/>
      <c r="G1554" s="22"/>
      <c r="H1554" s="25"/>
      <c r="I1554" s="22"/>
      <c r="J1554" s="25"/>
      <c r="K1554" s="22"/>
      <c r="L1554" s="25"/>
      <c r="M1554" s="19" t="s">
        <v>52</v>
      </c>
      <c r="N1554" s="1" t="s">
        <v>2383</v>
      </c>
      <c r="O1554" s="1" t="s">
        <v>3131</v>
      </c>
      <c r="P1554" s="1" t="s">
        <v>65</v>
      </c>
      <c r="Q1554" s="1" t="s">
        <v>65</v>
      </c>
      <c r="R1554" s="1" t="s">
        <v>64</v>
      </c>
      <c r="AV1554" s="1" t="s">
        <v>52</v>
      </c>
      <c r="AW1554" s="1" t="s">
        <v>3132</v>
      </c>
      <c r="AX1554" s="1" t="s">
        <v>52</v>
      </c>
      <c r="AY1554" s="1" t="s">
        <v>52</v>
      </c>
      <c r="AZ1554" s="1" t="s">
        <v>52</v>
      </c>
    </row>
    <row r="1555" spans="1:52" ht="30" customHeight="1" x14ac:dyDescent="0.3">
      <c r="A1555" s="19" t="s">
        <v>3133</v>
      </c>
      <c r="B1555" s="19" t="s">
        <v>3134</v>
      </c>
      <c r="C1555" s="19" t="s">
        <v>154</v>
      </c>
      <c r="D1555" s="20">
        <v>1.5</v>
      </c>
      <c r="E1555" s="22"/>
      <c r="F1555" s="25"/>
      <c r="G1555" s="22"/>
      <c r="H1555" s="25"/>
      <c r="I1555" s="22"/>
      <c r="J1555" s="25"/>
      <c r="K1555" s="22"/>
      <c r="L1555" s="25"/>
      <c r="M1555" s="19" t="s">
        <v>3135</v>
      </c>
      <c r="N1555" s="1" t="s">
        <v>2383</v>
      </c>
      <c r="O1555" s="1" t="s">
        <v>3136</v>
      </c>
      <c r="P1555" s="1" t="s">
        <v>64</v>
      </c>
      <c r="Q1555" s="1" t="s">
        <v>65</v>
      </c>
      <c r="R1555" s="1" t="s">
        <v>65</v>
      </c>
      <c r="AV1555" s="1" t="s">
        <v>52</v>
      </c>
      <c r="AW1555" s="1" t="s">
        <v>3137</v>
      </c>
      <c r="AX1555" s="1" t="s">
        <v>52</v>
      </c>
      <c r="AY1555" s="1" t="s">
        <v>52</v>
      </c>
      <c r="AZ1555" s="1" t="s">
        <v>52</v>
      </c>
    </row>
    <row r="1556" spans="1:52" ht="30" customHeight="1" x14ac:dyDescent="0.3">
      <c r="A1556" s="19" t="s">
        <v>1196</v>
      </c>
      <c r="B1556" s="19" t="s">
        <v>52</v>
      </c>
      <c r="C1556" s="19" t="s">
        <v>52</v>
      </c>
      <c r="D1556" s="20"/>
      <c r="E1556" s="22"/>
      <c r="F1556" s="25"/>
      <c r="G1556" s="22"/>
      <c r="H1556" s="25"/>
      <c r="I1556" s="22"/>
      <c r="J1556" s="25"/>
      <c r="K1556" s="22"/>
      <c r="L1556" s="25"/>
      <c r="M1556" s="19" t="s">
        <v>52</v>
      </c>
      <c r="N1556" s="1" t="s">
        <v>94</v>
      </c>
      <c r="O1556" s="1" t="s">
        <v>94</v>
      </c>
      <c r="P1556" s="1" t="s">
        <v>52</v>
      </c>
      <c r="Q1556" s="1" t="s">
        <v>52</v>
      </c>
      <c r="R1556" s="1" t="s">
        <v>52</v>
      </c>
      <c r="AV1556" s="1" t="s">
        <v>52</v>
      </c>
      <c r="AW1556" s="1" t="s">
        <v>52</v>
      </c>
      <c r="AX1556" s="1" t="s">
        <v>52</v>
      </c>
      <c r="AY1556" s="1" t="s">
        <v>52</v>
      </c>
      <c r="AZ1556" s="1" t="s">
        <v>52</v>
      </c>
    </row>
    <row r="1557" spans="1:52" ht="30" customHeight="1" x14ac:dyDescent="0.3">
      <c r="A1557" s="20"/>
      <c r="B1557" s="20"/>
      <c r="C1557" s="20"/>
      <c r="D1557" s="20"/>
      <c r="E1557" s="22"/>
      <c r="F1557" s="25"/>
      <c r="G1557" s="22"/>
      <c r="H1557" s="25"/>
      <c r="I1557" s="22"/>
      <c r="J1557" s="25"/>
      <c r="K1557" s="22"/>
      <c r="L1557" s="25"/>
      <c r="M1557" s="20"/>
    </row>
    <row r="1558" spans="1:52" ht="30" customHeight="1" x14ac:dyDescent="0.3">
      <c r="A1558" s="16" t="s">
        <v>3138</v>
      </c>
      <c r="B1558" s="17"/>
      <c r="C1558" s="17"/>
      <c r="D1558" s="17"/>
      <c r="E1558" s="21"/>
      <c r="F1558" s="24"/>
      <c r="G1558" s="21"/>
      <c r="H1558" s="24"/>
      <c r="I1558" s="21"/>
      <c r="J1558" s="24"/>
      <c r="K1558" s="21"/>
      <c r="L1558" s="24"/>
      <c r="M1558" s="18"/>
      <c r="N1558" s="1" t="s">
        <v>2386</v>
      </c>
    </row>
    <row r="1559" spans="1:52" ht="30" customHeight="1" x14ac:dyDescent="0.3">
      <c r="A1559" s="19" t="s">
        <v>1184</v>
      </c>
      <c r="B1559" s="19" t="s">
        <v>1360</v>
      </c>
      <c r="C1559" s="19" t="s">
        <v>61</v>
      </c>
      <c r="D1559" s="20">
        <v>2.2000000000000002</v>
      </c>
      <c r="E1559" s="22"/>
      <c r="F1559" s="25"/>
      <c r="G1559" s="22"/>
      <c r="H1559" s="25"/>
      <c r="I1559" s="22"/>
      <c r="J1559" s="25"/>
      <c r="K1559" s="22"/>
      <c r="L1559" s="25"/>
      <c r="M1559" s="19" t="s">
        <v>52</v>
      </c>
      <c r="N1559" s="1" t="s">
        <v>2386</v>
      </c>
      <c r="O1559" s="1" t="s">
        <v>1361</v>
      </c>
      <c r="P1559" s="1" t="s">
        <v>65</v>
      </c>
      <c r="Q1559" s="1" t="s">
        <v>65</v>
      </c>
      <c r="R1559" s="1" t="s">
        <v>64</v>
      </c>
      <c r="V1559">
        <v>1</v>
      </c>
      <c r="AV1559" s="1" t="s">
        <v>52</v>
      </c>
      <c r="AW1559" s="1" t="s">
        <v>3139</v>
      </c>
      <c r="AX1559" s="1" t="s">
        <v>52</v>
      </c>
      <c r="AY1559" s="1" t="s">
        <v>52</v>
      </c>
      <c r="AZ1559" s="1" t="s">
        <v>52</v>
      </c>
    </row>
    <row r="1560" spans="1:52" ht="30" customHeight="1" x14ac:dyDescent="0.3">
      <c r="A1560" s="19" t="s">
        <v>1543</v>
      </c>
      <c r="B1560" s="19" t="s">
        <v>3004</v>
      </c>
      <c r="C1560" s="19" t="s">
        <v>353</v>
      </c>
      <c r="D1560" s="20">
        <v>1</v>
      </c>
      <c r="E1560" s="22"/>
      <c r="F1560" s="25"/>
      <c r="G1560" s="22"/>
      <c r="H1560" s="25"/>
      <c r="I1560" s="22"/>
      <c r="J1560" s="25"/>
      <c r="K1560" s="22"/>
      <c r="L1560" s="25"/>
      <c r="M1560" s="19" t="s">
        <v>52</v>
      </c>
      <c r="N1560" s="1" t="s">
        <v>2386</v>
      </c>
      <c r="O1560" s="1" t="s">
        <v>1141</v>
      </c>
      <c r="P1560" s="1" t="s">
        <v>65</v>
      </c>
      <c r="Q1560" s="1" t="s">
        <v>65</v>
      </c>
      <c r="R1560" s="1" t="s">
        <v>65</v>
      </c>
      <c r="S1560">
        <v>0</v>
      </c>
      <c r="T1560">
        <v>0</v>
      </c>
      <c r="U1560">
        <v>0.05</v>
      </c>
      <c r="AV1560" s="1" t="s">
        <v>52</v>
      </c>
      <c r="AW1560" s="1" t="s">
        <v>3140</v>
      </c>
      <c r="AX1560" s="1" t="s">
        <v>52</v>
      </c>
      <c r="AY1560" s="1" t="s">
        <v>52</v>
      </c>
      <c r="AZ1560" s="1" t="s">
        <v>52</v>
      </c>
    </row>
    <row r="1561" spans="1:52" ht="30" customHeight="1" x14ac:dyDescent="0.3">
      <c r="A1561" s="19" t="s">
        <v>3006</v>
      </c>
      <c r="B1561" s="19" t="s">
        <v>52</v>
      </c>
      <c r="C1561" s="19" t="s">
        <v>61</v>
      </c>
      <c r="D1561" s="20">
        <v>2</v>
      </c>
      <c r="E1561" s="22"/>
      <c r="F1561" s="25"/>
      <c r="G1561" s="22"/>
      <c r="H1561" s="25"/>
      <c r="I1561" s="22"/>
      <c r="J1561" s="25"/>
      <c r="K1561" s="22"/>
      <c r="L1561" s="25"/>
      <c r="M1561" s="19" t="s">
        <v>3007</v>
      </c>
      <c r="N1561" s="1" t="s">
        <v>2386</v>
      </c>
      <c r="O1561" s="1" t="s">
        <v>3008</v>
      </c>
      <c r="P1561" s="1" t="s">
        <v>64</v>
      </c>
      <c r="Q1561" s="1" t="s">
        <v>65</v>
      </c>
      <c r="R1561" s="1" t="s">
        <v>65</v>
      </c>
      <c r="AV1561" s="1" t="s">
        <v>52</v>
      </c>
      <c r="AW1561" s="1" t="s">
        <v>3141</v>
      </c>
      <c r="AX1561" s="1" t="s">
        <v>52</v>
      </c>
      <c r="AY1561" s="1" t="s">
        <v>52</v>
      </c>
      <c r="AZ1561" s="1" t="s">
        <v>52</v>
      </c>
    </row>
    <row r="1562" spans="1:52" ht="30" customHeight="1" x14ac:dyDescent="0.3">
      <c r="A1562" s="19" t="s">
        <v>1196</v>
      </c>
      <c r="B1562" s="19" t="s">
        <v>52</v>
      </c>
      <c r="C1562" s="19" t="s">
        <v>52</v>
      </c>
      <c r="D1562" s="20"/>
      <c r="E1562" s="22"/>
      <c r="F1562" s="25"/>
      <c r="G1562" s="22"/>
      <c r="H1562" s="25"/>
      <c r="I1562" s="22"/>
      <c r="J1562" s="25"/>
      <c r="K1562" s="22"/>
      <c r="L1562" s="25"/>
      <c r="M1562" s="19" t="s">
        <v>52</v>
      </c>
      <c r="N1562" s="1" t="s">
        <v>94</v>
      </c>
      <c r="O1562" s="1" t="s">
        <v>94</v>
      </c>
      <c r="P1562" s="1" t="s">
        <v>52</v>
      </c>
      <c r="Q1562" s="1" t="s">
        <v>52</v>
      </c>
      <c r="R1562" s="1" t="s">
        <v>52</v>
      </c>
      <c r="AV1562" s="1" t="s">
        <v>52</v>
      </c>
      <c r="AW1562" s="1" t="s">
        <v>52</v>
      </c>
      <c r="AX1562" s="1" t="s">
        <v>52</v>
      </c>
      <c r="AY1562" s="1" t="s">
        <v>52</v>
      </c>
      <c r="AZ1562" s="1" t="s">
        <v>52</v>
      </c>
    </row>
    <row r="1563" spans="1:52" ht="30" customHeight="1" x14ac:dyDescent="0.3">
      <c r="A1563" s="20"/>
      <c r="B1563" s="20"/>
      <c r="C1563" s="20"/>
      <c r="D1563" s="20"/>
      <c r="E1563" s="22"/>
      <c r="F1563" s="25"/>
      <c r="G1563" s="22"/>
      <c r="H1563" s="25"/>
      <c r="I1563" s="22"/>
      <c r="J1563" s="25"/>
      <c r="K1563" s="22"/>
      <c r="L1563" s="25"/>
      <c r="M1563" s="20"/>
    </row>
    <row r="1564" spans="1:52" ht="30" customHeight="1" x14ac:dyDescent="0.3">
      <c r="A1564" s="16" t="s">
        <v>3142</v>
      </c>
      <c r="B1564" s="17"/>
      <c r="C1564" s="17"/>
      <c r="D1564" s="17"/>
      <c r="E1564" s="21"/>
      <c r="F1564" s="24"/>
      <c r="G1564" s="21"/>
      <c r="H1564" s="24"/>
      <c r="I1564" s="21"/>
      <c r="J1564" s="24"/>
      <c r="K1564" s="21"/>
      <c r="L1564" s="24"/>
      <c r="M1564" s="18"/>
      <c r="N1564" s="1" t="s">
        <v>2391</v>
      </c>
    </row>
    <row r="1565" spans="1:52" ht="30" customHeight="1" x14ac:dyDescent="0.3">
      <c r="A1565" s="19" t="s">
        <v>1331</v>
      </c>
      <c r="B1565" s="19" t="s">
        <v>148</v>
      </c>
      <c r="C1565" s="19" t="s">
        <v>61</v>
      </c>
      <c r="D1565" s="20">
        <v>2.1</v>
      </c>
      <c r="E1565" s="22"/>
      <c r="F1565" s="25"/>
      <c r="G1565" s="22"/>
      <c r="H1565" s="25"/>
      <c r="I1565" s="22"/>
      <c r="J1565" s="25"/>
      <c r="K1565" s="22"/>
      <c r="L1565" s="25"/>
      <c r="M1565" s="19" t="s">
        <v>52</v>
      </c>
      <c r="N1565" s="1" t="s">
        <v>2391</v>
      </c>
      <c r="O1565" s="1" t="s">
        <v>1332</v>
      </c>
      <c r="P1565" s="1" t="s">
        <v>65</v>
      </c>
      <c r="Q1565" s="1" t="s">
        <v>65</v>
      </c>
      <c r="R1565" s="1" t="s">
        <v>64</v>
      </c>
      <c r="V1565">
        <v>1</v>
      </c>
      <c r="AV1565" s="1" t="s">
        <v>52</v>
      </c>
      <c r="AW1565" s="1" t="s">
        <v>3143</v>
      </c>
      <c r="AX1565" s="1" t="s">
        <v>52</v>
      </c>
      <c r="AY1565" s="1" t="s">
        <v>52</v>
      </c>
      <c r="AZ1565" s="1" t="s">
        <v>52</v>
      </c>
    </row>
    <row r="1566" spans="1:52" ht="30" customHeight="1" x14ac:dyDescent="0.3">
      <c r="A1566" s="19" t="s">
        <v>1543</v>
      </c>
      <c r="B1566" s="19" t="s">
        <v>3004</v>
      </c>
      <c r="C1566" s="19" t="s">
        <v>353</v>
      </c>
      <c r="D1566" s="20">
        <v>1</v>
      </c>
      <c r="E1566" s="22"/>
      <c r="F1566" s="25"/>
      <c r="G1566" s="22"/>
      <c r="H1566" s="25"/>
      <c r="I1566" s="22"/>
      <c r="J1566" s="25"/>
      <c r="K1566" s="22"/>
      <c r="L1566" s="25"/>
      <c r="M1566" s="19" t="s">
        <v>52</v>
      </c>
      <c r="N1566" s="1" t="s">
        <v>2391</v>
      </c>
      <c r="O1566" s="1" t="s">
        <v>1141</v>
      </c>
      <c r="P1566" s="1" t="s">
        <v>65</v>
      </c>
      <c r="Q1566" s="1" t="s">
        <v>65</v>
      </c>
      <c r="R1566" s="1" t="s">
        <v>65</v>
      </c>
      <c r="S1566">
        <v>0</v>
      </c>
      <c r="T1566">
        <v>0</v>
      </c>
      <c r="U1566">
        <v>0.05</v>
      </c>
      <c r="AV1566" s="1" t="s">
        <v>52</v>
      </c>
      <c r="AW1566" s="1" t="s">
        <v>3144</v>
      </c>
      <c r="AX1566" s="1" t="s">
        <v>52</v>
      </c>
      <c r="AY1566" s="1" t="s">
        <v>52</v>
      </c>
      <c r="AZ1566" s="1" t="s">
        <v>52</v>
      </c>
    </row>
    <row r="1567" spans="1:52" ht="30" customHeight="1" x14ac:dyDescent="0.3">
      <c r="A1567" s="19" t="s">
        <v>3006</v>
      </c>
      <c r="B1567" s="19" t="s">
        <v>52</v>
      </c>
      <c r="C1567" s="19" t="s">
        <v>61</v>
      </c>
      <c r="D1567" s="20">
        <v>2</v>
      </c>
      <c r="E1567" s="22"/>
      <c r="F1567" s="25"/>
      <c r="G1567" s="22"/>
      <c r="H1567" s="25"/>
      <c r="I1567" s="22"/>
      <c r="J1567" s="25"/>
      <c r="K1567" s="22"/>
      <c r="L1567" s="25"/>
      <c r="M1567" s="19" t="s">
        <v>3007</v>
      </c>
      <c r="N1567" s="1" t="s">
        <v>2391</v>
      </c>
      <c r="O1567" s="1" t="s">
        <v>3008</v>
      </c>
      <c r="P1567" s="1" t="s">
        <v>64</v>
      </c>
      <c r="Q1567" s="1" t="s">
        <v>65</v>
      </c>
      <c r="R1567" s="1" t="s">
        <v>65</v>
      </c>
      <c r="AV1567" s="1" t="s">
        <v>52</v>
      </c>
      <c r="AW1567" s="1" t="s">
        <v>3145</v>
      </c>
      <c r="AX1567" s="1" t="s">
        <v>52</v>
      </c>
      <c r="AY1567" s="1" t="s">
        <v>52</v>
      </c>
      <c r="AZ1567" s="1" t="s">
        <v>52</v>
      </c>
    </row>
    <row r="1568" spans="1:52" ht="30" customHeight="1" x14ac:dyDescent="0.3">
      <c r="A1568" s="19" t="s">
        <v>1196</v>
      </c>
      <c r="B1568" s="19" t="s">
        <v>52</v>
      </c>
      <c r="C1568" s="19" t="s">
        <v>52</v>
      </c>
      <c r="D1568" s="20"/>
      <c r="E1568" s="22"/>
      <c r="F1568" s="25"/>
      <c r="G1568" s="22"/>
      <c r="H1568" s="25"/>
      <c r="I1568" s="22"/>
      <c r="J1568" s="25"/>
      <c r="K1568" s="22"/>
      <c r="L1568" s="25"/>
      <c r="M1568" s="19" t="s">
        <v>52</v>
      </c>
      <c r="N1568" s="1" t="s">
        <v>94</v>
      </c>
      <c r="O1568" s="1" t="s">
        <v>94</v>
      </c>
      <c r="P1568" s="1" t="s">
        <v>52</v>
      </c>
      <c r="Q1568" s="1" t="s">
        <v>52</v>
      </c>
      <c r="R1568" s="1" t="s">
        <v>52</v>
      </c>
      <c r="AV1568" s="1" t="s">
        <v>52</v>
      </c>
      <c r="AW1568" s="1" t="s">
        <v>52</v>
      </c>
      <c r="AX1568" s="1" t="s">
        <v>52</v>
      </c>
      <c r="AY1568" s="1" t="s">
        <v>52</v>
      </c>
      <c r="AZ1568" s="1" t="s">
        <v>52</v>
      </c>
    </row>
    <row r="1569" spans="1:52" ht="30" customHeight="1" x14ac:dyDescent="0.3">
      <c r="A1569" s="20"/>
      <c r="B1569" s="20"/>
      <c r="C1569" s="20"/>
      <c r="D1569" s="20"/>
      <c r="E1569" s="22"/>
      <c r="F1569" s="25"/>
      <c r="G1569" s="22"/>
      <c r="H1569" s="25"/>
      <c r="I1569" s="22"/>
      <c r="J1569" s="25"/>
      <c r="K1569" s="22"/>
      <c r="L1569" s="25"/>
      <c r="M1569" s="20"/>
    </row>
    <row r="1570" spans="1:52" ht="30" customHeight="1" x14ac:dyDescent="0.3">
      <c r="A1570" s="16" t="s">
        <v>3146</v>
      </c>
      <c r="B1570" s="17"/>
      <c r="C1570" s="17"/>
      <c r="D1570" s="17"/>
      <c r="E1570" s="21"/>
      <c r="F1570" s="24"/>
      <c r="G1570" s="21"/>
      <c r="H1570" s="24"/>
      <c r="I1570" s="21"/>
      <c r="J1570" s="24"/>
      <c r="K1570" s="21"/>
      <c r="L1570" s="24"/>
      <c r="M1570" s="18"/>
      <c r="N1570" s="1" t="s">
        <v>2396</v>
      </c>
    </row>
    <row r="1571" spans="1:52" ht="30" customHeight="1" x14ac:dyDescent="0.3">
      <c r="A1571" s="19" t="s">
        <v>214</v>
      </c>
      <c r="B1571" s="19" t="s">
        <v>215</v>
      </c>
      <c r="C1571" s="19" t="s">
        <v>61</v>
      </c>
      <c r="D1571" s="20">
        <v>1</v>
      </c>
      <c r="E1571" s="22"/>
      <c r="F1571" s="25"/>
      <c r="G1571" s="22"/>
      <c r="H1571" s="25"/>
      <c r="I1571" s="22"/>
      <c r="J1571" s="25"/>
      <c r="K1571" s="22"/>
      <c r="L1571" s="25"/>
      <c r="M1571" s="19" t="s">
        <v>216</v>
      </c>
      <c r="N1571" s="1" t="s">
        <v>2396</v>
      </c>
      <c r="O1571" s="1" t="s">
        <v>217</v>
      </c>
      <c r="P1571" s="1" t="s">
        <v>64</v>
      </c>
      <c r="Q1571" s="1" t="s">
        <v>65</v>
      </c>
      <c r="R1571" s="1" t="s">
        <v>65</v>
      </c>
      <c r="AV1571" s="1" t="s">
        <v>52</v>
      </c>
      <c r="AW1571" s="1" t="s">
        <v>3147</v>
      </c>
      <c r="AX1571" s="1" t="s">
        <v>52</v>
      </c>
      <c r="AY1571" s="1" t="s">
        <v>52</v>
      </c>
      <c r="AZ1571" s="1" t="s">
        <v>52</v>
      </c>
    </row>
    <row r="1572" spans="1:52" ht="30" customHeight="1" x14ac:dyDescent="0.3">
      <c r="A1572" s="19" t="s">
        <v>1196</v>
      </c>
      <c r="B1572" s="19" t="s">
        <v>52</v>
      </c>
      <c r="C1572" s="19" t="s">
        <v>52</v>
      </c>
      <c r="D1572" s="20"/>
      <c r="E1572" s="22"/>
      <c r="F1572" s="25"/>
      <c r="G1572" s="22"/>
      <c r="H1572" s="25"/>
      <c r="I1572" s="22"/>
      <c r="J1572" s="25"/>
      <c r="K1572" s="22"/>
      <c r="L1572" s="25"/>
      <c r="M1572" s="19" t="s">
        <v>52</v>
      </c>
      <c r="N1572" s="1" t="s">
        <v>94</v>
      </c>
      <c r="O1572" s="1" t="s">
        <v>94</v>
      </c>
      <c r="P1572" s="1" t="s">
        <v>52</v>
      </c>
      <c r="Q1572" s="1" t="s">
        <v>52</v>
      </c>
      <c r="R1572" s="1" t="s">
        <v>52</v>
      </c>
      <c r="AV1572" s="1" t="s">
        <v>52</v>
      </c>
      <c r="AW1572" s="1" t="s">
        <v>52</v>
      </c>
      <c r="AX1572" s="1" t="s">
        <v>52</v>
      </c>
      <c r="AY1572" s="1" t="s">
        <v>52</v>
      </c>
      <c r="AZ1572" s="1" t="s">
        <v>52</v>
      </c>
    </row>
    <row r="1573" spans="1:52" ht="30" customHeight="1" x14ac:dyDescent="0.3">
      <c r="A1573" s="20"/>
      <c r="B1573" s="20"/>
      <c r="C1573" s="20"/>
      <c r="D1573" s="20"/>
      <c r="E1573" s="22"/>
      <c r="F1573" s="25"/>
      <c r="G1573" s="22"/>
      <c r="H1573" s="25"/>
      <c r="I1573" s="22"/>
      <c r="J1573" s="25"/>
      <c r="K1573" s="22"/>
      <c r="L1573" s="25"/>
      <c r="M1573" s="20"/>
    </row>
    <row r="1574" spans="1:52" ht="30" customHeight="1" x14ac:dyDescent="0.3">
      <c r="A1574" s="16" t="s">
        <v>3148</v>
      </c>
      <c r="B1574" s="17"/>
      <c r="C1574" s="17"/>
      <c r="D1574" s="17"/>
      <c r="E1574" s="21"/>
      <c r="F1574" s="24"/>
      <c r="G1574" s="21"/>
      <c r="H1574" s="24"/>
      <c r="I1574" s="21"/>
      <c r="J1574" s="24"/>
      <c r="K1574" s="21"/>
      <c r="L1574" s="24"/>
      <c r="M1574" s="18"/>
      <c r="N1574" s="1" t="s">
        <v>3136</v>
      </c>
    </row>
    <row r="1575" spans="1:52" ht="30" customHeight="1" x14ac:dyDescent="0.3">
      <c r="A1575" s="19" t="s">
        <v>3133</v>
      </c>
      <c r="B1575" s="19" t="s">
        <v>3134</v>
      </c>
      <c r="C1575" s="19" t="s">
        <v>154</v>
      </c>
      <c r="D1575" s="20">
        <v>1</v>
      </c>
      <c r="E1575" s="22"/>
      <c r="F1575" s="25"/>
      <c r="G1575" s="22"/>
      <c r="H1575" s="25"/>
      <c r="I1575" s="22"/>
      <c r="J1575" s="25"/>
      <c r="K1575" s="22"/>
      <c r="L1575" s="25"/>
      <c r="M1575" s="19" t="s">
        <v>52</v>
      </c>
      <c r="N1575" s="1" t="s">
        <v>3136</v>
      </c>
      <c r="O1575" s="1" t="s">
        <v>3149</v>
      </c>
      <c r="P1575" s="1" t="s">
        <v>65</v>
      </c>
      <c r="Q1575" s="1" t="s">
        <v>65</v>
      </c>
      <c r="R1575" s="1" t="s">
        <v>64</v>
      </c>
      <c r="AV1575" s="1" t="s">
        <v>52</v>
      </c>
      <c r="AW1575" s="1" t="s">
        <v>3150</v>
      </c>
      <c r="AX1575" s="1" t="s">
        <v>52</v>
      </c>
      <c r="AY1575" s="1" t="s">
        <v>52</v>
      </c>
      <c r="AZ1575" s="1" t="s">
        <v>52</v>
      </c>
    </row>
    <row r="1576" spans="1:52" ht="30" customHeight="1" x14ac:dyDescent="0.3">
      <c r="A1576" s="19" t="s">
        <v>1196</v>
      </c>
      <c r="B1576" s="19" t="s">
        <v>52</v>
      </c>
      <c r="C1576" s="19" t="s">
        <v>52</v>
      </c>
      <c r="D1576" s="20"/>
      <c r="E1576" s="22"/>
      <c r="F1576" s="25"/>
      <c r="G1576" s="22"/>
      <c r="H1576" s="25"/>
      <c r="I1576" s="22"/>
      <c r="J1576" s="25"/>
      <c r="K1576" s="22"/>
      <c r="L1576" s="25"/>
      <c r="M1576" s="19" t="s">
        <v>52</v>
      </c>
      <c r="N1576" s="1" t="s">
        <v>94</v>
      </c>
      <c r="O1576" s="1" t="s">
        <v>94</v>
      </c>
      <c r="P1576" s="1" t="s">
        <v>52</v>
      </c>
      <c r="Q1576" s="1" t="s">
        <v>52</v>
      </c>
      <c r="R1576" s="1" t="s">
        <v>52</v>
      </c>
      <c r="AV1576" s="1" t="s">
        <v>52</v>
      </c>
      <c r="AW1576" s="1" t="s">
        <v>52</v>
      </c>
      <c r="AX1576" s="1" t="s">
        <v>52</v>
      </c>
      <c r="AY1576" s="1" t="s">
        <v>52</v>
      </c>
      <c r="AZ1576" s="1" t="s">
        <v>52</v>
      </c>
    </row>
    <row r="1577" spans="1:52" ht="30" customHeight="1" x14ac:dyDescent="0.3">
      <c r="A1577" s="20"/>
      <c r="B1577" s="20"/>
      <c r="C1577" s="20"/>
      <c r="D1577" s="20"/>
      <c r="E1577" s="22"/>
      <c r="F1577" s="25"/>
      <c r="G1577" s="22"/>
      <c r="H1577" s="25"/>
      <c r="I1577" s="22"/>
      <c r="J1577" s="25"/>
      <c r="K1577" s="22"/>
      <c r="L1577" s="25"/>
      <c r="M1577" s="20"/>
    </row>
    <row r="1578" spans="1:52" ht="30" customHeight="1" x14ac:dyDescent="0.3">
      <c r="A1578" s="16" t="s">
        <v>3151</v>
      </c>
      <c r="B1578" s="17"/>
      <c r="C1578" s="17"/>
      <c r="D1578" s="17"/>
      <c r="E1578" s="21"/>
      <c r="F1578" s="24"/>
      <c r="G1578" s="21"/>
      <c r="H1578" s="24"/>
      <c r="I1578" s="21"/>
      <c r="J1578" s="24"/>
      <c r="K1578" s="21"/>
      <c r="L1578" s="24"/>
      <c r="M1578" s="18"/>
      <c r="N1578" s="1" t="s">
        <v>2403</v>
      </c>
    </row>
    <row r="1579" spans="1:52" ht="30" customHeight="1" x14ac:dyDescent="0.3">
      <c r="A1579" s="19" t="s">
        <v>2400</v>
      </c>
      <c r="B1579" s="19" t="s">
        <v>52</v>
      </c>
      <c r="C1579" s="19" t="s">
        <v>61</v>
      </c>
      <c r="D1579" s="20">
        <v>1.03</v>
      </c>
      <c r="E1579" s="22"/>
      <c r="F1579" s="25"/>
      <c r="G1579" s="22"/>
      <c r="H1579" s="25"/>
      <c r="I1579" s="22"/>
      <c r="J1579" s="25"/>
      <c r="K1579" s="22"/>
      <c r="L1579" s="25"/>
      <c r="M1579" s="19" t="s">
        <v>52</v>
      </c>
      <c r="N1579" s="1" t="s">
        <v>2403</v>
      </c>
      <c r="O1579" s="1" t="s">
        <v>3152</v>
      </c>
      <c r="P1579" s="1" t="s">
        <v>65</v>
      </c>
      <c r="Q1579" s="1" t="s">
        <v>65</v>
      </c>
      <c r="R1579" s="1" t="s">
        <v>64</v>
      </c>
      <c r="V1579">
        <v>1</v>
      </c>
      <c r="AV1579" s="1" t="s">
        <v>52</v>
      </c>
      <c r="AW1579" s="1" t="s">
        <v>3153</v>
      </c>
      <c r="AX1579" s="1" t="s">
        <v>52</v>
      </c>
      <c r="AY1579" s="1" t="s">
        <v>52</v>
      </c>
      <c r="AZ1579" s="1" t="s">
        <v>52</v>
      </c>
    </row>
    <row r="1580" spans="1:52" ht="30" customHeight="1" x14ac:dyDescent="0.3">
      <c r="A1580" s="19" t="s">
        <v>1543</v>
      </c>
      <c r="B1580" s="19" t="s">
        <v>3004</v>
      </c>
      <c r="C1580" s="19" t="s">
        <v>353</v>
      </c>
      <c r="D1580" s="20">
        <v>1</v>
      </c>
      <c r="E1580" s="22"/>
      <c r="F1580" s="25"/>
      <c r="G1580" s="22"/>
      <c r="H1580" s="25"/>
      <c r="I1580" s="22"/>
      <c r="J1580" s="25"/>
      <c r="K1580" s="22"/>
      <c r="L1580" s="25"/>
      <c r="M1580" s="19" t="s">
        <v>52</v>
      </c>
      <c r="N1580" s="1" t="s">
        <v>2403</v>
      </c>
      <c r="O1580" s="1" t="s">
        <v>1141</v>
      </c>
      <c r="P1580" s="1" t="s">
        <v>65</v>
      </c>
      <c r="Q1580" s="1" t="s">
        <v>65</v>
      </c>
      <c r="R1580" s="1" t="s">
        <v>65</v>
      </c>
      <c r="S1580">
        <v>0</v>
      </c>
      <c r="T1580">
        <v>0</v>
      </c>
      <c r="U1580">
        <v>0.05</v>
      </c>
      <c r="AV1580" s="1" t="s">
        <v>52</v>
      </c>
      <c r="AW1580" s="1" t="s">
        <v>3154</v>
      </c>
      <c r="AX1580" s="1" t="s">
        <v>52</v>
      </c>
      <c r="AY1580" s="1" t="s">
        <v>52</v>
      </c>
      <c r="AZ1580" s="1" t="s">
        <v>52</v>
      </c>
    </row>
    <row r="1581" spans="1:52" ht="30" customHeight="1" x14ac:dyDescent="0.3">
      <c r="A1581" s="19" t="s">
        <v>3006</v>
      </c>
      <c r="B1581" s="19" t="s">
        <v>52</v>
      </c>
      <c r="C1581" s="19" t="s">
        <v>61</v>
      </c>
      <c r="D1581" s="20">
        <v>1</v>
      </c>
      <c r="E1581" s="22"/>
      <c r="F1581" s="25"/>
      <c r="G1581" s="22"/>
      <c r="H1581" s="25"/>
      <c r="I1581" s="22"/>
      <c r="J1581" s="25"/>
      <c r="K1581" s="22"/>
      <c r="L1581" s="25"/>
      <c r="M1581" s="19" t="s">
        <v>3007</v>
      </c>
      <c r="N1581" s="1" t="s">
        <v>2403</v>
      </c>
      <c r="O1581" s="1" t="s">
        <v>3008</v>
      </c>
      <c r="P1581" s="1" t="s">
        <v>64</v>
      </c>
      <c r="Q1581" s="1" t="s">
        <v>65</v>
      </c>
      <c r="R1581" s="1" t="s">
        <v>65</v>
      </c>
      <c r="AV1581" s="1" t="s">
        <v>52</v>
      </c>
      <c r="AW1581" s="1" t="s">
        <v>3155</v>
      </c>
      <c r="AX1581" s="1" t="s">
        <v>52</v>
      </c>
      <c r="AY1581" s="1" t="s">
        <v>52</v>
      </c>
      <c r="AZ1581" s="1" t="s">
        <v>52</v>
      </c>
    </row>
    <row r="1582" spans="1:52" ht="30" customHeight="1" x14ac:dyDescent="0.3">
      <c r="A1582" s="19" t="s">
        <v>1196</v>
      </c>
      <c r="B1582" s="19" t="s">
        <v>52</v>
      </c>
      <c r="C1582" s="19" t="s">
        <v>52</v>
      </c>
      <c r="D1582" s="20"/>
      <c r="E1582" s="22"/>
      <c r="F1582" s="25"/>
      <c r="G1582" s="22"/>
      <c r="H1582" s="25"/>
      <c r="I1582" s="22"/>
      <c r="J1582" s="25"/>
      <c r="K1582" s="22"/>
      <c r="L1582" s="25"/>
      <c r="M1582" s="19" t="s">
        <v>52</v>
      </c>
      <c r="N1582" s="1" t="s">
        <v>94</v>
      </c>
      <c r="O1582" s="1" t="s">
        <v>94</v>
      </c>
      <c r="P1582" s="1" t="s">
        <v>52</v>
      </c>
      <c r="Q1582" s="1" t="s">
        <v>52</v>
      </c>
      <c r="R1582" s="1" t="s">
        <v>52</v>
      </c>
      <c r="AV1582" s="1" t="s">
        <v>52</v>
      </c>
      <c r="AW1582" s="1" t="s">
        <v>52</v>
      </c>
      <c r="AX1582" s="1" t="s">
        <v>52</v>
      </c>
      <c r="AY1582" s="1" t="s">
        <v>52</v>
      </c>
      <c r="AZ1582" s="1" t="s">
        <v>52</v>
      </c>
    </row>
    <row r="1583" spans="1:52" ht="30" customHeight="1" x14ac:dyDescent="0.3">
      <c r="A1583" s="20"/>
      <c r="B1583" s="20"/>
      <c r="C1583" s="20"/>
      <c r="D1583" s="20"/>
      <c r="E1583" s="22"/>
      <c r="F1583" s="25"/>
      <c r="G1583" s="22"/>
      <c r="H1583" s="25"/>
      <c r="I1583" s="22"/>
      <c r="J1583" s="25"/>
      <c r="K1583" s="22"/>
      <c r="L1583" s="25"/>
      <c r="M1583" s="20"/>
    </row>
    <row r="1584" spans="1:52" ht="30" customHeight="1" x14ac:dyDescent="0.3">
      <c r="A1584" s="16" t="s">
        <v>3156</v>
      </c>
      <c r="B1584" s="17"/>
      <c r="C1584" s="17"/>
      <c r="D1584" s="17"/>
      <c r="E1584" s="21"/>
      <c r="F1584" s="24"/>
      <c r="G1584" s="21"/>
      <c r="H1584" s="24"/>
      <c r="I1584" s="21"/>
      <c r="J1584" s="24"/>
      <c r="K1584" s="21"/>
      <c r="L1584" s="24"/>
      <c r="M1584" s="18"/>
      <c r="N1584" s="1" t="s">
        <v>2408</v>
      </c>
    </row>
    <row r="1585" spans="1:52" ht="30" customHeight="1" x14ac:dyDescent="0.3">
      <c r="A1585" s="19" t="s">
        <v>3157</v>
      </c>
      <c r="B1585" s="19" t="s">
        <v>3158</v>
      </c>
      <c r="C1585" s="19" t="s">
        <v>61</v>
      </c>
      <c r="D1585" s="20">
        <v>1.05</v>
      </c>
      <c r="E1585" s="22"/>
      <c r="F1585" s="25"/>
      <c r="G1585" s="22"/>
      <c r="H1585" s="25"/>
      <c r="I1585" s="22"/>
      <c r="J1585" s="25"/>
      <c r="K1585" s="22"/>
      <c r="L1585" s="25"/>
      <c r="M1585" s="19" t="s">
        <v>52</v>
      </c>
      <c r="N1585" s="1" t="s">
        <v>2408</v>
      </c>
      <c r="O1585" s="1" t="s">
        <v>3159</v>
      </c>
      <c r="P1585" s="1" t="s">
        <v>65</v>
      </c>
      <c r="Q1585" s="1" t="s">
        <v>65</v>
      </c>
      <c r="R1585" s="1" t="s">
        <v>64</v>
      </c>
      <c r="V1585">
        <v>1</v>
      </c>
      <c r="AV1585" s="1" t="s">
        <v>52</v>
      </c>
      <c r="AW1585" s="1" t="s">
        <v>3160</v>
      </c>
      <c r="AX1585" s="1" t="s">
        <v>52</v>
      </c>
      <c r="AY1585" s="1" t="s">
        <v>52</v>
      </c>
      <c r="AZ1585" s="1" t="s">
        <v>52</v>
      </c>
    </row>
    <row r="1586" spans="1:52" ht="30" customHeight="1" x14ac:dyDescent="0.3">
      <c r="A1586" s="19" t="s">
        <v>1543</v>
      </c>
      <c r="B1586" s="19" t="s">
        <v>3004</v>
      </c>
      <c r="C1586" s="19" t="s">
        <v>353</v>
      </c>
      <c r="D1586" s="20">
        <v>1</v>
      </c>
      <c r="E1586" s="22"/>
      <c r="F1586" s="25"/>
      <c r="G1586" s="22"/>
      <c r="H1586" s="25"/>
      <c r="I1586" s="22"/>
      <c r="J1586" s="25"/>
      <c r="K1586" s="22"/>
      <c r="L1586" s="25"/>
      <c r="M1586" s="19" t="s">
        <v>52</v>
      </c>
      <c r="N1586" s="1" t="s">
        <v>2408</v>
      </c>
      <c r="O1586" s="1" t="s">
        <v>1141</v>
      </c>
      <c r="P1586" s="1" t="s">
        <v>65</v>
      </c>
      <c r="Q1586" s="1" t="s">
        <v>65</v>
      </c>
      <c r="R1586" s="1" t="s">
        <v>65</v>
      </c>
      <c r="S1586">
        <v>0</v>
      </c>
      <c r="T1586">
        <v>0</v>
      </c>
      <c r="U1586">
        <v>0.05</v>
      </c>
      <c r="AV1586" s="1" t="s">
        <v>52</v>
      </c>
      <c r="AW1586" s="1" t="s">
        <v>3161</v>
      </c>
      <c r="AX1586" s="1" t="s">
        <v>52</v>
      </c>
      <c r="AY1586" s="1" t="s">
        <v>52</v>
      </c>
      <c r="AZ1586" s="1" t="s">
        <v>52</v>
      </c>
    </row>
    <row r="1587" spans="1:52" ht="30" customHeight="1" x14ac:dyDescent="0.3">
      <c r="A1587" s="19" t="s">
        <v>3006</v>
      </c>
      <c r="B1587" s="19" t="s">
        <v>52</v>
      </c>
      <c r="C1587" s="19" t="s">
        <v>61</v>
      </c>
      <c r="D1587" s="20">
        <v>1</v>
      </c>
      <c r="E1587" s="22"/>
      <c r="F1587" s="25"/>
      <c r="G1587" s="22"/>
      <c r="H1587" s="25"/>
      <c r="I1587" s="22"/>
      <c r="J1587" s="25"/>
      <c r="K1587" s="22"/>
      <c r="L1587" s="25"/>
      <c r="M1587" s="19" t="s">
        <v>3007</v>
      </c>
      <c r="N1587" s="1" t="s">
        <v>2408</v>
      </c>
      <c r="O1587" s="1" t="s">
        <v>3008</v>
      </c>
      <c r="P1587" s="1" t="s">
        <v>64</v>
      </c>
      <c r="Q1587" s="1" t="s">
        <v>65</v>
      </c>
      <c r="R1587" s="1" t="s">
        <v>65</v>
      </c>
      <c r="AV1587" s="1" t="s">
        <v>52</v>
      </c>
      <c r="AW1587" s="1" t="s">
        <v>3162</v>
      </c>
      <c r="AX1587" s="1" t="s">
        <v>52</v>
      </c>
      <c r="AY1587" s="1" t="s">
        <v>52</v>
      </c>
      <c r="AZ1587" s="1" t="s">
        <v>52</v>
      </c>
    </row>
    <row r="1588" spans="1:52" ht="30" customHeight="1" x14ac:dyDescent="0.3">
      <c r="A1588" s="19" t="s">
        <v>1196</v>
      </c>
      <c r="B1588" s="19" t="s">
        <v>52</v>
      </c>
      <c r="C1588" s="19" t="s">
        <v>52</v>
      </c>
      <c r="D1588" s="20"/>
      <c r="E1588" s="22"/>
      <c r="F1588" s="25"/>
      <c r="G1588" s="22"/>
      <c r="H1588" s="25"/>
      <c r="I1588" s="22"/>
      <c r="J1588" s="25"/>
      <c r="K1588" s="22"/>
      <c r="L1588" s="25"/>
      <c r="M1588" s="19" t="s">
        <v>52</v>
      </c>
      <c r="N1588" s="1" t="s">
        <v>94</v>
      </c>
      <c r="O1588" s="1" t="s">
        <v>94</v>
      </c>
      <c r="P1588" s="1" t="s">
        <v>52</v>
      </c>
      <c r="Q1588" s="1" t="s">
        <v>52</v>
      </c>
      <c r="R1588" s="1" t="s">
        <v>52</v>
      </c>
      <c r="AV1588" s="1" t="s">
        <v>52</v>
      </c>
      <c r="AW1588" s="1" t="s">
        <v>52</v>
      </c>
      <c r="AX1588" s="1" t="s">
        <v>52</v>
      </c>
      <c r="AY1588" s="1" t="s">
        <v>52</v>
      </c>
      <c r="AZ1588" s="1" t="s">
        <v>52</v>
      </c>
    </row>
    <row r="1589" spans="1:52" ht="30" customHeight="1" x14ac:dyDescent="0.3">
      <c r="A1589" s="20"/>
      <c r="B1589" s="20"/>
      <c r="C1589" s="20"/>
      <c r="D1589" s="20"/>
      <c r="E1589" s="22"/>
      <c r="F1589" s="25"/>
      <c r="G1589" s="22"/>
      <c r="H1589" s="25"/>
      <c r="I1589" s="22"/>
      <c r="J1589" s="25"/>
      <c r="K1589" s="22"/>
      <c r="L1589" s="25"/>
      <c r="M1589" s="20"/>
    </row>
    <row r="1590" spans="1:52" ht="30" customHeight="1" x14ac:dyDescent="0.3">
      <c r="A1590" s="16" t="s">
        <v>3163</v>
      </c>
      <c r="B1590" s="17"/>
      <c r="C1590" s="17"/>
      <c r="D1590" s="17"/>
      <c r="E1590" s="21"/>
      <c r="F1590" s="24"/>
      <c r="G1590" s="21"/>
      <c r="H1590" s="24"/>
      <c r="I1590" s="21"/>
      <c r="J1590" s="24"/>
      <c r="K1590" s="21"/>
      <c r="L1590" s="24"/>
      <c r="M1590" s="18"/>
      <c r="N1590" s="1" t="s">
        <v>2413</v>
      </c>
    </row>
    <row r="1591" spans="1:52" ht="30" customHeight="1" x14ac:dyDescent="0.3">
      <c r="A1591" s="19" t="s">
        <v>3164</v>
      </c>
      <c r="B1591" s="19" t="s">
        <v>3165</v>
      </c>
      <c r="C1591" s="19" t="s">
        <v>61</v>
      </c>
      <c r="D1591" s="20">
        <v>1.05</v>
      </c>
      <c r="E1591" s="22"/>
      <c r="F1591" s="25"/>
      <c r="G1591" s="22"/>
      <c r="H1591" s="25"/>
      <c r="I1591" s="22"/>
      <c r="J1591" s="25"/>
      <c r="K1591" s="22"/>
      <c r="L1591" s="25"/>
      <c r="M1591" s="19" t="s">
        <v>52</v>
      </c>
      <c r="N1591" s="1" t="s">
        <v>2413</v>
      </c>
      <c r="O1591" s="1" t="s">
        <v>3166</v>
      </c>
      <c r="P1591" s="1" t="s">
        <v>65</v>
      </c>
      <c r="Q1591" s="1" t="s">
        <v>65</v>
      </c>
      <c r="R1591" s="1" t="s">
        <v>64</v>
      </c>
      <c r="V1591">
        <v>1</v>
      </c>
      <c r="AV1591" s="1" t="s">
        <v>52</v>
      </c>
      <c r="AW1591" s="1" t="s">
        <v>3167</v>
      </c>
      <c r="AX1591" s="1" t="s">
        <v>52</v>
      </c>
      <c r="AY1591" s="1" t="s">
        <v>52</v>
      </c>
      <c r="AZ1591" s="1" t="s">
        <v>52</v>
      </c>
    </row>
    <row r="1592" spans="1:52" ht="30" customHeight="1" x14ac:dyDescent="0.3">
      <c r="A1592" s="19" t="s">
        <v>1543</v>
      </c>
      <c r="B1592" s="19" t="s">
        <v>3004</v>
      </c>
      <c r="C1592" s="19" t="s">
        <v>353</v>
      </c>
      <c r="D1592" s="20">
        <v>1</v>
      </c>
      <c r="E1592" s="22"/>
      <c r="F1592" s="25"/>
      <c r="G1592" s="22"/>
      <c r="H1592" s="25"/>
      <c r="I1592" s="22"/>
      <c r="J1592" s="25"/>
      <c r="K1592" s="22"/>
      <c r="L1592" s="25"/>
      <c r="M1592" s="19" t="s">
        <v>52</v>
      </c>
      <c r="N1592" s="1" t="s">
        <v>2413</v>
      </c>
      <c r="O1592" s="1" t="s">
        <v>1141</v>
      </c>
      <c r="P1592" s="1" t="s">
        <v>65</v>
      </c>
      <c r="Q1592" s="1" t="s">
        <v>65</v>
      </c>
      <c r="R1592" s="1" t="s">
        <v>65</v>
      </c>
      <c r="S1592">
        <v>0</v>
      </c>
      <c r="T1592">
        <v>0</v>
      </c>
      <c r="U1592">
        <v>0.05</v>
      </c>
      <c r="AV1592" s="1" t="s">
        <v>52</v>
      </c>
      <c r="AW1592" s="1" t="s">
        <v>3168</v>
      </c>
      <c r="AX1592" s="1" t="s">
        <v>52</v>
      </c>
      <c r="AY1592" s="1" t="s">
        <v>52</v>
      </c>
      <c r="AZ1592" s="1" t="s">
        <v>52</v>
      </c>
    </row>
    <row r="1593" spans="1:52" ht="30" customHeight="1" x14ac:dyDescent="0.3">
      <c r="A1593" s="19" t="s">
        <v>3006</v>
      </c>
      <c r="B1593" s="19" t="s">
        <v>52</v>
      </c>
      <c r="C1593" s="19" t="s">
        <v>61</v>
      </c>
      <c r="D1593" s="20">
        <v>1</v>
      </c>
      <c r="E1593" s="22"/>
      <c r="F1593" s="25"/>
      <c r="G1593" s="22"/>
      <c r="H1593" s="25"/>
      <c r="I1593" s="22"/>
      <c r="J1593" s="25"/>
      <c r="K1593" s="22"/>
      <c r="L1593" s="25"/>
      <c r="M1593" s="19" t="s">
        <v>3007</v>
      </c>
      <c r="N1593" s="1" t="s">
        <v>2413</v>
      </c>
      <c r="O1593" s="1" t="s">
        <v>3008</v>
      </c>
      <c r="P1593" s="1" t="s">
        <v>64</v>
      </c>
      <c r="Q1593" s="1" t="s">
        <v>65</v>
      </c>
      <c r="R1593" s="1" t="s">
        <v>65</v>
      </c>
      <c r="AV1593" s="1" t="s">
        <v>52</v>
      </c>
      <c r="AW1593" s="1" t="s">
        <v>3169</v>
      </c>
      <c r="AX1593" s="1" t="s">
        <v>52</v>
      </c>
      <c r="AY1593" s="1" t="s">
        <v>52</v>
      </c>
      <c r="AZ1593" s="1" t="s">
        <v>52</v>
      </c>
    </row>
    <row r="1594" spans="1:52" ht="30" customHeight="1" x14ac:dyDescent="0.3">
      <c r="A1594" s="19" t="s">
        <v>1196</v>
      </c>
      <c r="B1594" s="19" t="s">
        <v>52</v>
      </c>
      <c r="C1594" s="19" t="s">
        <v>52</v>
      </c>
      <c r="D1594" s="20"/>
      <c r="E1594" s="22"/>
      <c r="F1594" s="25"/>
      <c r="G1594" s="22"/>
      <c r="H1594" s="25"/>
      <c r="I1594" s="22"/>
      <c r="J1594" s="25"/>
      <c r="K1594" s="22"/>
      <c r="L1594" s="25"/>
      <c r="M1594" s="19" t="s">
        <v>52</v>
      </c>
      <c r="N1594" s="1" t="s">
        <v>94</v>
      </c>
      <c r="O1594" s="1" t="s">
        <v>94</v>
      </c>
      <c r="P1594" s="1" t="s">
        <v>52</v>
      </c>
      <c r="Q1594" s="1" t="s">
        <v>52</v>
      </c>
      <c r="R1594" s="1" t="s">
        <v>52</v>
      </c>
      <c r="AV1594" s="1" t="s">
        <v>52</v>
      </c>
      <c r="AW1594" s="1" t="s">
        <v>52</v>
      </c>
      <c r="AX1594" s="1" t="s">
        <v>52</v>
      </c>
      <c r="AY1594" s="1" t="s">
        <v>52</v>
      </c>
      <c r="AZ1594" s="1" t="s">
        <v>52</v>
      </c>
    </row>
    <row r="1595" spans="1:52" ht="30" customHeight="1" x14ac:dyDescent="0.3">
      <c r="A1595" s="20"/>
      <c r="B1595" s="20"/>
      <c r="C1595" s="20"/>
      <c r="D1595" s="20"/>
      <c r="E1595" s="22"/>
      <c r="F1595" s="25"/>
      <c r="G1595" s="22"/>
      <c r="H1595" s="25"/>
      <c r="I1595" s="22"/>
      <c r="J1595" s="25"/>
      <c r="K1595" s="22"/>
      <c r="L1595" s="25"/>
      <c r="M1595" s="20"/>
    </row>
    <row r="1596" spans="1:52" ht="30" customHeight="1" x14ac:dyDescent="0.3">
      <c r="A1596" s="16" t="s">
        <v>3170</v>
      </c>
      <c r="B1596" s="17"/>
      <c r="C1596" s="17"/>
      <c r="D1596" s="17"/>
      <c r="E1596" s="21"/>
      <c r="F1596" s="24"/>
      <c r="G1596" s="21"/>
      <c r="H1596" s="24"/>
      <c r="I1596" s="21"/>
      <c r="J1596" s="24"/>
      <c r="K1596" s="21"/>
      <c r="L1596" s="24"/>
      <c r="M1596" s="18"/>
      <c r="N1596" s="1" t="s">
        <v>2431</v>
      </c>
    </row>
    <row r="1597" spans="1:52" ht="30" customHeight="1" x14ac:dyDescent="0.3">
      <c r="A1597" s="19" t="s">
        <v>3171</v>
      </c>
      <c r="B1597" s="19" t="s">
        <v>3172</v>
      </c>
      <c r="C1597" s="19" t="s">
        <v>316</v>
      </c>
      <c r="D1597" s="20">
        <v>1</v>
      </c>
      <c r="E1597" s="22"/>
      <c r="F1597" s="25"/>
      <c r="G1597" s="22"/>
      <c r="H1597" s="25"/>
      <c r="I1597" s="22"/>
      <c r="J1597" s="25"/>
      <c r="K1597" s="22"/>
      <c r="L1597" s="25"/>
      <c r="M1597" s="19" t="s">
        <v>3173</v>
      </c>
      <c r="N1597" s="1" t="s">
        <v>2431</v>
      </c>
      <c r="O1597" s="1" t="s">
        <v>3174</v>
      </c>
      <c r="P1597" s="1" t="s">
        <v>65</v>
      </c>
      <c r="Q1597" s="1" t="s">
        <v>65</v>
      </c>
      <c r="R1597" s="1" t="s">
        <v>64</v>
      </c>
      <c r="AV1597" s="1" t="s">
        <v>52</v>
      </c>
      <c r="AW1597" s="1" t="s">
        <v>3175</v>
      </c>
      <c r="AX1597" s="1" t="s">
        <v>52</v>
      </c>
      <c r="AY1597" s="1" t="s">
        <v>52</v>
      </c>
      <c r="AZ1597" s="1" t="s">
        <v>52</v>
      </c>
    </row>
    <row r="1598" spans="1:52" ht="30" customHeight="1" x14ac:dyDescent="0.3">
      <c r="A1598" s="19" t="s">
        <v>3176</v>
      </c>
      <c r="B1598" s="19" t="s">
        <v>1193</v>
      </c>
      <c r="C1598" s="19" t="s">
        <v>652</v>
      </c>
      <c r="D1598" s="20">
        <v>0.3</v>
      </c>
      <c r="E1598" s="22"/>
      <c r="F1598" s="25"/>
      <c r="G1598" s="22"/>
      <c r="H1598" s="25"/>
      <c r="I1598" s="22"/>
      <c r="J1598" s="25"/>
      <c r="K1598" s="22"/>
      <c r="L1598" s="25"/>
      <c r="M1598" s="19" t="s">
        <v>52</v>
      </c>
      <c r="N1598" s="1" t="s">
        <v>2431</v>
      </c>
      <c r="O1598" s="1" t="s">
        <v>3177</v>
      </c>
      <c r="P1598" s="1" t="s">
        <v>65</v>
      </c>
      <c r="Q1598" s="1" t="s">
        <v>65</v>
      </c>
      <c r="R1598" s="1" t="s">
        <v>64</v>
      </c>
      <c r="AV1598" s="1" t="s">
        <v>52</v>
      </c>
      <c r="AW1598" s="1" t="s">
        <v>3178</v>
      </c>
      <c r="AX1598" s="1" t="s">
        <v>52</v>
      </c>
      <c r="AY1598" s="1" t="s">
        <v>52</v>
      </c>
      <c r="AZ1598" s="1" t="s">
        <v>52</v>
      </c>
    </row>
    <row r="1599" spans="1:52" ht="30" customHeight="1" x14ac:dyDescent="0.3">
      <c r="A1599" s="19" t="s">
        <v>1196</v>
      </c>
      <c r="B1599" s="19" t="s">
        <v>52</v>
      </c>
      <c r="C1599" s="19" t="s">
        <v>52</v>
      </c>
      <c r="D1599" s="20"/>
      <c r="E1599" s="22"/>
      <c r="F1599" s="25"/>
      <c r="G1599" s="22"/>
      <c r="H1599" s="25"/>
      <c r="I1599" s="22"/>
      <c r="J1599" s="25"/>
      <c r="K1599" s="22"/>
      <c r="L1599" s="25"/>
      <c r="M1599" s="19" t="s">
        <v>52</v>
      </c>
      <c r="N1599" s="1" t="s">
        <v>94</v>
      </c>
      <c r="O1599" s="1" t="s">
        <v>94</v>
      </c>
      <c r="P1599" s="1" t="s">
        <v>52</v>
      </c>
      <c r="Q1599" s="1" t="s">
        <v>52</v>
      </c>
      <c r="R1599" s="1" t="s">
        <v>52</v>
      </c>
      <c r="AV1599" s="1" t="s">
        <v>52</v>
      </c>
      <c r="AW1599" s="1" t="s">
        <v>52</v>
      </c>
      <c r="AX1599" s="1" t="s">
        <v>52</v>
      </c>
      <c r="AY1599" s="1" t="s">
        <v>52</v>
      </c>
      <c r="AZ1599" s="1" t="s">
        <v>52</v>
      </c>
    </row>
    <row r="1600" spans="1:52" ht="30" customHeight="1" x14ac:dyDescent="0.3">
      <c r="A1600" s="20"/>
      <c r="B1600" s="20"/>
      <c r="C1600" s="20"/>
      <c r="D1600" s="20"/>
      <c r="E1600" s="22"/>
      <c r="F1600" s="25"/>
      <c r="G1600" s="22"/>
      <c r="H1600" s="25"/>
      <c r="I1600" s="22"/>
      <c r="J1600" s="25"/>
      <c r="K1600" s="22"/>
      <c r="L1600" s="25"/>
      <c r="M1600" s="20"/>
    </row>
    <row r="1601" spans="1:52" ht="30" customHeight="1" x14ac:dyDescent="0.3">
      <c r="A1601" s="16" t="s">
        <v>3179</v>
      </c>
      <c r="B1601" s="17"/>
      <c r="C1601" s="17"/>
      <c r="D1601" s="17"/>
      <c r="E1601" s="21"/>
      <c r="F1601" s="24"/>
      <c r="G1601" s="21"/>
      <c r="H1601" s="24"/>
      <c r="I1601" s="21"/>
      <c r="J1601" s="24"/>
      <c r="K1601" s="21"/>
      <c r="L1601" s="24"/>
      <c r="M1601" s="18"/>
      <c r="N1601" s="1" t="s">
        <v>2435</v>
      </c>
    </row>
    <row r="1602" spans="1:52" ht="30" customHeight="1" x14ac:dyDescent="0.3">
      <c r="A1602" s="19" t="s">
        <v>3180</v>
      </c>
      <c r="B1602" s="19" t="s">
        <v>3181</v>
      </c>
      <c r="C1602" s="19" t="s">
        <v>316</v>
      </c>
      <c r="D1602" s="20">
        <v>1</v>
      </c>
      <c r="E1602" s="22"/>
      <c r="F1602" s="25"/>
      <c r="G1602" s="22"/>
      <c r="H1602" s="25"/>
      <c r="I1602" s="22"/>
      <c r="J1602" s="25"/>
      <c r="K1602" s="22"/>
      <c r="L1602" s="25"/>
      <c r="M1602" s="19" t="s">
        <v>52</v>
      </c>
      <c r="N1602" s="1" t="s">
        <v>2435</v>
      </c>
      <c r="O1602" s="1" t="s">
        <v>3182</v>
      </c>
      <c r="P1602" s="1" t="s">
        <v>65</v>
      </c>
      <c r="Q1602" s="1" t="s">
        <v>65</v>
      </c>
      <c r="R1602" s="1" t="s">
        <v>64</v>
      </c>
      <c r="AV1602" s="1" t="s">
        <v>52</v>
      </c>
      <c r="AW1602" s="1" t="s">
        <v>3183</v>
      </c>
      <c r="AX1602" s="1" t="s">
        <v>52</v>
      </c>
      <c r="AY1602" s="1" t="s">
        <v>52</v>
      </c>
      <c r="AZ1602" s="1" t="s">
        <v>52</v>
      </c>
    </row>
    <row r="1603" spans="1:52" ht="30" customHeight="1" x14ac:dyDescent="0.3">
      <c r="A1603" s="19" t="s">
        <v>3176</v>
      </c>
      <c r="B1603" s="19" t="s">
        <v>1193</v>
      </c>
      <c r="C1603" s="19" t="s">
        <v>652</v>
      </c>
      <c r="D1603" s="20">
        <v>0.15</v>
      </c>
      <c r="E1603" s="22"/>
      <c r="F1603" s="25"/>
      <c r="G1603" s="22"/>
      <c r="H1603" s="25"/>
      <c r="I1603" s="22"/>
      <c r="J1603" s="25"/>
      <c r="K1603" s="22"/>
      <c r="L1603" s="25"/>
      <c r="M1603" s="19" t="s">
        <v>52</v>
      </c>
      <c r="N1603" s="1" t="s">
        <v>2435</v>
      </c>
      <c r="O1603" s="1" t="s">
        <v>3177</v>
      </c>
      <c r="P1603" s="1" t="s">
        <v>65</v>
      </c>
      <c r="Q1603" s="1" t="s">
        <v>65</v>
      </c>
      <c r="R1603" s="1" t="s">
        <v>64</v>
      </c>
      <c r="AV1603" s="1" t="s">
        <v>52</v>
      </c>
      <c r="AW1603" s="1" t="s">
        <v>3184</v>
      </c>
      <c r="AX1603" s="1" t="s">
        <v>52</v>
      </c>
      <c r="AY1603" s="1" t="s">
        <v>52</v>
      </c>
      <c r="AZ1603" s="1" t="s">
        <v>52</v>
      </c>
    </row>
    <row r="1604" spans="1:52" ht="30" customHeight="1" x14ac:dyDescent="0.3">
      <c r="A1604" s="19" t="s">
        <v>1196</v>
      </c>
      <c r="B1604" s="19" t="s">
        <v>52</v>
      </c>
      <c r="C1604" s="19" t="s">
        <v>52</v>
      </c>
      <c r="D1604" s="20"/>
      <c r="E1604" s="22"/>
      <c r="F1604" s="25"/>
      <c r="G1604" s="22"/>
      <c r="H1604" s="25"/>
      <c r="I1604" s="22"/>
      <c r="J1604" s="25"/>
      <c r="K1604" s="22"/>
      <c r="L1604" s="25"/>
      <c r="M1604" s="19" t="s">
        <v>52</v>
      </c>
      <c r="N1604" s="1" t="s">
        <v>94</v>
      </c>
      <c r="O1604" s="1" t="s">
        <v>94</v>
      </c>
      <c r="P1604" s="1" t="s">
        <v>52</v>
      </c>
      <c r="Q1604" s="1" t="s">
        <v>52</v>
      </c>
      <c r="R1604" s="1" t="s">
        <v>52</v>
      </c>
      <c r="AV1604" s="1" t="s">
        <v>52</v>
      </c>
      <c r="AW1604" s="1" t="s">
        <v>52</v>
      </c>
      <c r="AX1604" s="1" t="s">
        <v>52</v>
      </c>
      <c r="AY1604" s="1" t="s">
        <v>52</v>
      </c>
      <c r="AZ1604" s="1" t="s">
        <v>52</v>
      </c>
    </row>
    <row r="1605" spans="1:52" ht="30" customHeight="1" x14ac:dyDescent="0.3">
      <c r="A1605" s="20"/>
      <c r="B1605" s="20"/>
      <c r="C1605" s="20"/>
      <c r="D1605" s="20"/>
      <c r="E1605" s="22"/>
      <c r="F1605" s="25"/>
      <c r="G1605" s="22"/>
      <c r="H1605" s="25"/>
      <c r="I1605" s="22"/>
      <c r="J1605" s="25"/>
      <c r="K1605" s="22"/>
      <c r="L1605" s="25"/>
      <c r="M1605" s="20"/>
    </row>
    <row r="1606" spans="1:52" ht="30" customHeight="1" x14ac:dyDescent="0.3">
      <c r="A1606" s="16" t="s">
        <v>3185</v>
      </c>
      <c r="B1606" s="17"/>
      <c r="C1606" s="17"/>
      <c r="D1606" s="17"/>
      <c r="E1606" s="21"/>
      <c r="F1606" s="24"/>
      <c r="G1606" s="21"/>
      <c r="H1606" s="24"/>
      <c r="I1606" s="21"/>
      <c r="J1606" s="24"/>
      <c r="K1606" s="21"/>
      <c r="L1606" s="24"/>
      <c r="M1606" s="18"/>
      <c r="N1606" s="1" t="s">
        <v>2440</v>
      </c>
    </row>
    <row r="1607" spans="1:52" ht="30" customHeight="1" x14ac:dyDescent="0.3">
      <c r="A1607" s="19" t="s">
        <v>3186</v>
      </c>
      <c r="B1607" s="19" t="s">
        <v>3187</v>
      </c>
      <c r="C1607" s="19" t="s">
        <v>316</v>
      </c>
      <c r="D1607" s="20">
        <v>1</v>
      </c>
      <c r="E1607" s="22"/>
      <c r="F1607" s="25"/>
      <c r="G1607" s="22"/>
      <c r="H1607" s="25"/>
      <c r="I1607" s="22"/>
      <c r="J1607" s="25"/>
      <c r="K1607" s="22"/>
      <c r="L1607" s="25"/>
      <c r="M1607" s="19" t="s">
        <v>52</v>
      </c>
      <c r="N1607" s="1" t="s">
        <v>2440</v>
      </c>
      <c r="O1607" s="1" t="s">
        <v>3188</v>
      </c>
      <c r="P1607" s="1" t="s">
        <v>65</v>
      </c>
      <c r="Q1607" s="1" t="s">
        <v>65</v>
      </c>
      <c r="R1607" s="1" t="s">
        <v>64</v>
      </c>
      <c r="AV1607" s="1" t="s">
        <v>52</v>
      </c>
      <c r="AW1607" s="1" t="s">
        <v>3189</v>
      </c>
      <c r="AX1607" s="1" t="s">
        <v>52</v>
      </c>
      <c r="AY1607" s="1" t="s">
        <v>52</v>
      </c>
      <c r="AZ1607" s="1" t="s">
        <v>52</v>
      </c>
    </row>
    <row r="1608" spans="1:52" ht="30" customHeight="1" x14ac:dyDescent="0.3">
      <c r="A1608" s="19" t="s">
        <v>1192</v>
      </c>
      <c r="B1608" s="19" t="s">
        <v>1193</v>
      </c>
      <c r="C1608" s="19" t="s">
        <v>652</v>
      </c>
      <c r="D1608" s="20">
        <v>0.06</v>
      </c>
      <c r="E1608" s="22"/>
      <c r="F1608" s="25"/>
      <c r="G1608" s="22"/>
      <c r="H1608" s="25"/>
      <c r="I1608" s="22"/>
      <c r="J1608" s="25"/>
      <c r="K1608" s="22"/>
      <c r="L1608" s="25"/>
      <c r="M1608" s="19" t="s">
        <v>52</v>
      </c>
      <c r="N1608" s="1" t="s">
        <v>2440</v>
      </c>
      <c r="O1608" s="1" t="s">
        <v>1194</v>
      </c>
      <c r="P1608" s="1" t="s">
        <v>65</v>
      </c>
      <c r="Q1608" s="1" t="s">
        <v>65</v>
      </c>
      <c r="R1608" s="1" t="s">
        <v>64</v>
      </c>
      <c r="V1608">
        <v>1</v>
      </c>
      <c r="AV1608" s="1" t="s">
        <v>52</v>
      </c>
      <c r="AW1608" s="1" t="s">
        <v>3190</v>
      </c>
      <c r="AX1608" s="1" t="s">
        <v>52</v>
      </c>
      <c r="AY1608" s="1" t="s">
        <v>52</v>
      </c>
      <c r="AZ1608" s="1" t="s">
        <v>52</v>
      </c>
    </row>
    <row r="1609" spans="1:52" ht="30" customHeight="1" x14ac:dyDescent="0.3">
      <c r="A1609" s="19" t="s">
        <v>3191</v>
      </c>
      <c r="B1609" s="19" t="s">
        <v>1193</v>
      </c>
      <c r="C1609" s="19" t="s">
        <v>652</v>
      </c>
      <c r="D1609" s="20">
        <v>0.3</v>
      </c>
      <c r="E1609" s="22"/>
      <c r="F1609" s="25"/>
      <c r="G1609" s="22"/>
      <c r="H1609" s="25"/>
      <c r="I1609" s="22"/>
      <c r="J1609" s="25"/>
      <c r="K1609" s="22"/>
      <c r="L1609" s="25"/>
      <c r="M1609" s="19" t="s">
        <v>52</v>
      </c>
      <c r="N1609" s="1" t="s">
        <v>2440</v>
      </c>
      <c r="O1609" s="1" t="s">
        <v>3192</v>
      </c>
      <c r="P1609" s="1" t="s">
        <v>65</v>
      </c>
      <c r="Q1609" s="1" t="s">
        <v>65</v>
      </c>
      <c r="R1609" s="1" t="s">
        <v>64</v>
      </c>
      <c r="V1609">
        <v>1</v>
      </c>
      <c r="AV1609" s="1" t="s">
        <v>52</v>
      </c>
      <c r="AW1609" s="1" t="s">
        <v>3193</v>
      </c>
      <c r="AX1609" s="1" t="s">
        <v>52</v>
      </c>
      <c r="AY1609" s="1" t="s">
        <v>52</v>
      </c>
      <c r="AZ1609" s="1" t="s">
        <v>52</v>
      </c>
    </row>
    <row r="1610" spans="1:52" ht="30" customHeight="1" x14ac:dyDescent="0.3">
      <c r="A1610" s="19" t="s">
        <v>1273</v>
      </c>
      <c r="B1610" s="19" t="s">
        <v>1318</v>
      </c>
      <c r="C1610" s="19" t="s">
        <v>353</v>
      </c>
      <c r="D1610" s="20">
        <v>1</v>
      </c>
      <c r="E1610" s="22"/>
      <c r="F1610" s="25"/>
      <c r="G1610" s="22"/>
      <c r="H1610" s="25"/>
      <c r="I1610" s="22"/>
      <c r="J1610" s="25"/>
      <c r="K1610" s="22"/>
      <c r="L1610" s="25"/>
      <c r="M1610" s="19" t="s">
        <v>52</v>
      </c>
      <c r="N1610" s="1" t="s">
        <v>2440</v>
      </c>
      <c r="O1610" s="1" t="s">
        <v>1141</v>
      </c>
      <c r="P1610" s="1" t="s">
        <v>65</v>
      </c>
      <c r="Q1610" s="1" t="s">
        <v>65</v>
      </c>
      <c r="R1610" s="1" t="s">
        <v>65</v>
      </c>
      <c r="S1610">
        <v>1</v>
      </c>
      <c r="T1610">
        <v>1</v>
      </c>
      <c r="U1610">
        <v>0.03</v>
      </c>
      <c r="AV1610" s="1" t="s">
        <v>52</v>
      </c>
      <c r="AW1610" s="1" t="s">
        <v>3194</v>
      </c>
      <c r="AX1610" s="1" t="s">
        <v>52</v>
      </c>
      <c r="AY1610" s="1" t="s">
        <v>52</v>
      </c>
      <c r="AZ1610" s="1" t="s">
        <v>52</v>
      </c>
    </row>
    <row r="1611" spans="1:52" ht="30" customHeight="1" x14ac:dyDescent="0.3">
      <c r="A1611" s="19" t="s">
        <v>1196</v>
      </c>
      <c r="B1611" s="19" t="s">
        <v>52</v>
      </c>
      <c r="C1611" s="19" t="s">
        <v>52</v>
      </c>
      <c r="D1611" s="20"/>
      <c r="E1611" s="22"/>
      <c r="F1611" s="25"/>
      <c r="G1611" s="22"/>
      <c r="H1611" s="25"/>
      <c r="I1611" s="22"/>
      <c r="J1611" s="25"/>
      <c r="K1611" s="22"/>
      <c r="L1611" s="25"/>
      <c r="M1611" s="19" t="s">
        <v>52</v>
      </c>
      <c r="N1611" s="1" t="s">
        <v>94</v>
      </c>
      <c r="O1611" s="1" t="s">
        <v>94</v>
      </c>
      <c r="P1611" s="1" t="s">
        <v>52</v>
      </c>
      <c r="Q1611" s="1" t="s">
        <v>52</v>
      </c>
      <c r="R1611" s="1" t="s">
        <v>52</v>
      </c>
      <c r="AV1611" s="1" t="s">
        <v>52</v>
      </c>
      <c r="AW1611" s="1" t="s">
        <v>52</v>
      </c>
      <c r="AX1611" s="1" t="s">
        <v>52</v>
      </c>
      <c r="AY1611" s="1" t="s">
        <v>52</v>
      </c>
      <c r="AZ1611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DCFC-0B5E-4C19-AD71-E10ADF57386D}">
  <sheetPr>
    <pageSetUpPr fitToPage="1"/>
  </sheetPr>
  <dimension ref="A1:L4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3"/>
      <c r="B1" s="2" t="s">
        <v>3195</v>
      </c>
      <c r="C1" s="3"/>
      <c r="D1" s="3"/>
      <c r="E1" s="3"/>
      <c r="F1" s="3"/>
      <c r="G1" s="3"/>
      <c r="H1" s="3"/>
      <c r="I1" s="3"/>
      <c r="J1" s="3"/>
    </row>
    <row r="2" spans="1:12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6"/>
    </row>
    <row r="3" spans="1:12" ht="30" customHeight="1" x14ac:dyDescent="0.3">
      <c r="A3" s="7" t="s">
        <v>1158</v>
      </c>
      <c r="B3" s="7" t="s">
        <v>2</v>
      </c>
      <c r="C3" s="7" t="s">
        <v>3</v>
      </c>
      <c r="D3" s="7" t="s">
        <v>4</v>
      </c>
      <c r="E3" s="7" t="s">
        <v>1159</v>
      </c>
      <c r="F3" s="7" t="s">
        <v>1160</v>
      </c>
      <c r="G3" s="7" t="s">
        <v>1161</v>
      </c>
      <c r="H3" s="7" t="s">
        <v>1162</v>
      </c>
      <c r="I3" s="7" t="s">
        <v>1163</v>
      </c>
      <c r="J3" s="7" t="s">
        <v>3196</v>
      </c>
      <c r="K3" s="1" t="s">
        <v>3197</v>
      </c>
      <c r="L3" s="1" t="s">
        <v>1167</v>
      </c>
    </row>
    <row r="4" spans="1:12" ht="30" customHeight="1" x14ac:dyDescent="0.3">
      <c r="A4" s="26" t="s">
        <v>347</v>
      </c>
      <c r="B4" s="27" t="s">
        <v>344</v>
      </c>
      <c r="C4" s="27" t="s">
        <v>345</v>
      </c>
      <c r="D4" s="27" t="s">
        <v>341</v>
      </c>
      <c r="E4" s="28">
        <f>단가산출서!B73</f>
        <v>0</v>
      </c>
      <c r="F4" s="28">
        <f>단가산출서!C73</f>
        <v>0</v>
      </c>
      <c r="G4" s="28">
        <f>단가산출서!D73</f>
        <v>0</v>
      </c>
      <c r="H4" s="28">
        <f>단가산출서!E73</f>
        <v>0</v>
      </c>
      <c r="I4" s="27" t="s">
        <v>346</v>
      </c>
      <c r="J4" s="27" t="s">
        <v>52</v>
      </c>
      <c r="K4" s="1" t="s">
        <v>347</v>
      </c>
      <c r="L4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9D591-1E34-4322-A717-8CFF85794E8D}">
  <sheetPr>
    <pageSetUpPr fitToPage="1"/>
  </sheetPr>
  <dimension ref="A1:T73"/>
  <sheetViews>
    <sheetView topLeftCell="A10" zoomScale="40" zoomScaleNormal="40" workbookViewId="0">
      <selection activeCell="AF63" sqref="AF63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3198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3199</v>
      </c>
      <c r="B3" s="7" t="s">
        <v>1159</v>
      </c>
      <c r="C3" s="7" t="s">
        <v>1160</v>
      </c>
      <c r="D3" s="7" t="s">
        <v>1161</v>
      </c>
      <c r="E3" s="7" t="s">
        <v>1162</v>
      </c>
      <c r="F3" s="7" t="s">
        <v>3196</v>
      </c>
      <c r="G3" s="1" t="s">
        <v>3197</v>
      </c>
      <c r="H3" s="1" t="s">
        <v>3200</v>
      </c>
      <c r="I3" s="1" t="s">
        <v>3201</v>
      </c>
      <c r="J3" s="1" t="s">
        <v>3202</v>
      </c>
      <c r="K3" s="1" t="s">
        <v>4</v>
      </c>
      <c r="L3" s="1" t="s">
        <v>5</v>
      </c>
      <c r="M3" s="1" t="s">
        <v>14</v>
      </c>
      <c r="N3" s="1" t="s">
        <v>3203</v>
      </c>
      <c r="O3" s="1" t="s">
        <v>3204</v>
      </c>
      <c r="P3" s="1" t="s">
        <v>3204</v>
      </c>
      <c r="Q3" s="1" t="s">
        <v>3204</v>
      </c>
      <c r="R3" s="1" t="s">
        <v>3204</v>
      </c>
      <c r="S3" s="1" t="s">
        <v>3204</v>
      </c>
      <c r="T3" s="1" t="s">
        <v>3205</v>
      </c>
    </row>
    <row r="4" spans="1:20" ht="20.100000000000001" customHeight="1" x14ac:dyDescent="0.3">
      <c r="A4" s="29" t="s">
        <v>3206</v>
      </c>
      <c r="B4" s="29"/>
      <c r="C4" s="29"/>
      <c r="D4" s="29"/>
      <c r="E4" s="29"/>
      <c r="F4" s="30" t="s">
        <v>52</v>
      </c>
      <c r="G4" s="1" t="s">
        <v>347</v>
      </c>
      <c r="I4" s="1" t="s">
        <v>344</v>
      </c>
      <c r="J4" s="1" t="s">
        <v>345</v>
      </c>
      <c r="K4" s="1" t="s">
        <v>341</v>
      </c>
    </row>
    <row r="5" spans="1:20" ht="20.100000000000001" customHeight="1" x14ac:dyDescent="0.3">
      <c r="A5" s="31" t="s">
        <v>52</v>
      </c>
      <c r="B5" s="32"/>
      <c r="C5" s="32"/>
      <c r="D5" s="32"/>
      <c r="E5" s="32"/>
      <c r="F5" s="31" t="s">
        <v>52</v>
      </c>
      <c r="G5" s="1" t="s">
        <v>347</v>
      </c>
      <c r="H5" s="1" t="s">
        <v>3207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1" t="s">
        <v>3208</v>
      </c>
      <c r="B6" s="32">
        <v>0</v>
      </c>
      <c r="C6" s="32">
        <v>0</v>
      </c>
      <c r="D6" s="32">
        <v>0</v>
      </c>
      <c r="E6" s="32">
        <v>0</v>
      </c>
      <c r="F6" s="31" t="s">
        <v>52</v>
      </c>
      <c r="G6" s="1" t="s">
        <v>347</v>
      </c>
      <c r="H6" s="1" t="s">
        <v>3209</v>
      </c>
      <c r="I6" s="1" t="s">
        <v>3210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1" t="s">
        <v>3211</v>
      </c>
      <c r="B7" s="32">
        <v>0</v>
      </c>
      <c r="C7" s="32">
        <v>0</v>
      </c>
      <c r="D7" s="32">
        <v>0</v>
      </c>
      <c r="E7" s="32">
        <v>0</v>
      </c>
      <c r="F7" s="31" t="s">
        <v>52</v>
      </c>
      <c r="G7" s="1" t="s">
        <v>347</v>
      </c>
      <c r="H7" s="1" t="s">
        <v>3209</v>
      </c>
      <c r="I7" s="1" t="s">
        <v>52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1" t="s">
        <v>3212</v>
      </c>
      <c r="B8" s="32">
        <v>0</v>
      </c>
      <c r="C8" s="32">
        <v>0</v>
      </c>
      <c r="D8" s="32">
        <v>0</v>
      </c>
      <c r="E8" s="32">
        <v>0</v>
      </c>
      <c r="F8" s="31" t="s">
        <v>52</v>
      </c>
      <c r="G8" s="1" t="s">
        <v>347</v>
      </c>
      <c r="H8" s="1" t="s">
        <v>3209</v>
      </c>
      <c r="I8" s="1" t="s">
        <v>3213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1" t="s">
        <v>3214</v>
      </c>
      <c r="B9" s="32">
        <v>0</v>
      </c>
      <c r="C9" s="32">
        <v>0</v>
      </c>
      <c r="D9" s="32">
        <v>0</v>
      </c>
      <c r="E9" s="32">
        <v>0</v>
      </c>
      <c r="F9" s="31" t="s">
        <v>52</v>
      </c>
      <c r="G9" s="1" t="s">
        <v>347</v>
      </c>
      <c r="H9" s="1" t="s">
        <v>3209</v>
      </c>
      <c r="I9" s="1" t="s">
        <v>3215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1" t="s">
        <v>3216</v>
      </c>
      <c r="B10" s="32">
        <v>0</v>
      </c>
      <c r="C10" s="32">
        <v>0</v>
      </c>
      <c r="D10" s="32">
        <v>0</v>
      </c>
      <c r="E10" s="32">
        <v>0</v>
      </c>
      <c r="F10" s="31" t="s">
        <v>52</v>
      </c>
      <c r="G10" s="1" t="s">
        <v>347</v>
      </c>
      <c r="H10" s="1" t="s">
        <v>3209</v>
      </c>
      <c r="I10" s="1" t="s">
        <v>3217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1" t="s">
        <v>3211</v>
      </c>
      <c r="B11" s="32">
        <v>0</v>
      </c>
      <c r="C11" s="32">
        <v>0</v>
      </c>
      <c r="D11" s="32">
        <v>0</v>
      </c>
      <c r="E11" s="32">
        <v>0</v>
      </c>
      <c r="F11" s="31" t="s">
        <v>52</v>
      </c>
      <c r="G11" s="1" t="s">
        <v>347</v>
      </c>
      <c r="H11" s="1" t="s">
        <v>3209</v>
      </c>
      <c r="I11" s="1" t="s">
        <v>52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1" t="s">
        <v>3218</v>
      </c>
      <c r="B12" s="32">
        <v>0</v>
      </c>
      <c r="C12" s="32">
        <v>0</v>
      </c>
      <c r="D12" s="32">
        <v>0</v>
      </c>
      <c r="E12" s="32">
        <v>0</v>
      </c>
      <c r="F12" s="31" t="s">
        <v>52</v>
      </c>
      <c r="G12" s="1" t="s">
        <v>347</v>
      </c>
      <c r="H12" s="1" t="s">
        <v>3209</v>
      </c>
      <c r="I12" s="1" t="s">
        <v>3219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1" t="s">
        <v>3220</v>
      </c>
      <c r="B13" s="32">
        <v>0</v>
      </c>
      <c r="C13" s="32">
        <v>0</v>
      </c>
      <c r="D13" s="32">
        <v>0</v>
      </c>
      <c r="E13" s="32">
        <v>0</v>
      </c>
      <c r="F13" s="31" t="s">
        <v>52</v>
      </c>
      <c r="G13" s="1" t="s">
        <v>347</v>
      </c>
      <c r="H13" s="1" t="s">
        <v>3209</v>
      </c>
      <c r="I13" s="1" t="s">
        <v>3221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1" t="s">
        <v>3222</v>
      </c>
      <c r="B14" s="32">
        <v>0</v>
      </c>
      <c r="C14" s="32">
        <v>0</v>
      </c>
      <c r="D14" s="32">
        <v>0</v>
      </c>
      <c r="E14" s="32">
        <v>0</v>
      </c>
      <c r="F14" s="31" t="s">
        <v>52</v>
      </c>
      <c r="G14" s="1" t="s">
        <v>347</v>
      </c>
      <c r="H14" s="1" t="s">
        <v>3209</v>
      </c>
      <c r="I14" s="1" t="s">
        <v>3223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1" t="s">
        <v>3224</v>
      </c>
      <c r="B15" s="32">
        <v>0</v>
      </c>
      <c r="C15" s="32">
        <v>0</v>
      </c>
      <c r="D15" s="32">
        <v>0</v>
      </c>
      <c r="E15" s="32">
        <v>0</v>
      </c>
      <c r="F15" s="31" t="s">
        <v>52</v>
      </c>
      <c r="G15" s="1" t="s">
        <v>347</v>
      </c>
      <c r="H15" s="1" t="s">
        <v>3209</v>
      </c>
      <c r="I15" s="1" t="s">
        <v>3225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1" t="s">
        <v>3226</v>
      </c>
      <c r="B16" s="32">
        <v>0</v>
      </c>
      <c r="C16" s="32">
        <v>0</v>
      </c>
      <c r="D16" s="32">
        <v>0</v>
      </c>
      <c r="E16" s="32">
        <v>0</v>
      </c>
      <c r="F16" s="31" t="s">
        <v>52</v>
      </c>
      <c r="G16" s="1" t="s">
        <v>347</v>
      </c>
      <c r="H16" s="1" t="s">
        <v>3209</v>
      </c>
      <c r="I16" s="1" t="s">
        <v>3227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1" t="s">
        <v>3228</v>
      </c>
      <c r="B17" s="32">
        <v>0</v>
      </c>
      <c r="C17" s="32">
        <v>0</v>
      </c>
      <c r="D17" s="32">
        <v>0</v>
      </c>
      <c r="E17" s="32">
        <v>0</v>
      </c>
      <c r="F17" s="31" t="s">
        <v>52</v>
      </c>
      <c r="G17" s="1" t="s">
        <v>347</v>
      </c>
      <c r="H17" s="1" t="s">
        <v>3209</v>
      </c>
      <c r="I17" s="1" t="s">
        <v>3229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1" t="s">
        <v>3230</v>
      </c>
      <c r="B18" s="32">
        <v>0</v>
      </c>
      <c r="C18" s="32">
        <v>0</v>
      </c>
      <c r="D18" s="32">
        <v>0</v>
      </c>
      <c r="E18" s="32">
        <v>0</v>
      </c>
      <c r="F18" s="31" t="s">
        <v>52</v>
      </c>
      <c r="G18" s="1" t="s">
        <v>347</v>
      </c>
      <c r="H18" s="1" t="s">
        <v>3209</v>
      </c>
      <c r="I18" s="1" t="s">
        <v>3231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1" t="s">
        <v>3232</v>
      </c>
      <c r="B19" s="32">
        <v>0</v>
      </c>
      <c r="C19" s="32">
        <v>0</v>
      </c>
      <c r="D19" s="32">
        <v>0</v>
      </c>
      <c r="E19" s="32">
        <v>0</v>
      </c>
      <c r="F19" s="31" t="s">
        <v>52</v>
      </c>
      <c r="G19" s="1" t="s">
        <v>347</v>
      </c>
      <c r="H19" s="1" t="s">
        <v>3209</v>
      </c>
      <c r="I19" s="1" t="s">
        <v>3233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1" t="s">
        <v>3234</v>
      </c>
      <c r="B20" s="32">
        <v>0</v>
      </c>
      <c r="C20" s="32">
        <v>0</v>
      </c>
      <c r="D20" s="32">
        <v>0</v>
      </c>
      <c r="E20" s="32">
        <v>0</v>
      </c>
      <c r="F20" s="31" t="s">
        <v>52</v>
      </c>
      <c r="G20" s="1" t="s">
        <v>347</v>
      </c>
      <c r="H20" s="1" t="s">
        <v>3209</v>
      </c>
      <c r="I20" s="1" t="s">
        <v>3235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1" t="s">
        <v>3236</v>
      </c>
      <c r="B21" s="32">
        <v>0</v>
      </c>
      <c r="C21" s="32">
        <v>0</v>
      </c>
      <c r="D21" s="32">
        <v>0</v>
      </c>
      <c r="E21" s="32">
        <v>0</v>
      </c>
      <c r="F21" s="31" t="s">
        <v>52</v>
      </c>
      <c r="G21" s="1" t="s">
        <v>347</v>
      </c>
      <c r="H21" s="1" t="s">
        <v>3209</v>
      </c>
      <c r="I21" s="1" t="s">
        <v>3237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1" t="s">
        <v>3238</v>
      </c>
      <c r="B22" s="32">
        <v>0</v>
      </c>
      <c r="C22" s="32">
        <v>0</v>
      </c>
      <c r="D22" s="32">
        <v>0</v>
      </c>
      <c r="E22" s="32">
        <v>0</v>
      </c>
      <c r="F22" s="31" t="s">
        <v>52</v>
      </c>
      <c r="G22" s="1" t="s">
        <v>347</v>
      </c>
      <c r="H22" s="1" t="s">
        <v>3209</v>
      </c>
      <c r="I22" s="1" t="s">
        <v>3239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1" t="s">
        <v>3240</v>
      </c>
      <c r="B23" s="32">
        <v>0</v>
      </c>
      <c r="C23" s="32">
        <v>0</v>
      </c>
      <c r="D23" s="32">
        <v>0</v>
      </c>
      <c r="E23" s="32">
        <v>0</v>
      </c>
      <c r="F23" s="31" t="s">
        <v>52</v>
      </c>
      <c r="G23" s="1" t="s">
        <v>347</v>
      </c>
      <c r="H23" s="1" t="s">
        <v>3209</v>
      </c>
      <c r="I23" s="1" t="s">
        <v>3241</v>
      </c>
      <c r="J23" s="1" t="s">
        <v>52</v>
      </c>
      <c r="K23" s="1" t="s">
        <v>52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1" t="s">
        <v>3211</v>
      </c>
      <c r="B24" s="32">
        <v>0</v>
      </c>
      <c r="C24" s="32">
        <v>0</v>
      </c>
      <c r="D24" s="32">
        <v>0</v>
      </c>
      <c r="E24" s="32">
        <v>0</v>
      </c>
      <c r="F24" s="31" t="s">
        <v>52</v>
      </c>
      <c r="G24" s="1" t="s">
        <v>347</v>
      </c>
      <c r="H24" s="1" t="s">
        <v>3209</v>
      </c>
      <c r="I24" s="1" t="s">
        <v>3211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1" t="s">
        <v>3242</v>
      </c>
      <c r="B25" s="32">
        <v>0</v>
      </c>
      <c r="C25" s="32">
        <v>0</v>
      </c>
      <c r="D25" s="32">
        <v>0</v>
      </c>
      <c r="E25" s="32">
        <v>0</v>
      </c>
      <c r="F25" s="31" t="s">
        <v>52</v>
      </c>
      <c r="G25" s="1" t="s">
        <v>347</v>
      </c>
      <c r="H25" s="1" t="s">
        <v>3209</v>
      </c>
      <c r="I25" s="1" t="s">
        <v>3243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1" t="s">
        <v>3244</v>
      </c>
      <c r="B26" s="32">
        <v>0</v>
      </c>
      <c r="C26" s="32">
        <v>0</v>
      </c>
      <c r="D26" s="32">
        <v>0</v>
      </c>
      <c r="E26" s="32">
        <v>0</v>
      </c>
      <c r="F26" s="31" t="s">
        <v>52</v>
      </c>
      <c r="G26" s="1" t="s">
        <v>347</v>
      </c>
      <c r="H26" s="1" t="s">
        <v>3209</v>
      </c>
      <c r="I26" s="1" t="s">
        <v>3245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1" t="s">
        <v>3246</v>
      </c>
      <c r="B27" s="32">
        <v>0</v>
      </c>
      <c r="C27" s="32">
        <v>0</v>
      </c>
      <c r="D27" s="32">
        <v>0</v>
      </c>
      <c r="E27" s="32">
        <v>0</v>
      </c>
      <c r="F27" s="31" t="s">
        <v>52</v>
      </c>
      <c r="G27" s="1" t="s">
        <v>347</v>
      </c>
      <c r="H27" s="1" t="s">
        <v>3209</v>
      </c>
      <c r="I27" s="1" t="s">
        <v>3247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1" t="s">
        <v>3248</v>
      </c>
      <c r="B28" s="32">
        <v>0</v>
      </c>
      <c r="C28" s="32">
        <v>0</v>
      </c>
      <c r="D28" s="32">
        <v>0</v>
      </c>
      <c r="E28" s="32">
        <v>0</v>
      </c>
      <c r="F28" s="31" t="s">
        <v>52</v>
      </c>
      <c r="G28" s="1" t="s">
        <v>347</v>
      </c>
      <c r="H28" s="1" t="s">
        <v>3209</v>
      </c>
      <c r="I28" s="1" t="s">
        <v>3249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1" t="s">
        <v>3250</v>
      </c>
      <c r="B29" s="32">
        <v>0</v>
      </c>
      <c r="C29" s="32">
        <v>0</v>
      </c>
      <c r="D29" s="32">
        <v>0</v>
      </c>
      <c r="E29" s="32">
        <v>0</v>
      </c>
      <c r="F29" s="31" t="s">
        <v>52</v>
      </c>
      <c r="G29" s="1" t="s">
        <v>347</v>
      </c>
      <c r="H29" s="1" t="s">
        <v>3209</v>
      </c>
      <c r="I29" s="1" t="s">
        <v>3251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1" t="s">
        <v>3252</v>
      </c>
      <c r="B30" s="32">
        <v>0</v>
      </c>
      <c r="C30" s="32">
        <v>0</v>
      </c>
      <c r="D30" s="32">
        <v>0</v>
      </c>
      <c r="E30" s="32">
        <v>0</v>
      </c>
      <c r="F30" s="31" t="s">
        <v>52</v>
      </c>
      <c r="G30" s="1" t="s">
        <v>347</v>
      </c>
      <c r="H30" s="1" t="s">
        <v>3209</v>
      </c>
      <c r="I30" s="1" t="s">
        <v>3253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1" t="s">
        <v>3211</v>
      </c>
      <c r="B31" s="32">
        <v>0</v>
      </c>
      <c r="C31" s="32">
        <v>0</v>
      </c>
      <c r="D31" s="32">
        <v>0</v>
      </c>
      <c r="E31" s="32">
        <v>0</v>
      </c>
      <c r="F31" s="31" t="s">
        <v>52</v>
      </c>
      <c r="G31" s="1" t="s">
        <v>347</v>
      </c>
      <c r="H31" s="1" t="s">
        <v>3209</v>
      </c>
      <c r="I31" s="1" t="s">
        <v>52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1" t="s">
        <v>3254</v>
      </c>
      <c r="B32" s="32">
        <v>0</v>
      </c>
      <c r="C32" s="32">
        <v>0</v>
      </c>
      <c r="D32" s="32">
        <v>0</v>
      </c>
      <c r="E32" s="32">
        <v>0</v>
      </c>
      <c r="F32" s="31" t="s">
        <v>52</v>
      </c>
      <c r="G32" s="1" t="s">
        <v>347</v>
      </c>
      <c r="H32" s="1" t="s">
        <v>3209</v>
      </c>
      <c r="I32" s="1" t="s">
        <v>3255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1" t="s">
        <v>3256</v>
      </c>
      <c r="B33" s="32">
        <v>0</v>
      </c>
      <c r="C33" s="32">
        <v>0</v>
      </c>
      <c r="D33" s="32">
        <v>0</v>
      </c>
      <c r="E33" s="32">
        <v>0</v>
      </c>
      <c r="F33" s="31" t="s">
        <v>52</v>
      </c>
      <c r="G33" s="1" t="s">
        <v>347</v>
      </c>
      <c r="H33" s="1" t="s">
        <v>3209</v>
      </c>
      <c r="I33" s="1" t="s">
        <v>3257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1" t="s">
        <v>3258</v>
      </c>
      <c r="B34" s="32">
        <v>0</v>
      </c>
      <c r="C34" s="32">
        <v>0</v>
      </c>
      <c r="D34" s="32">
        <v>0</v>
      </c>
      <c r="E34" s="32">
        <v>0</v>
      </c>
      <c r="F34" s="31" t="s">
        <v>52</v>
      </c>
      <c r="G34" s="1" t="s">
        <v>347</v>
      </c>
      <c r="H34" s="1" t="s">
        <v>3209</v>
      </c>
      <c r="I34" s="1" t="s">
        <v>3259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1" t="s">
        <v>3260</v>
      </c>
      <c r="B35" s="32">
        <v>0</v>
      </c>
      <c r="C35" s="32">
        <v>0</v>
      </c>
      <c r="D35" s="32">
        <v>0</v>
      </c>
      <c r="E35" s="32">
        <v>0</v>
      </c>
      <c r="F35" s="31" t="s">
        <v>52</v>
      </c>
      <c r="G35" s="1" t="s">
        <v>347</v>
      </c>
      <c r="H35" s="1" t="s">
        <v>3209</v>
      </c>
      <c r="I35" s="1" t="s">
        <v>3261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1" t="s">
        <v>3262</v>
      </c>
      <c r="B36" s="32">
        <v>0</v>
      </c>
      <c r="C36" s="32">
        <v>0</v>
      </c>
      <c r="D36" s="32">
        <v>0</v>
      </c>
      <c r="E36" s="32">
        <v>0</v>
      </c>
      <c r="F36" s="31" t="s">
        <v>52</v>
      </c>
      <c r="G36" s="1" t="s">
        <v>347</v>
      </c>
      <c r="H36" s="1" t="s">
        <v>3209</v>
      </c>
      <c r="I36" s="1" t="s">
        <v>3263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1" t="s">
        <v>3264</v>
      </c>
      <c r="B37" s="32">
        <v>0</v>
      </c>
      <c r="C37" s="32">
        <v>0</v>
      </c>
      <c r="D37" s="32">
        <v>0</v>
      </c>
      <c r="E37" s="32">
        <v>0</v>
      </c>
      <c r="F37" s="31" t="s">
        <v>52</v>
      </c>
      <c r="G37" s="1" t="s">
        <v>347</v>
      </c>
      <c r="H37" s="1" t="s">
        <v>3209</v>
      </c>
      <c r="I37" s="1" t="s">
        <v>3265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1" t="s">
        <v>3266</v>
      </c>
      <c r="B38" s="32">
        <v>0</v>
      </c>
      <c r="C38" s="32">
        <v>0</v>
      </c>
      <c r="D38" s="32">
        <v>0</v>
      </c>
      <c r="E38" s="32">
        <v>0</v>
      </c>
      <c r="F38" s="31" t="s">
        <v>52</v>
      </c>
      <c r="G38" s="1" t="s">
        <v>347</v>
      </c>
      <c r="H38" s="1" t="s">
        <v>3209</v>
      </c>
      <c r="I38" s="1" t="s">
        <v>3267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1" t="s">
        <v>3268</v>
      </c>
      <c r="B39" s="32">
        <v>0</v>
      </c>
      <c r="C39" s="32">
        <v>0</v>
      </c>
      <c r="D39" s="32">
        <v>0</v>
      </c>
      <c r="E39" s="32">
        <v>0</v>
      </c>
      <c r="F39" s="31" t="s">
        <v>52</v>
      </c>
      <c r="G39" s="1" t="s">
        <v>347</v>
      </c>
      <c r="H39" s="1" t="s">
        <v>3209</v>
      </c>
      <c r="I39" s="1" t="s">
        <v>3269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1" t="s">
        <v>3270</v>
      </c>
      <c r="B40" s="32">
        <v>0</v>
      </c>
      <c r="C40" s="32">
        <v>0</v>
      </c>
      <c r="D40" s="32">
        <v>0</v>
      </c>
      <c r="E40" s="32">
        <v>0</v>
      </c>
      <c r="F40" s="31" t="s">
        <v>52</v>
      </c>
      <c r="G40" s="1" t="s">
        <v>347</v>
      </c>
      <c r="H40" s="1" t="s">
        <v>3209</v>
      </c>
      <c r="I40" s="1" t="s">
        <v>3271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1" t="s">
        <v>3211</v>
      </c>
      <c r="B41" s="32">
        <v>0</v>
      </c>
      <c r="C41" s="32">
        <v>0</v>
      </c>
      <c r="D41" s="32">
        <v>0</v>
      </c>
      <c r="E41" s="32">
        <v>0</v>
      </c>
      <c r="F41" s="31" t="s">
        <v>52</v>
      </c>
      <c r="G41" s="1" t="s">
        <v>347</v>
      </c>
      <c r="H41" s="1" t="s">
        <v>3209</v>
      </c>
      <c r="I41" s="1" t="s">
        <v>3211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1" t="s">
        <v>3272</v>
      </c>
      <c r="B42" s="32">
        <v>0</v>
      </c>
      <c r="C42" s="32">
        <v>0</v>
      </c>
      <c r="D42" s="32">
        <v>0</v>
      </c>
      <c r="E42" s="32">
        <v>0</v>
      </c>
      <c r="F42" s="31" t="s">
        <v>52</v>
      </c>
      <c r="G42" s="1" t="s">
        <v>347</v>
      </c>
      <c r="H42" s="1" t="s">
        <v>3209</v>
      </c>
      <c r="I42" s="1" t="s">
        <v>3273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1" t="s">
        <v>3274</v>
      </c>
      <c r="B43" s="32">
        <v>0</v>
      </c>
      <c r="C43" s="32">
        <v>0</v>
      </c>
      <c r="D43" s="32">
        <v>0</v>
      </c>
      <c r="E43" s="32">
        <v>0</v>
      </c>
      <c r="F43" s="31" t="s">
        <v>52</v>
      </c>
      <c r="G43" s="1" t="s">
        <v>347</v>
      </c>
      <c r="H43" s="1" t="s">
        <v>3209</v>
      </c>
      <c r="I43" s="1" t="s">
        <v>3275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1" t="s">
        <v>3276</v>
      </c>
      <c r="B44" s="32">
        <v>0</v>
      </c>
      <c r="C44" s="32">
        <v>0</v>
      </c>
      <c r="D44" s="32">
        <v>0</v>
      </c>
      <c r="E44" s="32">
        <v>0</v>
      </c>
      <c r="F44" s="31" t="s">
        <v>52</v>
      </c>
      <c r="G44" s="1" t="s">
        <v>347</v>
      </c>
      <c r="H44" s="1" t="s">
        <v>3209</v>
      </c>
      <c r="I44" s="1" t="s">
        <v>3277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1" t="s">
        <v>3278</v>
      </c>
      <c r="B45" s="32">
        <v>0</v>
      </c>
      <c r="C45" s="32">
        <v>0</v>
      </c>
      <c r="D45" s="32">
        <v>0</v>
      </c>
      <c r="E45" s="32">
        <v>0</v>
      </c>
      <c r="F45" s="31" t="s">
        <v>52</v>
      </c>
      <c r="G45" s="1" t="s">
        <v>347</v>
      </c>
      <c r="H45" s="1" t="s">
        <v>3209</v>
      </c>
      <c r="I45" s="1" t="s">
        <v>3279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1" t="s">
        <v>3280</v>
      </c>
      <c r="B46" s="32">
        <v>0</v>
      </c>
      <c r="C46" s="32">
        <v>0</v>
      </c>
      <c r="D46" s="32">
        <v>0</v>
      </c>
      <c r="E46" s="32">
        <v>0</v>
      </c>
      <c r="F46" s="31" t="s">
        <v>52</v>
      </c>
      <c r="G46" s="1" t="s">
        <v>347</v>
      </c>
      <c r="H46" s="1" t="s">
        <v>3209</v>
      </c>
      <c r="I46" s="1" t="s">
        <v>3281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1" t="s">
        <v>3282</v>
      </c>
      <c r="B47" s="32">
        <v>0</v>
      </c>
      <c r="C47" s="32">
        <v>0</v>
      </c>
      <c r="D47" s="32">
        <v>0</v>
      </c>
      <c r="E47" s="32">
        <v>0</v>
      </c>
      <c r="F47" s="31" t="s">
        <v>52</v>
      </c>
      <c r="G47" s="1" t="s">
        <v>347</v>
      </c>
      <c r="H47" s="1" t="s">
        <v>3209</v>
      </c>
      <c r="I47" s="1" t="s">
        <v>3283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1" t="s">
        <v>3211</v>
      </c>
      <c r="B48" s="32">
        <v>0</v>
      </c>
      <c r="C48" s="32">
        <v>0</v>
      </c>
      <c r="D48" s="32">
        <v>0</v>
      </c>
      <c r="E48" s="32">
        <v>0</v>
      </c>
      <c r="F48" s="31" t="s">
        <v>52</v>
      </c>
      <c r="G48" s="1" t="s">
        <v>347</v>
      </c>
      <c r="H48" s="1" t="s">
        <v>3209</v>
      </c>
      <c r="I48" s="1" t="s">
        <v>3211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1" t="s">
        <v>3284</v>
      </c>
      <c r="B49" s="32">
        <v>0</v>
      </c>
      <c r="C49" s="32">
        <v>0</v>
      </c>
      <c r="D49" s="32">
        <v>0</v>
      </c>
      <c r="E49" s="32">
        <v>0</v>
      </c>
      <c r="F49" s="31" t="s">
        <v>52</v>
      </c>
      <c r="G49" s="1" t="s">
        <v>347</v>
      </c>
      <c r="H49" s="1" t="s">
        <v>3209</v>
      </c>
      <c r="I49" s="1" t="s">
        <v>3285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1" t="s">
        <v>3286</v>
      </c>
      <c r="B50" s="32">
        <v>0</v>
      </c>
      <c r="C50" s="32"/>
      <c r="D50" s="32"/>
      <c r="E50" s="32"/>
      <c r="F50" s="31"/>
      <c r="G50" s="1" t="s">
        <v>347</v>
      </c>
      <c r="H50" s="1" t="s">
        <v>3209</v>
      </c>
      <c r="I50" s="1" t="s">
        <v>3287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1" t="s">
        <v>3288</v>
      </c>
      <c r="B51" s="32">
        <v>0</v>
      </c>
      <c r="C51" s="32"/>
      <c r="D51" s="32"/>
      <c r="E51" s="32"/>
      <c r="F51" s="31"/>
      <c r="G51" s="1" t="s">
        <v>347</v>
      </c>
      <c r="H51" s="1" t="s">
        <v>3209</v>
      </c>
      <c r="I51" s="1" t="s">
        <v>3289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1" t="s">
        <v>3290</v>
      </c>
      <c r="B52" s="32">
        <v>0</v>
      </c>
      <c r="C52" s="32"/>
      <c r="D52" s="32"/>
      <c r="E52" s="32"/>
      <c r="F52" s="31"/>
      <c r="G52" s="1" t="s">
        <v>347</v>
      </c>
      <c r="H52" s="1" t="s">
        <v>3209</v>
      </c>
      <c r="I52" s="1" t="s">
        <v>3291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1" t="s">
        <v>3292</v>
      </c>
      <c r="B53" s="32">
        <v>0</v>
      </c>
      <c r="C53" s="32"/>
      <c r="D53" s="32"/>
      <c r="E53" s="32"/>
      <c r="F53" s="31"/>
      <c r="G53" s="1" t="s">
        <v>347</v>
      </c>
      <c r="H53" s="1" t="s">
        <v>3209</v>
      </c>
      <c r="I53" s="1" t="s">
        <v>3293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1" t="s">
        <v>3294</v>
      </c>
      <c r="B54" s="32">
        <v>0</v>
      </c>
      <c r="C54" s="32"/>
      <c r="D54" s="32"/>
      <c r="E54" s="32"/>
      <c r="F54" s="31"/>
      <c r="G54" s="1" t="s">
        <v>347</v>
      </c>
      <c r="H54" s="1" t="s">
        <v>3209</v>
      </c>
      <c r="I54" s="1" t="s">
        <v>3295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1" t="s">
        <v>3296</v>
      </c>
      <c r="B55" s="32">
        <v>0</v>
      </c>
      <c r="C55" s="32"/>
      <c r="D55" s="32"/>
      <c r="E55" s="32"/>
      <c r="F55" s="31"/>
      <c r="G55" s="1" t="s">
        <v>347</v>
      </c>
      <c r="H55" s="1" t="s">
        <v>3209</v>
      </c>
      <c r="I55" s="1" t="s">
        <v>3297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1" t="s">
        <v>3211</v>
      </c>
      <c r="B56" s="32">
        <v>0</v>
      </c>
      <c r="C56" s="32"/>
      <c r="D56" s="32"/>
      <c r="E56" s="32"/>
      <c r="F56" s="31"/>
      <c r="G56" s="1" t="s">
        <v>347</v>
      </c>
      <c r="H56" s="1" t="s">
        <v>3209</v>
      </c>
      <c r="I56" s="1" t="s">
        <v>52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1" t="s">
        <v>3298</v>
      </c>
      <c r="B57" s="32">
        <v>0</v>
      </c>
      <c r="C57" s="32"/>
      <c r="D57" s="32"/>
      <c r="E57" s="32"/>
      <c r="F57" s="31"/>
      <c r="G57" s="1" t="s">
        <v>347</v>
      </c>
      <c r="H57" s="1" t="s">
        <v>3209</v>
      </c>
      <c r="I57" s="1" t="s">
        <v>3299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1" t="s">
        <v>3220</v>
      </c>
      <c r="B58" s="32">
        <v>0</v>
      </c>
      <c r="C58" s="32"/>
      <c r="D58" s="32"/>
      <c r="E58" s="32"/>
      <c r="F58" s="31"/>
      <c r="G58" s="1" t="s">
        <v>347</v>
      </c>
      <c r="H58" s="1" t="s">
        <v>3209</v>
      </c>
      <c r="I58" s="1" t="s">
        <v>3221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1" t="s">
        <v>3222</v>
      </c>
      <c r="B59" s="32">
        <v>0</v>
      </c>
      <c r="C59" s="32"/>
      <c r="D59" s="32"/>
      <c r="E59" s="32"/>
      <c r="F59" s="31"/>
      <c r="G59" s="1" t="s">
        <v>347</v>
      </c>
      <c r="H59" s="1" t="s">
        <v>3209</v>
      </c>
      <c r="I59" s="1" t="s">
        <v>3223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1" t="s">
        <v>3224</v>
      </c>
      <c r="B60" s="32">
        <v>0</v>
      </c>
      <c r="C60" s="32"/>
      <c r="D60" s="32"/>
      <c r="E60" s="32"/>
      <c r="F60" s="31"/>
      <c r="G60" s="1" t="s">
        <v>347</v>
      </c>
      <c r="H60" s="1" t="s">
        <v>3209</v>
      </c>
      <c r="I60" s="1" t="s">
        <v>3225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1" t="s">
        <v>3226</v>
      </c>
      <c r="B61" s="32">
        <v>0</v>
      </c>
      <c r="C61" s="32"/>
      <c r="D61" s="32"/>
      <c r="E61" s="32"/>
      <c r="F61" s="31"/>
      <c r="G61" s="1" t="s">
        <v>347</v>
      </c>
      <c r="H61" s="1" t="s">
        <v>3209</v>
      </c>
      <c r="I61" s="1" t="s">
        <v>3227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1" t="s">
        <v>3228</v>
      </c>
      <c r="B62" s="32">
        <v>0</v>
      </c>
      <c r="C62" s="32"/>
      <c r="D62" s="32"/>
      <c r="E62" s="32"/>
      <c r="F62" s="31"/>
      <c r="G62" s="1" t="s">
        <v>347</v>
      </c>
      <c r="H62" s="1" t="s">
        <v>3209</v>
      </c>
      <c r="I62" s="1" t="s">
        <v>3229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1" t="s">
        <v>3230</v>
      </c>
      <c r="B63" s="32">
        <v>0</v>
      </c>
      <c r="C63" s="32"/>
      <c r="D63" s="32"/>
      <c r="E63" s="32"/>
      <c r="F63" s="31"/>
      <c r="G63" s="1" t="s">
        <v>347</v>
      </c>
      <c r="H63" s="1" t="s">
        <v>3209</v>
      </c>
      <c r="I63" s="1" t="s">
        <v>3231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1" t="s">
        <v>3232</v>
      </c>
      <c r="B64" s="32">
        <v>0</v>
      </c>
      <c r="C64" s="32"/>
      <c r="D64" s="32"/>
      <c r="E64" s="32"/>
      <c r="F64" s="31"/>
      <c r="G64" s="1" t="s">
        <v>347</v>
      </c>
      <c r="H64" s="1" t="s">
        <v>3209</v>
      </c>
      <c r="I64" s="1" t="s">
        <v>3233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1" t="s">
        <v>3234</v>
      </c>
      <c r="B65" s="32">
        <v>0</v>
      </c>
      <c r="C65" s="32"/>
      <c r="D65" s="32"/>
      <c r="E65" s="32"/>
      <c r="F65" s="31"/>
      <c r="G65" s="1" t="s">
        <v>347</v>
      </c>
      <c r="H65" s="1" t="s">
        <v>3209</v>
      </c>
      <c r="I65" s="1" t="s">
        <v>3235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31" t="s">
        <v>3236</v>
      </c>
      <c r="B66" s="32">
        <v>0</v>
      </c>
      <c r="C66" s="32"/>
      <c r="D66" s="32"/>
      <c r="E66" s="32"/>
      <c r="F66" s="31"/>
      <c r="G66" s="1" t="s">
        <v>347</v>
      </c>
      <c r="H66" s="1" t="s">
        <v>3209</v>
      </c>
      <c r="I66" s="1" t="s">
        <v>3237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31" t="s">
        <v>3238</v>
      </c>
      <c r="B67" s="32">
        <v>0</v>
      </c>
      <c r="C67" s="32"/>
      <c r="D67" s="32"/>
      <c r="E67" s="32"/>
      <c r="F67" s="31"/>
      <c r="G67" s="1" t="s">
        <v>347</v>
      </c>
      <c r="H67" s="1" t="s">
        <v>3209</v>
      </c>
      <c r="I67" s="1" t="s">
        <v>3239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31" t="s">
        <v>3240</v>
      </c>
      <c r="B68" s="32">
        <v>0</v>
      </c>
      <c r="C68" s="32"/>
      <c r="D68" s="32"/>
      <c r="E68" s="32"/>
      <c r="F68" s="31"/>
      <c r="G68" s="1" t="s">
        <v>347</v>
      </c>
      <c r="H68" s="1" t="s">
        <v>3209</v>
      </c>
      <c r="I68" s="1" t="s">
        <v>3241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1" t="s">
        <v>3211</v>
      </c>
      <c r="B69" s="32">
        <v>0</v>
      </c>
      <c r="C69" s="32"/>
      <c r="D69" s="32"/>
      <c r="E69" s="32"/>
      <c r="F69" s="31"/>
      <c r="G69" s="1" t="s">
        <v>347</v>
      </c>
      <c r="H69" s="1" t="s">
        <v>3209</v>
      </c>
      <c r="I69" s="1" t="s">
        <v>3211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31" t="s">
        <v>3300</v>
      </c>
      <c r="B70" s="32">
        <v>0</v>
      </c>
      <c r="C70" s="32"/>
      <c r="D70" s="32"/>
      <c r="E70" s="32"/>
      <c r="F70" s="31"/>
      <c r="G70" s="1" t="s">
        <v>347</v>
      </c>
      <c r="H70" s="1" t="s">
        <v>3209</v>
      </c>
      <c r="I70" s="1" t="s">
        <v>3301</v>
      </c>
      <c r="J70" s="1" t="s">
        <v>52</v>
      </c>
      <c r="K70" s="1" t="s">
        <v>52</v>
      </c>
      <c r="M70" s="1" t="s">
        <v>52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</row>
    <row r="71" spans="1:20" ht="20.100000000000001" customHeight="1" x14ac:dyDescent="0.3">
      <c r="A71" s="31" t="s">
        <v>3302</v>
      </c>
      <c r="B71" s="32">
        <v>0</v>
      </c>
      <c r="C71" s="32"/>
      <c r="D71" s="32"/>
      <c r="E71" s="32"/>
      <c r="F71" s="31"/>
      <c r="G71" s="1" t="s">
        <v>347</v>
      </c>
      <c r="H71" s="1" t="s">
        <v>3209</v>
      </c>
      <c r="I71" s="1" t="s">
        <v>3303</v>
      </c>
      <c r="J71" s="1" t="s">
        <v>52</v>
      </c>
      <c r="K71" s="1" t="s">
        <v>52</v>
      </c>
      <c r="M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</row>
    <row r="72" spans="1:20" ht="20.100000000000001" customHeight="1" x14ac:dyDescent="0.3">
      <c r="A72" s="31" t="s">
        <v>3296</v>
      </c>
      <c r="B72" s="32">
        <v>0</v>
      </c>
      <c r="C72" s="32"/>
      <c r="D72" s="32"/>
      <c r="E72" s="32"/>
      <c r="F72" s="31"/>
      <c r="G72" s="1" t="s">
        <v>347</v>
      </c>
      <c r="H72" s="1" t="s">
        <v>3209</v>
      </c>
      <c r="I72" s="1" t="s">
        <v>3297</v>
      </c>
      <c r="J72" s="1" t="s">
        <v>52</v>
      </c>
      <c r="K72" s="1" t="s">
        <v>52</v>
      </c>
      <c r="M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33" t="s">
        <v>3304</v>
      </c>
      <c r="B73" s="34">
        <v>0</v>
      </c>
      <c r="C73" s="34"/>
      <c r="D73" s="34"/>
      <c r="E73" s="34"/>
      <c r="F73" s="35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FC532-3925-4E96-ACA8-AA13D79BD0B9}">
  <sheetPr>
    <pageSetUpPr fitToPage="1"/>
  </sheetPr>
  <dimension ref="A1:AB204"/>
  <sheetViews>
    <sheetView topLeftCell="B1" zoomScale="40" zoomScaleNormal="40" workbookViewId="0">
      <selection activeCell="X221" sqref="X221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47" t="s">
        <v>3305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</row>
    <row r="2" spans="1:28" ht="30" customHeight="1" x14ac:dyDescent="0.3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8" ht="30" customHeight="1" x14ac:dyDescent="0.3">
      <c r="A3" s="45" t="s">
        <v>1158</v>
      </c>
      <c r="B3" s="45" t="s">
        <v>2</v>
      </c>
      <c r="C3" s="45" t="s">
        <v>3202</v>
      </c>
      <c r="D3" s="45" t="s">
        <v>4</v>
      </c>
      <c r="E3" s="45" t="s">
        <v>6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 t="s">
        <v>1160</v>
      </c>
      <c r="Q3" s="45" t="s">
        <v>1161</v>
      </c>
      <c r="R3" s="45"/>
      <c r="S3" s="45"/>
      <c r="T3" s="45"/>
      <c r="U3" s="45"/>
      <c r="V3" s="45"/>
      <c r="W3" s="45" t="s">
        <v>1163</v>
      </c>
      <c r="X3" s="45" t="s">
        <v>12</v>
      </c>
      <c r="Y3" s="42" t="s">
        <v>3313</v>
      </c>
      <c r="Z3" s="42" t="s">
        <v>3314</v>
      </c>
      <c r="AA3" s="42" t="s">
        <v>3315</v>
      </c>
      <c r="AB3" s="42" t="s">
        <v>48</v>
      </c>
    </row>
    <row r="4" spans="1:28" ht="30" customHeight="1" x14ac:dyDescent="0.3">
      <c r="A4" s="45"/>
      <c r="B4" s="45"/>
      <c r="C4" s="45"/>
      <c r="D4" s="45"/>
      <c r="E4" s="7" t="s">
        <v>3306</v>
      </c>
      <c r="F4" s="7" t="s">
        <v>3307</v>
      </c>
      <c r="G4" s="7" t="s">
        <v>3308</v>
      </c>
      <c r="H4" s="7" t="s">
        <v>3307</v>
      </c>
      <c r="I4" s="7" t="s">
        <v>3309</v>
      </c>
      <c r="J4" s="7" t="s">
        <v>3307</v>
      </c>
      <c r="K4" s="7" t="s">
        <v>3310</v>
      </c>
      <c r="L4" s="7" t="s">
        <v>3307</v>
      </c>
      <c r="M4" s="7" t="s">
        <v>3311</v>
      </c>
      <c r="N4" s="7" t="s">
        <v>3307</v>
      </c>
      <c r="O4" s="7" t="s">
        <v>3312</v>
      </c>
      <c r="P4" s="45"/>
      <c r="Q4" s="7" t="s">
        <v>3306</v>
      </c>
      <c r="R4" s="7" t="s">
        <v>3308</v>
      </c>
      <c r="S4" s="7" t="s">
        <v>3309</v>
      </c>
      <c r="T4" s="7" t="s">
        <v>3310</v>
      </c>
      <c r="U4" s="7" t="s">
        <v>3311</v>
      </c>
      <c r="V4" s="7" t="s">
        <v>3312</v>
      </c>
      <c r="W4" s="45"/>
      <c r="X4" s="45"/>
      <c r="Y4" s="42"/>
      <c r="Z4" s="42"/>
      <c r="AA4" s="42"/>
      <c r="AB4" s="42"/>
    </row>
    <row r="5" spans="1:28" ht="30" customHeight="1" x14ac:dyDescent="0.3">
      <c r="A5" s="13" t="s">
        <v>2842</v>
      </c>
      <c r="B5" s="13" t="s">
        <v>2838</v>
      </c>
      <c r="C5" s="13" t="s">
        <v>2839</v>
      </c>
      <c r="D5" s="36" t="s">
        <v>89</v>
      </c>
      <c r="E5" s="37"/>
      <c r="F5" s="13"/>
      <c r="G5" s="37"/>
      <c r="H5" s="13"/>
      <c r="I5" s="37"/>
      <c r="J5" s="13"/>
      <c r="K5" s="37"/>
      <c r="L5" s="13"/>
      <c r="M5" s="37"/>
      <c r="N5" s="13"/>
      <c r="O5" s="37"/>
      <c r="P5" s="37"/>
      <c r="Q5" s="37"/>
      <c r="R5" s="37"/>
      <c r="S5" s="37"/>
      <c r="T5" s="37"/>
      <c r="U5" s="37"/>
      <c r="V5" s="37"/>
      <c r="W5" s="13" t="s">
        <v>3316</v>
      </c>
      <c r="X5" s="13" t="s">
        <v>2041</v>
      </c>
      <c r="Y5" s="1" t="s">
        <v>52</v>
      </c>
      <c r="Z5" s="1" t="s">
        <v>52</v>
      </c>
      <c r="AA5" s="38"/>
      <c r="AB5" s="1" t="s">
        <v>52</v>
      </c>
    </row>
    <row r="6" spans="1:28" ht="30" customHeight="1" x14ac:dyDescent="0.3">
      <c r="A6" s="13" t="s">
        <v>2490</v>
      </c>
      <c r="B6" s="13" t="s">
        <v>2483</v>
      </c>
      <c r="C6" s="13" t="s">
        <v>2484</v>
      </c>
      <c r="D6" s="36" t="s">
        <v>89</v>
      </c>
      <c r="E6" s="37"/>
      <c r="F6" s="13"/>
      <c r="G6" s="37"/>
      <c r="H6" s="13"/>
      <c r="I6" s="37"/>
      <c r="J6" s="13"/>
      <c r="K6" s="37"/>
      <c r="L6" s="13"/>
      <c r="M6" s="37"/>
      <c r="N6" s="13"/>
      <c r="O6" s="37"/>
      <c r="P6" s="37"/>
      <c r="Q6" s="37"/>
      <c r="R6" s="37"/>
      <c r="S6" s="37"/>
      <c r="T6" s="37"/>
      <c r="U6" s="37"/>
      <c r="V6" s="37"/>
      <c r="W6" s="13" t="s">
        <v>3317</v>
      </c>
      <c r="X6" s="13" t="s">
        <v>2041</v>
      </c>
      <c r="Y6" s="1" t="s">
        <v>52</v>
      </c>
      <c r="Z6" s="1" t="s">
        <v>52</v>
      </c>
      <c r="AA6" s="38"/>
      <c r="AB6" s="1" t="s">
        <v>52</v>
      </c>
    </row>
    <row r="7" spans="1:28" ht="30" customHeight="1" x14ac:dyDescent="0.3">
      <c r="A7" s="13" t="s">
        <v>2042</v>
      </c>
      <c r="B7" s="13" t="s">
        <v>2039</v>
      </c>
      <c r="C7" s="13" t="s">
        <v>2040</v>
      </c>
      <c r="D7" s="36" t="s">
        <v>89</v>
      </c>
      <c r="E7" s="37"/>
      <c r="F7" s="13"/>
      <c r="G7" s="37"/>
      <c r="H7" s="13"/>
      <c r="I7" s="37"/>
      <c r="J7" s="13"/>
      <c r="K7" s="37"/>
      <c r="L7" s="13"/>
      <c r="M7" s="37"/>
      <c r="N7" s="13"/>
      <c r="O7" s="37"/>
      <c r="P7" s="37"/>
      <c r="Q7" s="37"/>
      <c r="R7" s="37"/>
      <c r="S7" s="37"/>
      <c r="T7" s="37"/>
      <c r="U7" s="37"/>
      <c r="V7" s="37"/>
      <c r="W7" s="13" t="s">
        <v>3318</v>
      </c>
      <c r="X7" s="13" t="s">
        <v>2041</v>
      </c>
      <c r="Y7" s="1" t="s">
        <v>52</v>
      </c>
      <c r="Z7" s="1" t="s">
        <v>52</v>
      </c>
      <c r="AA7" s="38"/>
      <c r="AB7" s="1" t="s">
        <v>52</v>
      </c>
    </row>
    <row r="8" spans="1:28" ht="30" customHeight="1" x14ac:dyDescent="0.3">
      <c r="A8" s="13" t="s">
        <v>2851</v>
      </c>
      <c r="B8" s="13" t="s">
        <v>1674</v>
      </c>
      <c r="C8" s="13" t="s">
        <v>1675</v>
      </c>
      <c r="D8" s="36" t="s">
        <v>89</v>
      </c>
      <c r="E8" s="37"/>
      <c r="F8" s="13"/>
      <c r="G8" s="37"/>
      <c r="H8" s="13"/>
      <c r="I8" s="37"/>
      <c r="J8" s="13"/>
      <c r="K8" s="37"/>
      <c r="L8" s="13"/>
      <c r="M8" s="37"/>
      <c r="N8" s="13"/>
      <c r="O8" s="37"/>
      <c r="P8" s="37"/>
      <c r="Q8" s="37"/>
      <c r="R8" s="37"/>
      <c r="S8" s="37"/>
      <c r="T8" s="37"/>
      <c r="U8" s="37"/>
      <c r="V8" s="37"/>
      <c r="W8" s="13" t="s">
        <v>3319</v>
      </c>
      <c r="X8" s="13" t="s">
        <v>2041</v>
      </c>
      <c r="Y8" s="1" t="s">
        <v>52</v>
      </c>
      <c r="Z8" s="1" t="s">
        <v>52</v>
      </c>
      <c r="AA8" s="38"/>
      <c r="AB8" s="1" t="s">
        <v>52</v>
      </c>
    </row>
    <row r="9" spans="1:28" ht="30" customHeight="1" x14ac:dyDescent="0.3">
      <c r="A9" s="13" t="s">
        <v>3113</v>
      </c>
      <c r="B9" s="13" t="s">
        <v>2746</v>
      </c>
      <c r="C9" s="13" t="s">
        <v>3112</v>
      </c>
      <c r="D9" s="36" t="s">
        <v>99</v>
      </c>
      <c r="E9" s="37"/>
      <c r="F9" s="13"/>
      <c r="G9" s="37"/>
      <c r="H9" s="13"/>
      <c r="I9" s="37"/>
      <c r="J9" s="13"/>
      <c r="K9" s="37"/>
      <c r="L9" s="13"/>
      <c r="M9" s="37"/>
      <c r="N9" s="13"/>
      <c r="O9" s="37"/>
      <c r="P9" s="37"/>
      <c r="Q9" s="37"/>
      <c r="R9" s="37"/>
      <c r="S9" s="37"/>
      <c r="T9" s="37"/>
      <c r="U9" s="37"/>
      <c r="V9" s="37"/>
      <c r="W9" s="13" t="s">
        <v>3320</v>
      </c>
      <c r="X9" s="13" t="s">
        <v>2743</v>
      </c>
      <c r="Y9" s="1" t="s">
        <v>52</v>
      </c>
      <c r="Z9" s="1" t="s">
        <v>52</v>
      </c>
      <c r="AA9" s="38"/>
      <c r="AB9" s="1" t="s">
        <v>52</v>
      </c>
    </row>
    <row r="10" spans="1:28" ht="30" customHeight="1" x14ac:dyDescent="0.3">
      <c r="A10" s="13" t="s">
        <v>2748</v>
      </c>
      <c r="B10" s="13" t="s">
        <v>2746</v>
      </c>
      <c r="C10" s="13" t="s">
        <v>2747</v>
      </c>
      <c r="D10" s="36" t="s">
        <v>99</v>
      </c>
      <c r="E10" s="37"/>
      <c r="F10" s="13"/>
      <c r="G10" s="37"/>
      <c r="H10" s="13"/>
      <c r="I10" s="37"/>
      <c r="J10" s="13"/>
      <c r="K10" s="37"/>
      <c r="L10" s="13"/>
      <c r="M10" s="37"/>
      <c r="N10" s="13"/>
      <c r="O10" s="37"/>
      <c r="P10" s="37"/>
      <c r="Q10" s="37"/>
      <c r="R10" s="37"/>
      <c r="S10" s="37"/>
      <c r="T10" s="37"/>
      <c r="U10" s="37"/>
      <c r="V10" s="37"/>
      <c r="W10" s="13" t="s">
        <v>3321</v>
      </c>
      <c r="X10" s="13" t="s">
        <v>52</v>
      </c>
      <c r="Y10" s="1" t="s">
        <v>52</v>
      </c>
      <c r="Z10" s="1" t="s">
        <v>52</v>
      </c>
      <c r="AA10" s="38"/>
      <c r="AB10" s="1" t="s">
        <v>52</v>
      </c>
    </row>
    <row r="11" spans="1:28" ht="30" customHeight="1" x14ac:dyDescent="0.3">
      <c r="A11" s="13" t="s">
        <v>1186</v>
      </c>
      <c r="B11" s="13" t="s">
        <v>1184</v>
      </c>
      <c r="C11" s="13" t="s">
        <v>1185</v>
      </c>
      <c r="D11" s="36" t="s">
        <v>61</v>
      </c>
      <c r="E11" s="37"/>
      <c r="F11" s="13"/>
      <c r="G11" s="37"/>
      <c r="H11" s="13"/>
      <c r="I11" s="37"/>
      <c r="J11" s="13"/>
      <c r="K11" s="37"/>
      <c r="L11" s="13"/>
      <c r="M11" s="37"/>
      <c r="N11" s="13"/>
      <c r="O11" s="37"/>
      <c r="P11" s="37"/>
      <c r="Q11" s="37"/>
      <c r="R11" s="37"/>
      <c r="S11" s="37"/>
      <c r="T11" s="37"/>
      <c r="U11" s="37"/>
      <c r="V11" s="37"/>
      <c r="W11" s="13" t="s">
        <v>3322</v>
      </c>
      <c r="X11" s="13" t="s">
        <v>52</v>
      </c>
      <c r="Y11" s="1" t="s">
        <v>52</v>
      </c>
      <c r="Z11" s="1" t="s">
        <v>52</v>
      </c>
      <c r="AA11" s="38"/>
      <c r="AB11" s="1" t="s">
        <v>52</v>
      </c>
    </row>
    <row r="12" spans="1:28" ht="30" customHeight="1" x14ac:dyDescent="0.3">
      <c r="A12" s="13" t="s">
        <v>1361</v>
      </c>
      <c r="B12" s="13" t="s">
        <v>1184</v>
      </c>
      <c r="C12" s="13" t="s">
        <v>1360</v>
      </c>
      <c r="D12" s="36" t="s">
        <v>61</v>
      </c>
      <c r="E12" s="37"/>
      <c r="F12" s="13"/>
      <c r="G12" s="37"/>
      <c r="H12" s="13"/>
      <c r="I12" s="37"/>
      <c r="J12" s="13"/>
      <c r="K12" s="37"/>
      <c r="L12" s="13"/>
      <c r="M12" s="37"/>
      <c r="N12" s="13"/>
      <c r="O12" s="37"/>
      <c r="P12" s="37"/>
      <c r="Q12" s="37"/>
      <c r="R12" s="37"/>
      <c r="S12" s="37"/>
      <c r="T12" s="37"/>
      <c r="U12" s="37"/>
      <c r="V12" s="37"/>
      <c r="W12" s="13" t="s">
        <v>3323</v>
      </c>
      <c r="X12" s="13" t="s">
        <v>52</v>
      </c>
      <c r="Y12" s="1" t="s">
        <v>52</v>
      </c>
      <c r="Z12" s="1" t="s">
        <v>52</v>
      </c>
      <c r="AA12" s="38"/>
      <c r="AB12" s="1" t="s">
        <v>52</v>
      </c>
    </row>
    <row r="13" spans="1:28" ht="30" customHeight="1" x14ac:dyDescent="0.3">
      <c r="A13" s="13" t="s">
        <v>1285</v>
      </c>
      <c r="B13" s="13" t="s">
        <v>1283</v>
      </c>
      <c r="C13" s="13" t="s">
        <v>1284</v>
      </c>
      <c r="D13" s="36" t="s">
        <v>61</v>
      </c>
      <c r="E13" s="37"/>
      <c r="F13" s="13"/>
      <c r="G13" s="37"/>
      <c r="H13" s="13"/>
      <c r="I13" s="37"/>
      <c r="J13" s="13"/>
      <c r="K13" s="37"/>
      <c r="L13" s="13"/>
      <c r="M13" s="37"/>
      <c r="N13" s="13"/>
      <c r="O13" s="37"/>
      <c r="P13" s="37"/>
      <c r="Q13" s="37"/>
      <c r="R13" s="37"/>
      <c r="S13" s="37"/>
      <c r="T13" s="37"/>
      <c r="U13" s="37"/>
      <c r="V13" s="37"/>
      <c r="W13" s="13" t="s">
        <v>3324</v>
      </c>
      <c r="X13" s="13" t="s">
        <v>52</v>
      </c>
      <c r="Y13" s="1" t="s">
        <v>52</v>
      </c>
      <c r="Z13" s="1" t="s">
        <v>52</v>
      </c>
      <c r="AA13" s="38"/>
      <c r="AB13" s="1" t="s">
        <v>52</v>
      </c>
    </row>
    <row r="14" spans="1:28" ht="30" customHeight="1" x14ac:dyDescent="0.3">
      <c r="A14" s="13" t="s">
        <v>3086</v>
      </c>
      <c r="B14" s="13" t="s">
        <v>1331</v>
      </c>
      <c r="C14" s="13" t="s">
        <v>3085</v>
      </c>
      <c r="D14" s="36" t="s">
        <v>61</v>
      </c>
      <c r="E14" s="37"/>
      <c r="F14" s="13"/>
      <c r="G14" s="37"/>
      <c r="H14" s="13"/>
      <c r="I14" s="37"/>
      <c r="J14" s="13"/>
      <c r="K14" s="37"/>
      <c r="L14" s="13"/>
      <c r="M14" s="37"/>
      <c r="N14" s="13"/>
      <c r="O14" s="37"/>
      <c r="P14" s="37"/>
      <c r="Q14" s="37"/>
      <c r="R14" s="37"/>
      <c r="S14" s="37"/>
      <c r="T14" s="37"/>
      <c r="U14" s="37"/>
      <c r="V14" s="37"/>
      <c r="W14" s="13" t="s">
        <v>3325</v>
      </c>
      <c r="X14" s="13" t="s">
        <v>52</v>
      </c>
      <c r="Y14" s="1" t="s">
        <v>52</v>
      </c>
      <c r="Z14" s="1" t="s">
        <v>52</v>
      </c>
      <c r="AA14" s="38"/>
      <c r="AB14" s="1" t="s">
        <v>52</v>
      </c>
    </row>
    <row r="15" spans="1:28" ht="30" customHeight="1" x14ac:dyDescent="0.3">
      <c r="A15" s="13" t="s">
        <v>1332</v>
      </c>
      <c r="B15" s="13" t="s">
        <v>1331</v>
      </c>
      <c r="C15" s="13" t="s">
        <v>148</v>
      </c>
      <c r="D15" s="36" t="s">
        <v>61</v>
      </c>
      <c r="E15" s="37"/>
      <c r="F15" s="13"/>
      <c r="G15" s="37"/>
      <c r="H15" s="13"/>
      <c r="I15" s="37"/>
      <c r="J15" s="13"/>
      <c r="K15" s="37"/>
      <c r="L15" s="13"/>
      <c r="M15" s="37"/>
      <c r="N15" s="13"/>
      <c r="O15" s="37"/>
      <c r="P15" s="37"/>
      <c r="Q15" s="37"/>
      <c r="R15" s="37"/>
      <c r="S15" s="37"/>
      <c r="T15" s="37"/>
      <c r="U15" s="37"/>
      <c r="V15" s="37"/>
      <c r="W15" s="13" t="s">
        <v>3326</v>
      </c>
      <c r="X15" s="13" t="s">
        <v>52</v>
      </c>
      <c r="Y15" s="1" t="s">
        <v>52</v>
      </c>
      <c r="Z15" s="1" t="s">
        <v>52</v>
      </c>
      <c r="AA15" s="38"/>
      <c r="AB15" s="1" t="s">
        <v>52</v>
      </c>
    </row>
    <row r="16" spans="1:28" ht="30" customHeight="1" x14ac:dyDescent="0.3">
      <c r="A16" s="13" t="s">
        <v>2907</v>
      </c>
      <c r="B16" s="13" t="s">
        <v>1331</v>
      </c>
      <c r="C16" s="13" t="s">
        <v>2906</v>
      </c>
      <c r="D16" s="36" t="s">
        <v>61</v>
      </c>
      <c r="E16" s="37"/>
      <c r="F16" s="13"/>
      <c r="G16" s="37"/>
      <c r="H16" s="13"/>
      <c r="I16" s="37"/>
      <c r="J16" s="13"/>
      <c r="K16" s="37"/>
      <c r="L16" s="13"/>
      <c r="M16" s="37"/>
      <c r="N16" s="13"/>
      <c r="O16" s="37"/>
      <c r="P16" s="37"/>
      <c r="Q16" s="37"/>
      <c r="R16" s="37"/>
      <c r="S16" s="37"/>
      <c r="T16" s="37"/>
      <c r="U16" s="37"/>
      <c r="V16" s="37"/>
      <c r="W16" s="13" t="s">
        <v>3327</v>
      </c>
      <c r="X16" s="13" t="s">
        <v>52</v>
      </c>
      <c r="Y16" s="1" t="s">
        <v>52</v>
      </c>
      <c r="Z16" s="1" t="s">
        <v>52</v>
      </c>
      <c r="AA16" s="38"/>
      <c r="AB16" s="1" t="s">
        <v>52</v>
      </c>
    </row>
    <row r="17" spans="1:28" ht="30" customHeight="1" x14ac:dyDescent="0.3">
      <c r="A17" s="13" t="s">
        <v>1451</v>
      </c>
      <c r="B17" s="13" t="s">
        <v>1448</v>
      </c>
      <c r="C17" s="13" t="s">
        <v>1449</v>
      </c>
      <c r="D17" s="36" t="s">
        <v>1450</v>
      </c>
      <c r="E17" s="37"/>
      <c r="F17" s="13"/>
      <c r="G17" s="37"/>
      <c r="H17" s="13"/>
      <c r="I17" s="37"/>
      <c r="J17" s="13"/>
      <c r="K17" s="37"/>
      <c r="L17" s="13"/>
      <c r="M17" s="37"/>
      <c r="N17" s="13"/>
      <c r="O17" s="37"/>
      <c r="P17" s="37"/>
      <c r="Q17" s="37"/>
      <c r="R17" s="37"/>
      <c r="S17" s="37"/>
      <c r="T17" s="37"/>
      <c r="U17" s="37"/>
      <c r="V17" s="37"/>
      <c r="W17" s="13" t="s">
        <v>3328</v>
      </c>
      <c r="X17" s="13" t="s">
        <v>52</v>
      </c>
      <c r="Y17" s="1" t="s">
        <v>52</v>
      </c>
      <c r="Z17" s="1" t="s">
        <v>52</v>
      </c>
      <c r="AA17" s="38"/>
      <c r="AB17" s="1" t="s">
        <v>52</v>
      </c>
    </row>
    <row r="18" spans="1:28" ht="30" customHeight="1" x14ac:dyDescent="0.3">
      <c r="A18" s="13" t="s">
        <v>1888</v>
      </c>
      <c r="B18" s="13" t="s">
        <v>1887</v>
      </c>
      <c r="C18" s="13" t="s">
        <v>540</v>
      </c>
      <c r="D18" s="36" t="s">
        <v>154</v>
      </c>
      <c r="E18" s="37"/>
      <c r="F18" s="13"/>
      <c r="G18" s="37"/>
      <c r="H18" s="13"/>
      <c r="I18" s="37"/>
      <c r="J18" s="13"/>
      <c r="K18" s="37"/>
      <c r="L18" s="13"/>
      <c r="M18" s="37"/>
      <c r="N18" s="13"/>
      <c r="O18" s="37"/>
      <c r="P18" s="37"/>
      <c r="Q18" s="37"/>
      <c r="R18" s="37"/>
      <c r="S18" s="37"/>
      <c r="T18" s="37"/>
      <c r="U18" s="37"/>
      <c r="V18" s="37"/>
      <c r="W18" s="13" t="s">
        <v>3329</v>
      </c>
      <c r="X18" s="13" t="s">
        <v>52</v>
      </c>
      <c r="Y18" s="1" t="s">
        <v>52</v>
      </c>
      <c r="Z18" s="1" t="s">
        <v>52</v>
      </c>
      <c r="AA18" s="38"/>
      <c r="AB18" s="1" t="s">
        <v>52</v>
      </c>
    </row>
    <row r="19" spans="1:28" ht="30" customHeight="1" x14ac:dyDescent="0.3">
      <c r="A19" s="13" t="s">
        <v>3013</v>
      </c>
      <c r="B19" s="13" t="s">
        <v>3011</v>
      </c>
      <c r="C19" s="13" t="s">
        <v>3012</v>
      </c>
      <c r="D19" s="36" t="s">
        <v>61</v>
      </c>
      <c r="E19" s="37"/>
      <c r="F19" s="13"/>
      <c r="G19" s="37"/>
      <c r="H19" s="13"/>
      <c r="I19" s="37"/>
      <c r="J19" s="13"/>
      <c r="K19" s="37"/>
      <c r="L19" s="13"/>
      <c r="M19" s="37"/>
      <c r="N19" s="13"/>
      <c r="O19" s="37"/>
      <c r="P19" s="37"/>
      <c r="Q19" s="37"/>
      <c r="R19" s="37"/>
      <c r="S19" s="37"/>
      <c r="T19" s="37"/>
      <c r="U19" s="37"/>
      <c r="V19" s="37"/>
      <c r="W19" s="13" t="s">
        <v>3330</v>
      </c>
      <c r="X19" s="13" t="s">
        <v>52</v>
      </c>
      <c r="Y19" s="1" t="s">
        <v>52</v>
      </c>
      <c r="Z19" s="1" t="s">
        <v>52</v>
      </c>
      <c r="AA19" s="38"/>
      <c r="AB19" s="1" t="s">
        <v>52</v>
      </c>
    </row>
    <row r="20" spans="1:28" ht="30" customHeight="1" x14ac:dyDescent="0.3">
      <c r="A20" s="13" t="s">
        <v>2107</v>
      </c>
      <c r="B20" s="13" t="s">
        <v>2105</v>
      </c>
      <c r="C20" s="13" t="s">
        <v>2106</v>
      </c>
      <c r="D20" s="36" t="s">
        <v>61</v>
      </c>
      <c r="E20" s="37"/>
      <c r="F20" s="13"/>
      <c r="G20" s="37"/>
      <c r="H20" s="13"/>
      <c r="I20" s="37"/>
      <c r="J20" s="13"/>
      <c r="K20" s="37"/>
      <c r="L20" s="13"/>
      <c r="M20" s="37"/>
      <c r="N20" s="13"/>
      <c r="O20" s="37"/>
      <c r="P20" s="37"/>
      <c r="Q20" s="37"/>
      <c r="R20" s="37"/>
      <c r="S20" s="37"/>
      <c r="T20" s="37"/>
      <c r="U20" s="37"/>
      <c r="V20" s="37"/>
      <c r="W20" s="13" t="s">
        <v>3331</v>
      </c>
      <c r="X20" s="13" t="s">
        <v>52</v>
      </c>
      <c r="Y20" s="1" t="s">
        <v>52</v>
      </c>
      <c r="Z20" s="1" t="s">
        <v>52</v>
      </c>
      <c r="AA20" s="38"/>
      <c r="AB20" s="1" t="s">
        <v>52</v>
      </c>
    </row>
    <row r="21" spans="1:28" ht="30" customHeight="1" x14ac:dyDescent="0.3">
      <c r="A21" s="13" t="s">
        <v>1093</v>
      </c>
      <c r="B21" s="13" t="s">
        <v>1089</v>
      </c>
      <c r="C21" s="13" t="s">
        <v>1090</v>
      </c>
      <c r="D21" s="36" t="s">
        <v>1091</v>
      </c>
      <c r="E21" s="37"/>
      <c r="F21" s="13"/>
      <c r="G21" s="37"/>
      <c r="H21" s="13"/>
      <c r="I21" s="37"/>
      <c r="J21" s="13"/>
      <c r="K21" s="37"/>
      <c r="L21" s="13"/>
      <c r="M21" s="37"/>
      <c r="N21" s="13"/>
      <c r="O21" s="37"/>
      <c r="P21" s="37"/>
      <c r="Q21" s="37"/>
      <c r="R21" s="37"/>
      <c r="S21" s="37"/>
      <c r="T21" s="37"/>
      <c r="U21" s="37"/>
      <c r="V21" s="37"/>
      <c r="W21" s="13" t="s">
        <v>3332</v>
      </c>
      <c r="X21" s="13" t="s">
        <v>1092</v>
      </c>
      <c r="Y21" s="1" t="s">
        <v>52</v>
      </c>
      <c r="Z21" s="1" t="s">
        <v>52</v>
      </c>
      <c r="AA21" s="38"/>
      <c r="AB21" s="1" t="s">
        <v>52</v>
      </c>
    </row>
    <row r="22" spans="1:28" ht="30" customHeight="1" x14ac:dyDescent="0.3">
      <c r="A22" s="13" t="s">
        <v>1096</v>
      </c>
      <c r="B22" s="13" t="s">
        <v>1089</v>
      </c>
      <c r="C22" s="13" t="s">
        <v>1095</v>
      </c>
      <c r="D22" s="36" t="s">
        <v>1091</v>
      </c>
      <c r="E22" s="37"/>
      <c r="F22" s="13"/>
      <c r="G22" s="37"/>
      <c r="H22" s="13"/>
      <c r="I22" s="37"/>
      <c r="J22" s="13"/>
      <c r="K22" s="37"/>
      <c r="L22" s="13"/>
      <c r="M22" s="37"/>
      <c r="N22" s="13"/>
      <c r="O22" s="37"/>
      <c r="P22" s="37"/>
      <c r="Q22" s="37"/>
      <c r="R22" s="37"/>
      <c r="S22" s="37"/>
      <c r="T22" s="37"/>
      <c r="U22" s="37"/>
      <c r="V22" s="37"/>
      <c r="W22" s="13" t="s">
        <v>3333</v>
      </c>
      <c r="X22" s="13" t="s">
        <v>1092</v>
      </c>
      <c r="Y22" s="1" t="s">
        <v>52</v>
      </c>
      <c r="Z22" s="1" t="s">
        <v>52</v>
      </c>
      <c r="AA22" s="38"/>
      <c r="AB22" s="1" t="s">
        <v>52</v>
      </c>
    </row>
    <row r="23" spans="1:28" ht="30" customHeight="1" x14ac:dyDescent="0.3">
      <c r="A23" s="13" t="s">
        <v>2860</v>
      </c>
      <c r="B23" s="13" t="s">
        <v>2856</v>
      </c>
      <c r="C23" s="13" t="s">
        <v>2857</v>
      </c>
      <c r="D23" s="36" t="s">
        <v>2858</v>
      </c>
      <c r="E23" s="37"/>
      <c r="F23" s="13"/>
      <c r="G23" s="37"/>
      <c r="H23" s="13"/>
      <c r="I23" s="37"/>
      <c r="J23" s="13"/>
      <c r="K23" s="37"/>
      <c r="L23" s="13"/>
      <c r="M23" s="37"/>
      <c r="N23" s="13"/>
      <c r="O23" s="37"/>
      <c r="P23" s="37"/>
      <c r="Q23" s="37"/>
      <c r="R23" s="37"/>
      <c r="S23" s="37"/>
      <c r="T23" s="37"/>
      <c r="U23" s="37"/>
      <c r="V23" s="37"/>
      <c r="W23" s="13" t="s">
        <v>3334</v>
      </c>
      <c r="X23" s="13" t="s">
        <v>2859</v>
      </c>
      <c r="Y23" s="1" t="s">
        <v>52</v>
      </c>
      <c r="Z23" s="1" t="s">
        <v>52</v>
      </c>
      <c r="AA23" s="38"/>
      <c r="AB23" s="1" t="s">
        <v>52</v>
      </c>
    </row>
    <row r="24" spans="1:28" ht="30" customHeight="1" x14ac:dyDescent="0.3">
      <c r="A24" s="13" t="s">
        <v>1869</v>
      </c>
      <c r="B24" s="13" t="s">
        <v>1867</v>
      </c>
      <c r="C24" s="13" t="s">
        <v>1868</v>
      </c>
      <c r="D24" s="36" t="s">
        <v>154</v>
      </c>
      <c r="E24" s="37"/>
      <c r="F24" s="13"/>
      <c r="G24" s="37"/>
      <c r="H24" s="13"/>
      <c r="I24" s="37"/>
      <c r="J24" s="13"/>
      <c r="K24" s="37"/>
      <c r="L24" s="13"/>
      <c r="M24" s="37"/>
      <c r="N24" s="13"/>
      <c r="O24" s="37"/>
      <c r="P24" s="37"/>
      <c r="Q24" s="37"/>
      <c r="R24" s="37"/>
      <c r="S24" s="37"/>
      <c r="T24" s="37"/>
      <c r="U24" s="37"/>
      <c r="V24" s="37"/>
      <c r="W24" s="13" t="s">
        <v>3335</v>
      </c>
      <c r="X24" s="13" t="s">
        <v>52</v>
      </c>
      <c r="Y24" s="1" t="s">
        <v>52</v>
      </c>
      <c r="Z24" s="1" t="s">
        <v>52</v>
      </c>
      <c r="AA24" s="38"/>
      <c r="AB24" s="1" t="s">
        <v>52</v>
      </c>
    </row>
    <row r="25" spans="1:28" ht="30" customHeight="1" x14ac:dyDescent="0.3">
      <c r="A25" s="13" t="s">
        <v>2494</v>
      </c>
      <c r="B25" s="13" t="s">
        <v>2492</v>
      </c>
      <c r="C25" s="13" t="s">
        <v>2493</v>
      </c>
      <c r="D25" s="36" t="s">
        <v>1908</v>
      </c>
      <c r="E25" s="37"/>
      <c r="F25" s="13"/>
      <c r="G25" s="37"/>
      <c r="H25" s="13"/>
      <c r="I25" s="37"/>
      <c r="J25" s="13"/>
      <c r="K25" s="37"/>
      <c r="L25" s="13"/>
      <c r="M25" s="37"/>
      <c r="N25" s="13"/>
      <c r="O25" s="37"/>
      <c r="P25" s="37"/>
      <c r="Q25" s="37"/>
      <c r="R25" s="37"/>
      <c r="S25" s="37"/>
      <c r="T25" s="37"/>
      <c r="U25" s="37"/>
      <c r="V25" s="37"/>
      <c r="W25" s="13" t="s">
        <v>3336</v>
      </c>
      <c r="X25" s="13" t="s">
        <v>52</v>
      </c>
      <c r="Y25" s="1" t="s">
        <v>52</v>
      </c>
      <c r="Z25" s="1" t="s">
        <v>52</v>
      </c>
      <c r="AA25" s="38"/>
      <c r="AB25" s="1" t="s">
        <v>52</v>
      </c>
    </row>
    <row r="26" spans="1:28" ht="30" customHeight="1" x14ac:dyDescent="0.3">
      <c r="A26" s="13" t="s">
        <v>2864</v>
      </c>
      <c r="B26" s="13" t="s">
        <v>2862</v>
      </c>
      <c r="C26" s="13" t="s">
        <v>2863</v>
      </c>
      <c r="D26" s="36" t="s">
        <v>1091</v>
      </c>
      <c r="E26" s="37"/>
      <c r="F26" s="13"/>
      <c r="G26" s="37"/>
      <c r="H26" s="13"/>
      <c r="I26" s="37"/>
      <c r="J26" s="13"/>
      <c r="K26" s="37"/>
      <c r="L26" s="13"/>
      <c r="M26" s="37"/>
      <c r="N26" s="13"/>
      <c r="O26" s="37"/>
      <c r="P26" s="37"/>
      <c r="Q26" s="37"/>
      <c r="R26" s="37"/>
      <c r="S26" s="37"/>
      <c r="T26" s="37"/>
      <c r="U26" s="37"/>
      <c r="V26" s="37"/>
      <c r="W26" s="13" t="s">
        <v>3337</v>
      </c>
      <c r="X26" s="13" t="s">
        <v>52</v>
      </c>
      <c r="Y26" s="1" t="s">
        <v>52</v>
      </c>
      <c r="Z26" s="1" t="s">
        <v>52</v>
      </c>
      <c r="AA26" s="38"/>
      <c r="AB26" s="1" t="s">
        <v>52</v>
      </c>
    </row>
    <row r="27" spans="1:28" ht="30" customHeight="1" x14ac:dyDescent="0.3">
      <c r="A27" s="13" t="s">
        <v>2037</v>
      </c>
      <c r="B27" s="13" t="s">
        <v>2035</v>
      </c>
      <c r="C27" s="13" t="s">
        <v>2036</v>
      </c>
      <c r="D27" s="36" t="s">
        <v>1200</v>
      </c>
      <c r="E27" s="37"/>
      <c r="F27" s="13"/>
      <c r="G27" s="37"/>
      <c r="H27" s="13"/>
      <c r="I27" s="37"/>
      <c r="J27" s="13"/>
      <c r="K27" s="37"/>
      <c r="L27" s="13"/>
      <c r="M27" s="37"/>
      <c r="N27" s="13"/>
      <c r="O27" s="37"/>
      <c r="P27" s="37"/>
      <c r="Q27" s="37"/>
      <c r="R27" s="37"/>
      <c r="S27" s="37"/>
      <c r="T27" s="37"/>
      <c r="U27" s="37"/>
      <c r="V27" s="37"/>
      <c r="W27" s="13" t="s">
        <v>3338</v>
      </c>
      <c r="X27" s="13" t="s">
        <v>52</v>
      </c>
      <c r="Y27" s="1" t="s">
        <v>52</v>
      </c>
      <c r="Z27" s="1" t="s">
        <v>52</v>
      </c>
      <c r="AA27" s="38"/>
      <c r="AB27" s="1" t="s">
        <v>52</v>
      </c>
    </row>
    <row r="28" spans="1:28" ht="30" customHeight="1" x14ac:dyDescent="0.3">
      <c r="A28" s="13" t="s">
        <v>2928</v>
      </c>
      <c r="B28" s="13" t="s">
        <v>1931</v>
      </c>
      <c r="C28" s="13" t="s">
        <v>2927</v>
      </c>
      <c r="D28" s="36" t="s">
        <v>1091</v>
      </c>
      <c r="E28" s="37"/>
      <c r="F28" s="13"/>
      <c r="G28" s="37"/>
      <c r="H28" s="13"/>
      <c r="I28" s="37"/>
      <c r="J28" s="13"/>
      <c r="K28" s="37"/>
      <c r="L28" s="13"/>
      <c r="M28" s="37"/>
      <c r="N28" s="13"/>
      <c r="O28" s="37"/>
      <c r="P28" s="37"/>
      <c r="Q28" s="37"/>
      <c r="R28" s="37"/>
      <c r="S28" s="37"/>
      <c r="T28" s="37"/>
      <c r="U28" s="37"/>
      <c r="V28" s="37"/>
      <c r="W28" s="13" t="s">
        <v>3339</v>
      </c>
      <c r="X28" s="13" t="s">
        <v>52</v>
      </c>
      <c r="Y28" s="1" t="s">
        <v>52</v>
      </c>
      <c r="Z28" s="1" t="s">
        <v>52</v>
      </c>
      <c r="AA28" s="38"/>
      <c r="AB28" s="1" t="s">
        <v>52</v>
      </c>
    </row>
    <row r="29" spans="1:28" ht="30" customHeight="1" x14ac:dyDescent="0.3">
      <c r="A29" s="13" t="s">
        <v>1936</v>
      </c>
      <c r="B29" s="13" t="s">
        <v>1931</v>
      </c>
      <c r="C29" s="13" t="s">
        <v>1935</v>
      </c>
      <c r="D29" s="36" t="s">
        <v>1091</v>
      </c>
      <c r="E29" s="37"/>
      <c r="F29" s="13"/>
      <c r="G29" s="37"/>
      <c r="H29" s="13"/>
      <c r="I29" s="37"/>
      <c r="J29" s="13"/>
      <c r="K29" s="37"/>
      <c r="L29" s="13"/>
      <c r="M29" s="37"/>
      <c r="N29" s="13"/>
      <c r="O29" s="37"/>
      <c r="P29" s="37"/>
      <c r="Q29" s="37"/>
      <c r="R29" s="37"/>
      <c r="S29" s="37"/>
      <c r="T29" s="37"/>
      <c r="U29" s="37"/>
      <c r="V29" s="37"/>
      <c r="W29" s="13" t="s">
        <v>3340</v>
      </c>
      <c r="X29" s="13" t="s">
        <v>52</v>
      </c>
      <c r="Y29" s="1" t="s">
        <v>52</v>
      </c>
      <c r="Z29" s="1" t="s">
        <v>52</v>
      </c>
      <c r="AA29" s="38"/>
      <c r="AB29" s="1" t="s">
        <v>52</v>
      </c>
    </row>
    <row r="30" spans="1:28" ht="30" customHeight="1" x14ac:dyDescent="0.3">
      <c r="A30" s="13" t="s">
        <v>1933</v>
      </c>
      <c r="B30" s="13" t="s">
        <v>1931</v>
      </c>
      <c r="C30" s="13" t="s">
        <v>1932</v>
      </c>
      <c r="D30" s="36" t="s">
        <v>1091</v>
      </c>
      <c r="E30" s="37"/>
      <c r="F30" s="13"/>
      <c r="G30" s="37"/>
      <c r="H30" s="13"/>
      <c r="I30" s="37"/>
      <c r="J30" s="13"/>
      <c r="K30" s="37"/>
      <c r="L30" s="13"/>
      <c r="M30" s="37"/>
      <c r="N30" s="13"/>
      <c r="O30" s="37"/>
      <c r="P30" s="37"/>
      <c r="Q30" s="37"/>
      <c r="R30" s="37"/>
      <c r="S30" s="37"/>
      <c r="T30" s="37"/>
      <c r="U30" s="37"/>
      <c r="V30" s="37"/>
      <c r="W30" s="13" t="s">
        <v>3341</v>
      </c>
      <c r="X30" s="13" t="s">
        <v>52</v>
      </c>
      <c r="Y30" s="1" t="s">
        <v>52</v>
      </c>
      <c r="Z30" s="1" t="s">
        <v>52</v>
      </c>
      <c r="AA30" s="38"/>
      <c r="AB30" s="1" t="s">
        <v>52</v>
      </c>
    </row>
    <row r="31" spans="1:28" ht="30" customHeight="1" x14ac:dyDescent="0.3">
      <c r="A31" s="13" t="s">
        <v>2728</v>
      </c>
      <c r="B31" s="13" t="s">
        <v>2726</v>
      </c>
      <c r="C31" s="13" t="s">
        <v>2727</v>
      </c>
      <c r="D31" s="36" t="s">
        <v>1091</v>
      </c>
      <c r="E31" s="37"/>
      <c r="F31" s="13"/>
      <c r="G31" s="37"/>
      <c r="H31" s="13"/>
      <c r="I31" s="37"/>
      <c r="J31" s="13"/>
      <c r="K31" s="37"/>
      <c r="L31" s="13"/>
      <c r="M31" s="37"/>
      <c r="N31" s="13"/>
      <c r="O31" s="37"/>
      <c r="P31" s="37"/>
      <c r="Q31" s="37"/>
      <c r="R31" s="37"/>
      <c r="S31" s="37"/>
      <c r="T31" s="37"/>
      <c r="U31" s="37"/>
      <c r="V31" s="37"/>
      <c r="W31" s="13" t="s">
        <v>3342</v>
      </c>
      <c r="X31" s="13" t="s">
        <v>52</v>
      </c>
      <c r="Y31" s="1" t="s">
        <v>52</v>
      </c>
      <c r="Z31" s="1" t="s">
        <v>52</v>
      </c>
      <c r="AA31" s="38"/>
      <c r="AB31" s="1" t="s">
        <v>52</v>
      </c>
    </row>
    <row r="32" spans="1:28" ht="30" customHeight="1" x14ac:dyDescent="0.3">
      <c r="A32" s="13" t="s">
        <v>2714</v>
      </c>
      <c r="B32" s="13" t="s">
        <v>2712</v>
      </c>
      <c r="C32" s="13" t="s">
        <v>2713</v>
      </c>
      <c r="D32" s="36" t="s">
        <v>1091</v>
      </c>
      <c r="E32" s="37"/>
      <c r="F32" s="13"/>
      <c r="G32" s="37"/>
      <c r="H32" s="13"/>
      <c r="I32" s="37"/>
      <c r="J32" s="13"/>
      <c r="K32" s="37"/>
      <c r="L32" s="13"/>
      <c r="M32" s="37"/>
      <c r="N32" s="13"/>
      <c r="O32" s="37"/>
      <c r="P32" s="37"/>
      <c r="Q32" s="37"/>
      <c r="R32" s="37"/>
      <c r="S32" s="37"/>
      <c r="T32" s="37"/>
      <c r="U32" s="37"/>
      <c r="V32" s="37"/>
      <c r="W32" s="13" t="s">
        <v>3343</v>
      </c>
      <c r="X32" s="13" t="s">
        <v>52</v>
      </c>
      <c r="Y32" s="1" t="s">
        <v>52</v>
      </c>
      <c r="Z32" s="1" t="s">
        <v>52</v>
      </c>
      <c r="AA32" s="38"/>
      <c r="AB32" s="1" t="s">
        <v>52</v>
      </c>
    </row>
    <row r="33" spans="1:28" ht="30" customHeight="1" x14ac:dyDescent="0.3">
      <c r="A33" s="13" t="s">
        <v>1596</v>
      </c>
      <c r="B33" s="13" t="s">
        <v>1594</v>
      </c>
      <c r="C33" s="13" t="s">
        <v>1595</v>
      </c>
      <c r="D33" s="36" t="s">
        <v>1091</v>
      </c>
      <c r="E33" s="37"/>
      <c r="F33" s="13"/>
      <c r="G33" s="37"/>
      <c r="H33" s="13"/>
      <c r="I33" s="37"/>
      <c r="J33" s="13"/>
      <c r="K33" s="37"/>
      <c r="L33" s="13"/>
      <c r="M33" s="37"/>
      <c r="N33" s="13"/>
      <c r="O33" s="37"/>
      <c r="P33" s="37"/>
      <c r="Q33" s="37"/>
      <c r="R33" s="37"/>
      <c r="S33" s="37"/>
      <c r="T33" s="37"/>
      <c r="U33" s="37"/>
      <c r="V33" s="37"/>
      <c r="W33" s="13" t="s">
        <v>3344</v>
      </c>
      <c r="X33" s="13" t="s">
        <v>52</v>
      </c>
      <c r="Y33" s="1" t="s">
        <v>52</v>
      </c>
      <c r="Z33" s="1" t="s">
        <v>52</v>
      </c>
      <c r="AA33" s="38"/>
      <c r="AB33" s="1" t="s">
        <v>52</v>
      </c>
    </row>
    <row r="34" spans="1:28" ht="30" customHeight="1" x14ac:dyDescent="0.3">
      <c r="A34" s="13" t="s">
        <v>2670</v>
      </c>
      <c r="B34" s="13" t="s">
        <v>1594</v>
      </c>
      <c r="C34" s="13" t="s">
        <v>2669</v>
      </c>
      <c r="D34" s="36" t="s">
        <v>1091</v>
      </c>
      <c r="E34" s="37"/>
      <c r="F34" s="13"/>
      <c r="G34" s="37"/>
      <c r="H34" s="13"/>
      <c r="I34" s="37"/>
      <c r="J34" s="13"/>
      <c r="K34" s="37"/>
      <c r="L34" s="13"/>
      <c r="M34" s="37"/>
      <c r="N34" s="13"/>
      <c r="O34" s="37"/>
      <c r="P34" s="37"/>
      <c r="Q34" s="37"/>
      <c r="R34" s="37"/>
      <c r="S34" s="37"/>
      <c r="T34" s="37"/>
      <c r="U34" s="37"/>
      <c r="V34" s="37"/>
      <c r="W34" s="13" t="s">
        <v>3345</v>
      </c>
      <c r="X34" s="13" t="s">
        <v>52</v>
      </c>
      <c r="Y34" s="1" t="s">
        <v>52</v>
      </c>
      <c r="Z34" s="1" t="s">
        <v>52</v>
      </c>
      <c r="AA34" s="38"/>
      <c r="AB34" s="1" t="s">
        <v>52</v>
      </c>
    </row>
    <row r="35" spans="1:28" ht="30" customHeight="1" x14ac:dyDescent="0.3">
      <c r="A35" s="13" t="s">
        <v>1929</v>
      </c>
      <c r="B35" s="13" t="s">
        <v>1594</v>
      </c>
      <c r="C35" s="13" t="s">
        <v>1928</v>
      </c>
      <c r="D35" s="36" t="s">
        <v>1091</v>
      </c>
      <c r="E35" s="37"/>
      <c r="F35" s="13"/>
      <c r="G35" s="37"/>
      <c r="H35" s="13"/>
      <c r="I35" s="37"/>
      <c r="J35" s="13"/>
      <c r="K35" s="37"/>
      <c r="L35" s="13"/>
      <c r="M35" s="37"/>
      <c r="N35" s="13"/>
      <c r="O35" s="37"/>
      <c r="P35" s="37"/>
      <c r="Q35" s="37"/>
      <c r="R35" s="37"/>
      <c r="S35" s="37"/>
      <c r="T35" s="37"/>
      <c r="U35" s="37"/>
      <c r="V35" s="37"/>
      <c r="W35" s="13" t="s">
        <v>3346</v>
      </c>
      <c r="X35" s="13" t="s">
        <v>52</v>
      </c>
      <c r="Y35" s="1" t="s">
        <v>52</v>
      </c>
      <c r="Z35" s="1" t="s">
        <v>52</v>
      </c>
      <c r="AA35" s="38"/>
      <c r="AB35" s="1" t="s">
        <v>52</v>
      </c>
    </row>
    <row r="36" spans="1:28" ht="30" customHeight="1" x14ac:dyDescent="0.3">
      <c r="A36" s="13" t="s">
        <v>2707</v>
      </c>
      <c r="B36" s="13" t="s">
        <v>2705</v>
      </c>
      <c r="C36" s="13" t="s">
        <v>2706</v>
      </c>
      <c r="D36" s="36" t="s">
        <v>61</v>
      </c>
      <c r="E36" s="37"/>
      <c r="F36" s="13"/>
      <c r="G36" s="37"/>
      <c r="H36" s="13"/>
      <c r="I36" s="37"/>
      <c r="J36" s="13"/>
      <c r="K36" s="37"/>
      <c r="L36" s="13"/>
      <c r="M36" s="37"/>
      <c r="N36" s="13"/>
      <c r="O36" s="37"/>
      <c r="P36" s="37"/>
      <c r="Q36" s="37"/>
      <c r="R36" s="37"/>
      <c r="S36" s="37"/>
      <c r="T36" s="37"/>
      <c r="U36" s="37"/>
      <c r="V36" s="37"/>
      <c r="W36" s="13" t="s">
        <v>3347</v>
      </c>
      <c r="X36" s="13" t="s">
        <v>52</v>
      </c>
      <c r="Y36" s="1" t="s">
        <v>52</v>
      </c>
      <c r="Z36" s="1" t="s">
        <v>52</v>
      </c>
      <c r="AA36" s="38"/>
      <c r="AB36" s="1" t="s">
        <v>52</v>
      </c>
    </row>
    <row r="37" spans="1:28" ht="30" customHeight="1" x14ac:dyDescent="0.3">
      <c r="A37" s="13" t="s">
        <v>1348</v>
      </c>
      <c r="B37" s="13" t="s">
        <v>1346</v>
      </c>
      <c r="C37" s="13" t="s">
        <v>1347</v>
      </c>
      <c r="D37" s="36" t="s">
        <v>1304</v>
      </c>
      <c r="E37" s="37"/>
      <c r="F37" s="13"/>
      <c r="G37" s="37"/>
      <c r="H37" s="13"/>
      <c r="I37" s="37"/>
      <c r="J37" s="13"/>
      <c r="K37" s="37"/>
      <c r="L37" s="13"/>
      <c r="M37" s="37"/>
      <c r="N37" s="13"/>
      <c r="O37" s="37"/>
      <c r="P37" s="37"/>
      <c r="Q37" s="37"/>
      <c r="R37" s="37"/>
      <c r="S37" s="37"/>
      <c r="T37" s="37"/>
      <c r="U37" s="37"/>
      <c r="V37" s="37"/>
      <c r="W37" s="13" t="s">
        <v>3348</v>
      </c>
      <c r="X37" s="13" t="s">
        <v>52</v>
      </c>
      <c r="Y37" s="1" t="s">
        <v>52</v>
      </c>
      <c r="Z37" s="1" t="s">
        <v>52</v>
      </c>
      <c r="AA37" s="38"/>
      <c r="AB37" s="1" t="s">
        <v>52</v>
      </c>
    </row>
    <row r="38" spans="1:28" ht="30" customHeight="1" x14ac:dyDescent="0.3">
      <c r="A38" s="13" t="s">
        <v>2507</v>
      </c>
      <c r="B38" s="13" t="s">
        <v>1302</v>
      </c>
      <c r="C38" s="13" t="s">
        <v>2506</v>
      </c>
      <c r="D38" s="36" t="s">
        <v>99</v>
      </c>
      <c r="E38" s="37"/>
      <c r="F38" s="13"/>
      <c r="G38" s="37"/>
      <c r="H38" s="13"/>
      <c r="I38" s="37"/>
      <c r="J38" s="13"/>
      <c r="K38" s="37"/>
      <c r="L38" s="13"/>
      <c r="M38" s="37"/>
      <c r="N38" s="13"/>
      <c r="O38" s="37"/>
      <c r="P38" s="37"/>
      <c r="Q38" s="37"/>
      <c r="R38" s="37"/>
      <c r="S38" s="37"/>
      <c r="T38" s="37"/>
      <c r="U38" s="37"/>
      <c r="V38" s="37"/>
      <c r="W38" s="13" t="s">
        <v>3349</v>
      </c>
      <c r="X38" s="13" t="s">
        <v>52</v>
      </c>
      <c r="Y38" s="1" t="s">
        <v>52</v>
      </c>
      <c r="Z38" s="1" t="s">
        <v>52</v>
      </c>
      <c r="AA38" s="38"/>
      <c r="AB38" s="1" t="s">
        <v>52</v>
      </c>
    </row>
    <row r="39" spans="1:28" ht="30" customHeight="1" x14ac:dyDescent="0.3">
      <c r="A39" s="13" t="s">
        <v>1305</v>
      </c>
      <c r="B39" s="13" t="s">
        <v>1302</v>
      </c>
      <c r="C39" s="13" t="s">
        <v>1303</v>
      </c>
      <c r="D39" s="36" t="s">
        <v>1304</v>
      </c>
      <c r="E39" s="37"/>
      <c r="F39" s="13"/>
      <c r="G39" s="37"/>
      <c r="H39" s="13"/>
      <c r="I39" s="37"/>
      <c r="J39" s="13"/>
      <c r="K39" s="37"/>
      <c r="L39" s="13"/>
      <c r="M39" s="37"/>
      <c r="N39" s="13"/>
      <c r="O39" s="37"/>
      <c r="P39" s="37"/>
      <c r="Q39" s="37"/>
      <c r="R39" s="37"/>
      <c r="S39" s="37"/>
      <c r="T39" s="37"/>
      <c r="U39" s="37"/>
      <c r="V39" s="37"/>
      <c r="W39" s="13" t="s">
        <v>3350</v>
      </c>
      <c r="X39" s="13" t="s">
        <v>52</v>
      </c>
      <c r="Y39" s="1" t="s">
        <v>52</v>
      </c>
      <c r="Z39" s="1" t="s">
        <v>52</v>
      </c>
      <c r="AA39" s="38"/>
      <c r="AB39" s="1" t="s">
        <v>52</v>
      </c>
    </row>
    <row r="40" spans="1:28" ht="30" customHeight="1" x14ac:dyDescent="0.3">
      <c r="A40" s="13" t="s">
        <v>1395</v>
      </c>
      <c r="B40" s="13" t="s">
        <v>1302</v>
      </c>
      <c r="C40" s="13" t="s">
        <v>1394</v>
      </c>
      <c r="D40" s="36" t="s">
        <v>1304</v>
      </c>
      <c r="E40" s="37"/>
      <c r="F40" s="13"/>
      <c r="G40" s="37"/>
      <c r="H40" s="13"/>
      <c r="I40" s="37"/>
      <c r="J40" s="13"/>
      <c r="K40" s="37"/>
      <c r="L40" s="13"/>
      <c r="M40" s="37"/>
      <c r="N40" s="13"/>
      <c r="O40" s="37"/>
      <c r="P40" s="37"/>
      <c r="Q40" s="37"/>
      <c r="R40" s="37"/>
      <c r="S40" s="37"/>
      <c r="T40" s="37"/>
      <c r="U40" s="37"/>
      <c r="V40" s="37"/>
      <c r="W40" s="13" t="s">
        <v>3351</v>
      </c>
      <c r="X40" s="13" t="s">
        <v>52</v>
      </c>
      <c r="Y40" s="1" t="s">
        <v>52</v>
      </c>
      <c r="Z40" s="1" t="s">
        <v>52</v>
      </c>
      <c r="AA40" s="38"/>
      <c r="AB40" s="1" t="s">
        <v>52</v>
      </c>
    </row>
    <row r="41" spans="1:28" ht="30" customHeight="1" x14ac:dyDescent="0.3">
      <c r="A41" s="13" t="s">
        <v>1386</v>
      </c>
      <c r="B41" s="13" t="s">
        <v>1385</v>
      </c>
      <c r="C41" s="13" t="s">
        <v>52</v>
      </c>
      <c r="D41" s="36" t="s">
        <v>61</v>
      </c>
      <c r="E41" s="37"/>
      <c r="F41" s="13"/>
      <c r="G41" s="37"/>
      <c r="H41" s="13"/>
      <c r="I41" s="37"/>
      <c r="J41" s="13"/>
      <c r="K41" s="37"/>
      <c r="L41" s="13"/>
      <c r="M41" s="37"/>
      <c r="N41" s="13"/>
      <c r="O41" s="37"/>
      <c r="P41" s="37"/>
      <c r="Q41" s="37"/>
      <c r="R41" s="37"/>
      <c r="S41" s="37"/>
      <c r="T41" s="37"/>
      <c r="U41" s="37"/>
      <c r="V41" s="37"/>
      <c r="W41" s="13" t="s">
        <v>3352</v>
      </c>
      <c r="X41" s="13" t="s">
        <v>52</v>
      </c>
      <c r="Y41" s="1" t="s">
        <v>52</v>
      </c>
      <c r="Z41" s="1" t="s">
        <v>52</v>
      </c>
      <c r="AA41" s="38"/>
      <c r="AB41" s="1" t="s">
        <v>52</v>
      </c>
    </row>
    <row r="42" spans="1:28" ht="30" customHeight="1" x14ac:dyDescent="0.3">
      <c r="A42" s="13" t="s">
        <v>1956</v>
      </c>
      <c r="B42" s="13" t="s">
        <v>1954</v>
      </c>
      <c r="C42" s="13" t="s">
        <v>1955</v>
      </c>
      <c r="D42" s="36" t="s">
        <v>1091</v>
      </c>
      <c r="E42" s="37"/>
      <c r="F42" s="13"/>
      <c r="G42" s="37"/>
      <c r="H42" s="13"/>
      <c r="I42" s="37"/>
      <c r="J42" s="13"/>
      <c r="K42" s="37"/>
      <c r="L42" s="13"/>
      <c r="M42" s="37"/>
      <c r="N42" s="13"/>
      <c r="O42" s="37"/>
      <c r="P42" s="37"/>
      <c r="Q42" s="37"/>
      <c r="R42" s="37"/>
      <c r="S42" s="37"/>
      <c r="T42" s="37"/>
      <c r="U42" s="37"/>
      <c r="V42" s="37"/>
      <c r="W42" s="13" t="s">
        <v>3353</v>
      </c>
      <c r="X42" s="13" t="s">
        <v>52</v>
      </c>
      <c r="Y42" s="1" t="s">
        <v>52</v>
      </c>
      <c r="Z42" s="1" t="s">
        <v>52</v>
      </c>
      <c r="AA42" s="38"/>
      <c r="AB42" s="1" t="s">
        <v>52</v>
      </c>
    </row>
    <row r="43" spans="1:28" ht="30" customHeight="1" x14ac:dyDescent="0.3">
      <c r="A43" s="13" t="s">
        <v>100</v>
      </c>
      <c r="B43" s="13" t="s">
        <v>97</v>
      </c>
      <c r="C43" s="13" t="s">
        <v>98</v>
      </c>
      <c r="D43" s="36" t="s">
        <v>99</v>
      </c>
      <c r="E43" s="37"/>
      <c r="F43" s="13"/>
      <c r="G43" s="37"/>
      <c r="H43" s="13"/>
      <c r="I43" s="37"/>
      <c r="J43" s="13"/>
      <c r="K43" s="37"/>
      <c r="L43" s="13"/>
      <c r="M43" s="37"/>
      <c r="N43" s="13"/>
      <c r="O43" s="37"/>
      <c r="P43" s="37"/>
      <c r="Q43" s="37"/>
      <c r="R43" s="37"/>
      <c r="S43" s="37"/>
      <c r="T43" s="37"/>
      <c r="U43" s="37"/>
      <c r="V43" s="37"/>
      <c r="W43" s="13" t="s">
        <v>3354</v>
      </c>
      <c r="X43" s="13" t="s">
        <v>52</v>
      </c>
      <c r="Y43" s="1" t="s">
        <v>52</v>
      </c>
      <c r="Z43" s="1" t="s">
        <v>52</v>
      </c>
      <c r="AA43" s="38"/>
      <c r="AB43" s="1" t="s">
        <v>52</v>
      </c>
    </row>
    <row r="44" spans="1:28" ht="30" customHeight="1" x14ac:dyDescent="0.3">
      <c r="A44" s="13" t="s">
        <v>1279</v>
      </c>
      <c r="B44" s="13" t="s">
        <v>1277</v>
      </c>
      <c r="C44" s="13" t="s">
        <v>1278</v>
      </c>
      <c r="D44" s="36" t="s">
        <v>341</v>
      </c>
      <c r="E44" s="37"/>
      <c r="F44" s="13"/>
      <c r="G44" s="37"/>
      <c r="H44" s="13"/>
      <c r="I44" s="37"/>
      <c r="J44" s="13"/>
      <c r="K44" s="37"/>
      <c r="L44" s="13"/>
      <c r="M44" s="37"/>
      <c r="N44" s="13"/>
      <c r="O44" s="37"/>
      <c r="P44" s="37"/>
      <c r="Q44" s="37"/>
      <c r="R44" s="37"/>
      <c r="S44" s="37"/>
      <c r="T44" s="37"/>
      <c r="U44" s="37"/>
      <c r="V44" s="37"/>
      <c r="W44" s="13" t="s">
        <v>3355</v>
      </c>
      <c r="X44" s="13" t="s">
        <v>52</v>
      </c>
      <c r="Y44" s="1" t="s">
        <v>52</v>
      </c>
      <c r="Z44" s="1" t="s">
        <v>52</v>
      </c>
      <c r="AA44" s="38"/>
      <c r="AB44" s="1" t="s">
        <v>52</v>
      </c>
    </row>
    <row r="45" spans="1:28" ht="30" customHeight="1" x14ac:dyDescent="0.3">
      <c r="A45" s="13" t="s">
        <v>2744</v>
      </c>
      <c r="B45" s="13" t="s">
        <v>339</v>
      </c>
      <c r="C45" s="13" t="s">
        <v>2742</v>
      </c>
      <c r="D45" s="36" t="s">
        <v>1091</v>
      </c>
      <c r="E45" s="37"/>
      <c r="F45" s="13"/>
      <c r="G45" s="37"/>
      <c r="H45" s="13"/>
      <c r="I45" s="37"/>
      <c r="J45" s="13"/>
      <c r="K45" s="37"/>
      <c r="L45" s="13"/>
      <c r="M45" s="37"/>
      <c r="N45" s="13"/>
      <c r="O45" s="37"/>
      <c r="P45" s="37"/>
      <c r="Q45" s="37"/>
      <c r="R45" s="37"/>
      <c r="S45" s="37"/>
      <c r="T45" s="37"/>
      <c r="U45" s="37"/>
      <c r="V45" s="37"/>
      <c r="W45" s="13" t="s">
        <v>3356</v>
      </c>
      <c r="X45" s="13" t="s">
        <v>2743</v>
      </c>
      <c r="Y45" s="1" t="s">
        <v>52</v>
      </c>
      <c r="Z45" s="1" t="s">
        <v>52</v>
      </c>
      <c r="AA45" s="38"/>
      <c r="AB45" s="1" t="s">
        <v>52</v>
      </c>
    </row>
    <row r="46" spans="1:28" ht="30" customHeight="1" x14ac:dyDescent="0.3">
      <c r="A46" s="13" t="s">
        <v>342</v>
      </c>
      <c r="B46" s="13" t="s">
        <v>339</v>
      </c>
      <c r="C46" s="13" t="s">
        <v>340</v>
      </c>
      <c r="D46" s="36" t="s">
        <v>341</v>
      </c>
      <c r="E46" s="37"/>
      <c r="F46" s="13"/>
      <c r="G46" s="37"/>
      <c r="H46" s="13"/>
      <c r="I46" s="37"/>
      <c r="J46" s="13"/>
      <c r="K46" s="37"/>
      <c r="L46" s="13"/>
      <c r="M46" s="37"/>
      <c r="N46" s="13"/>
      <c r="O46" s="37"/>
      <c r="P46" s="37"/>
      <c r="Q46" s="37"/>
      <c r="R46" s="37"/>
      <c r="S46" s="37"/>
      <c r="T46" s="37"/>
      <c r="U46" s="37"/>
      <c r="V46" s="37"/>
      <c r="W46" s="13" t="s">
        <v>3357</v>
      </c>
      <c r="X46" s="13" t="s">
        <v>52</v>
      </c>
      <c r="Y46" s="1" t="s">
        <v>52</v>
      </c>
      <c r="Z46" s="1" t="s">
        <v>52</v>
      </c>
      <c r="AA46" s="38"/>
      <c r="AB46" s="1" t="s">
        <v>52</v>
      </c>
    </row>
    <row r="47" spans="1:28" ht="30" customHeight="1" x14ac:dyDescent="0.3">
      <c r="A47" s="13" t="s">
        <v>3110</v>
      </c>
      <c r="B47" s="13" t="s">
        <v>3108</v>
      </c>
      <c r="C47" s="13" t="s">
        <v>3109</v>
      </c>
      <c r="D47" s="36" t="s">
        <v>1091</v>
      </c>
      <c r="E47" s="37"/>
      <c r="F47" s="13"/>
      <c r="G47" s="37"/>
      <c r="H47" s="13"/>
      <c r="I47" s="37"/>
      <c r="J47" s="13"/>
      <c r="K47" s="37"/>
      <c r="L47" s="13"/>
      <c r="M47" s="37"/>
      <c r="N47" s="13"/>
      <c r="O47" s="37"/>
      <c r="P47" s="37"/>
      <c r="Q47" s="37"/>
      <c r="R47" s="37"/>
      <c r="S47" s="37"/>
      <c r="T47" s="37"/>
      <c r="U47" s="37"/>
      <c r="V47" s="37"/>
      <c r="W47" s="13" t="s">
        <v>3358</v>
      </c>
      <c r="X47" s="13" t="s">
        <v>52</v>
      </c>
      <c r="Y47" s="1" t="s">
        <v>52</v>
      </c>
      <c r="Z47" s="1" t="s">
        <v>52</v>
      </c>
      <c r="AA47" s="38"/>
      <c r="AB47" s="1" t="s">
        <v>52</v>
      </c>
    </row>
    <row r="48" spans="1:28" ht="30" customHeight="1" x14ac:dyDescent="0.3">
      <c r="A48" s="13" t="s">
        <v>1831</v>
      </c>
      <c r="B48" s="13" t="s">
        <v>1829</v>
      </c>
      <c r="C48" s="13" t="s">
        <v>1830</v>
      </c>
      <c r="D48" s="36" t="s">
        <v>154</v>
      </c>
      <c r="E48" s="37"/>
      <c r="F48" s="13"/>
      <c r="G48" s="37"/>
      <c r="H48" s="13"/>
      <c r="I48" s="37"/>
      <c r="J48" s="13"/>
      <c r="K48" s="37"/>
      <c r="L48" s="13"/>
      <c r="M48" s="37"/>
      <c r="N48" s="13"/>
      <c r="O48" s="37"/>
      <c r="P48" s="37"/>
      <c r="Q48" s="37"/>
      <c r="R48" s="37"/>
      <c r="S48" s="37"/>
      <c r="T48" s="37"/>
      <c r="U48" s="37"/>
      <c r="V48" s="37"/>
      <c r="W48" s="13" t="s">
        <v>3359</v>
      </c>
      <c r="X48" s="13" t="s">
        <v>52</v>
      </c>
      <c r="Y48" s="1" t="s">
        <v>52</v>
      </c>
      <c r="Z48" s="1" t="s">
        <v>52</v>
      </c>
      <c r="AA48" s="38"/>
      <c r="AB48" s="1" t="s">
        <v>52</v>
      </c>
    </row>
    <row r="49" spans="1:28" ht="30" customHeight="1" x14ac:dyDescent="0.3">
      <c r="A49" s="13" t="s">
        <v>3149</v>
      </c>
      <c r="B49" s="13" t="s">
        <v>3133</v>
      </c>
      <c r="C49" s="13" t="s">
        <v>3134</v>
      </c>
      <c r="D49" s="36" t="s">
        <v>154</v>
      </c>
      <c r="E49" s="37"/>
      <c r="F49" s="13"/>
      <c r="G49" s="37"/>
      <c r="H49" s="13"/>
      <c r="I49" s="37"/>
      <c r="J49" s="13"/>
      <c r="K49" s="37"/>
      <c r="L49" s="13"/>
      <c r="M49" s="37"/>
      <c r="N49" s="13"/>
      <c r="O49" s="37"/>
      <c r="P49" s="37"/>
      <c r="Q49" s="37"/>
      <c r="R49" s="37"/>
      <c r="S49" s="37"/>
      <c r="T49" s="37"/>
      <c r="U49" s="37"/>
      <c r="V49" s="37"/>
      <c r="W49" s="13" t="s">
        <v>3360</v>
      </c>
      <c r="X49" s="13" t="s">
        <v>52</v>
      </c>
      <c r="Y49" s="1" t="s">
        <v>3207</v>
      </c>
      <c r="Z49" s="1" t="s">
        <v>52</v>
      </c>
      <c r="AA49" s="38"/>
      <c r="AB49" s="1" t="s">
        <v>52</v>
      </c>
    </row>
    <row r="50" spans="1:28" ht="30" customHeight="1" x14ac:dyDescent="0.3">
      <c r="A50" s="13" t="s">
        <v>2125</v>
      </c>
      <c r="B50" s="13" t="s">
        <v>2123</v>
      </c>
      <c r="C50" s="13" t="s">
        <v>2124</v>
      </c>
      <c r="D50" s="36" t="s">
        <v>61</v>
      </c>
      <c r="E50" s="37"/>
      <c r="F50" s="13"/>
      <c r="G50" s="37"/>
      <c r="H50" s="13"/>
      <c r="I50" s="37"/>
      <c r="J50" s="13"/>
      <c r="K50" s="37"/>
      <c r="L50" s="13"/>
      <c r="M50" s="37"/>
      <c r="N50" s="13"/>
      <c r="O50" s="37"/>
      <c r="P50" s="37"/>
      <c r="Q50" s="37"/>
      <c r="R50" s="37"/>
      <c r="S50" s="37"/>
      <c r="T50" s="37"/>
      <c r="U50" s="37"/>
      <c r="V50" s="37"/>
      <c r="W50" s="13" t="s">
        <v>3361</v>
      </c>
      <c r="X50" s="13" t="s">
        <v>52</v>
      </c>
      <c r="Y50" s="1" t="s">
        <v>52</v>
      </c>
      <c r="Z50" s="1" t="s">
        <v>52</v>
      </c>
      <c r="AA50" s="38"/>
      <c r="AB50" s="1" t="s">
        <v>52</v>
      </c>
    </row>
    <row r="51" spans="1:28" ht="30" customHeight="1" x14ac:dyDescent="0.3">
      <c r="A51" s="13" t="s">
        <v>1477</v>
      </c>
      <c r="B51" s="13" t="s">
        <v>1476</v>
      </c>
      <c r="C51" s="13" t="s">
        <v>238</v>
      </c>
      <c r="D51" s="36" t="s">
        <v>61</v>
      </c>
      <c r="E51" s="37"/>
      <c r="F51" s="13"/>
      <c r="G51" s="37"/>
      <c r="H51" s="13"/>
      <c r="I51" s="37"/>
      <c r="J51" s="13"/>
      <c r="K51" s="37"/>
      <c r="L51" s="13"/>
      <c r="M51" s="37"/>
      <c r="N51" s="13"/>
      <c r="O51" s="37"/>
      <c r="P51" s="37"/>
      <c r="Q51" s="37"/>
      <c r="R51" s="37"/>
      <c r="S51" s="37"/>
      <c r="T51" s="37"/>
      <c r="U51" s="37"/>
      <c r="V51" s="37"/>
      <c r="W51" s="13" t="s">
        <v>3362</v>
      </c>
      <c r="X51" s="13" t="s">
        <v>52</v>
      </c>
      <c r="Y51" s="1" t="s">
        <v>52</v>
      </c>
      <c r="Z51" s="1" t="s">
        <v>52</v>
      </c>
      <c r="AA51" s="38"/>
      <c r="AB51" s="1" t="s">
        <v>52</v>
      </c>
    </row>
    <row r="52" spans="1:28" ht="30" customHeight="1" x14ac:dyDescent="0.3">
      <c r="A52" s="13" t="s">
        <v>2276</v>
      </c>
      <c r="B52" s="13" t="s">
        <v>2273</v>
      </c>
      <c r="C52" s="13" t="s">
        <v>2274</v>
      </c>
      <c r="D52" s="36" t="s">
        <v>2275</v>
      </c>
      <c r="E52" s="37"/>
      <c r="F52" s="13"/>
      <c r="G52" s="37"/>
      <c r="H52" s="13"/>
      <c r="I52" s="37"/>
      <c r="J52" s="13"/>
      <c r="K52" s="37"/>
      <c r="L52" s="13"/>
      <c r="M52" s="37"/>
      <c r="N52" s="13"/>
      <c r="O52" s="37"/>
      <c r="P52" s="37"/>
      <c r="Q52" s="37"/>
      <c r="R52" s="37"/>
      <c r="S52" s="37"/>
      <c r="T52" s="37"/>
      <c r="U52" s="37"/>
      <c r="V52" s="37"/>
      <c r="W52" s="13" t="s">
        <v>3363</v>
      </c>
      <c r="X52" s="13" t="s">
        <v>52</v>
      </c>
      <c r="Y52" s="1" t="s">
        <v>52</v>
      </c>
      <c r="Z52" s="1" t="s">
        <v>52</v>
      </c>
      <c r="AA52" s="38"/>
      <c r="AB52" s="1" t="s">
        <v>52</v>
      </c>
    </row>
    <row r="53" spans="1:28" ht="30" customHeight="1" x14ac:dyDescent="0.3">
      <c r="A53" s="13" t="s">
        <v>2282</v>
      </c>
      <c r="B53" s="13" t="s">
        <v>2273</v>
      </c>
      <c r="C53" s="13" t="s">
        <v>2281</v>
      </c>
      <c r="D53" s="36" t="s">
        <v>2275</v>
      </c>
      <c r="E53" s="37"/>
      <c r="F53" s="13"/>
      <c r="G53" s="37"/>
      <c r="H53" s="13"/>
      <c r="I53" s="37"/>
      <c r="J53" s="13"/>
      <c r="K53" s="37"/>
      <c r="L53" s="13"/>
      <c r="M53" s="37"/>
      <c r="N53" s="13"/>
      <c r="O53" s="37"/>
      <c r="P53" s="37"/>
      <c r="Q53" s="37"/>
      <c r="R53" s="37"/>
      <c r="S53" s="37"/>
      <c r="T53" s="37"/>
      <c r="U53" s="37"/>
      <c r="V53" s="37"/>
      <c r="W53" s="13" t="s">
        <v>3364</v>
      </c>
      <c r="X53" s="13" t="s">
        <v>52</v>
      </c>
      <c r="Y53" s="1" t="s">
        <v>52</v>
      </c>
      <c r="Z53" s="1" t="s">
        <v>52</v>
      </c>
      <c r="AA53" s="38"/>
      <c r="AB53" s="1" t="s">
        <v>52</v>
      </c>
    </row>
    <row r="54" spans="1:28" ht="30" customHeight="1" x14ac:dyDescent="0.3">
      <c r="A54" s="13" t="s">
        <v>2279</v>
      </c>
      <c r="B54" s="13" t="s">
        <v>2273</v>
      </c>
      <c r="C54" s="13" t="s">
        <v>2278</v>
      </c>
      <c r="D54" s="36" t="s">
        <v>2275</v>
      </c>
      <c r="E54" s="37"/>
      <c r="F54" s="13"/>
      <c r="G54" s="37"/>
      <c r="H54" s="13"/>
      <c r="I54" s="37"/>
      <c r="J54" s="13"/>
      <c r="K54" s="37"/>
      <c r="L54" s="13"/>
      <c r="M54" s="37"/>
      <c r="N54" s="13"/>
      <c r="O54" s="37"/>
      <c r="P54" s="37"/>
      <c r="Q54" s="37"/>
      <c r="R54" s="37"/>
      <c r="S54" s="37"/>
      <c r="T54" s="37"/>
      <c r="U54" s="37"/>
      <c r="V54" s="37"/>
      <c r="W54" s="13" t="s">
        <v>3365</v>
      </c>
      <c r="X54" s="13" t="s">
        <v>52</v>
      </c>
      <c r="Y54" s="1" t="s">
        <v>52</v>
      </c>
      <c r="Z54" s="1" t="s">
        <v>52</v>
      </c>
      <c r="AA54" s="38"/>
      <c r="AB54" s="1" t="s">
        <v>52</v>
      </c>
    </row>
    <row r="55" spans="1:28" ht="30" customHeight="1" x14ac:dyDescent="0.3">
      <c r="A55" s="13" t="s">
        <v>2285</v>
      </c>
      <c r="B55" s="13" t="s">
        <v>2273</v>
      </c>
      <c r="C55" s="13" t="s">
        <v>2284</v>
      </c>
      <c r="D55" s="36" t="s">
        <v>2275</v>
      </c>
      <c r="E55" s="37"/>
      <c r="F55" s="13"/>
      <c r="G55" s="37"/>
      <c r="H55" s="13"/>
      <c r="I55" s="37"/>
      <c r="J55" s="13"/>
      <c r="K55" s="37"/>
      <c r="L55" s="13"/>
      <c r="M55" s="37"/>
      <c r="N55" s="13"/>
      <c r="O55" s="37"/>
      <c r="P55" s="37"/>
      <c r="Q55" s="37"/>
      <c r="R55" s="37"/>
      <c r="S55" s="37"/>
      <c r="T55" s="37"/>
      <c r="U55" s="37"/>
      <c r="V55" s="37"/>
      <c r="W55" s="13" t="s">
        <v>3366</v>
      </c>
      <c r="X55" s="13" t="s">
        <v>52</v>
      </c>
      <c r="Y55" s="1" t="s">
        <v>52</v>
      </c>
      <c r="Z55" s="1" t="s">
        <v>52</v>
      </c>
      <c r="AA55" s="38"/>
      <c r="AB55" s="1" t="s">
        <v>52</v>
      </c>
    </row>
    <row r="56" spans="1:28" ht="30" customHeight="1" x14ac:dyDescent="0.3">
      <c r="A56" s="13" t="s">
        <v>2289</v>
      </c>
      <c r="B56" s="13" t="s">
        <v>2287</v>
      </c>
      <c r="C56" s="13" t="s">
        <v>2288</v>
      </c>
      <c r="D56" s="36" t="s">
        <v>2275</v>
      </c>
      <c r="E56" s="37"/>
      <c r="F56" s="13"/>
      <c r="G56" s="37"/>
      <c r="H56" s="13"/>
      <c r="I56" s="37"/>
      <c r="J56" s="13"/>
      <c r="K56" s="37"/>
      <c r="L56" s="13"/>
      <c r="M56" s="37"/>
      <c r="N56" s="13"/>
      <c r="O56" s="37"/>
      <c r="P56" s="37"/>
      <c r="Q56" s="37"/>
      <c r="R56" s="37"/>
      <c r="S56" s="37"/>
      <c r="T56" s="37"/>
      <c r="U56" s="37"/>
      <c r="V56" s="37"/>
      <c r="W56" s="13" t="s">
        <v>3367</v>
      </c>
      <c r="X56" s="13" t="s">
        <v>52</v>
      </c>
      <c r="Y56" s="1" t="s">
        <v>52</v>
      </c>
      <c r="Z56" s="1" t="s">
        <v>52</v>
      </c>
      <c r="AA56" s="38"/>
      <c r="AB56" s="1" t="s">
        <v>52</v>
      </c>
    </row>
    <row r="57" spans="1:28" ht="30" customHeight="1" x14ac:dyDescent="0.3">
      <c r="A57" s="13" t="s">
        <v>2293</v>
      </c>
      <c r="B57" s="13" t="s">
        <v>2291</v>
      </c>
      <c r="C57" s="13" t="s">
        <v>2292</v>
      </c>
      <c r="D57" s="36" t="s">
        <v>2275</v>
      </c>
      <c r="E57" s="37"/>
      <c r="F57" s="13"/>
      <c r="G57" s="37"/>
      <c r="H57" s="13"/>
      <c r="I57" s="37"/>
      <c r="J57" s="13"/>
      <c r="K57" s="37"/>
      <c r="L57" s="13"/>
      <c r="M57" s="37"/>
      <c r="N57" s="13"/>
      <c r="O57" s="37"/>
      <c r="P57" s="37"/>
      <c r="Q57" s="37"/>
      <c r="R57" s="37"/>
      <c r="S57" s="37"/>
      <c r="T57" s="37"/>
      <c r="U57" s="37"/>
      <c r="V57" s="37"/>
      <c r="W57" s="13" t="s">
        <v>3368</v>
      </c>
      <c r="X57" s="13" t="s">
        <v>52</v>
      </c>
      <c r="Y57" s="1" t="s">
        <v>52</v>
      </c>
      <c r="Z57" s="1" t="s">
        <v>52</v>
      </c>
      <c r="AA57" s="38"/>
      <c r="AB57" s="1" t="s">
        <v>52</v>
      </c>
    </row>
    <row r="58" spans="1:28" ht="30" customHeight="1" x14ac:dyDescent="0.3">
      <c r="A58" s="13" t="s">
        <v>2301</v>
      </c>
      <c r="B58" s="13" t="s">
        <v>2299</v>
      </c>
      <c r="C58" s="13" t="s">
        <v>2300</v>
      </c>
      <c r="D58" s="36" t="s">
        <v>61</v>
      </c>
      <c r="E58" s="37"/>
      <c r="F58" s="13"/>
      <c r="G58" s="37"/>
      <c r="H58" s="13"/>
      <c r="I58" s="37"/>
      <c r="J58" s="13"/>
      <c r="K58" s="37"/>
      <c r="L58" s="13"/>
      <c r="M58" s="37"/>
      <c r="N58" s="13"/>
      <c r="O58" s="37"/>
      <c r="P58" s="37"/>
      <c r="Q58" s="37"/>
      <c r="R58" s="37"/>
      <c r="S58" s="37"/>
      <c r="T58" s="37"/>
      <c r="U58" s="37"/>
      <c r="V58" s="37"/>
      <c r="W58" s="13" t="s">
        <v>3369</v>
      </c>
      <c r="X58" s="13" t="s">
        <v>52</v>
      </c>
      <c r="Y58" s="1" t="s">
        <v>52</v>
      </c>
      <c r="Z58" s="1" t="s">
        <v>52</v>
      </c>
      <c r="AA58" s="38"/>
      <c r="AB58" s="1" t="s">
        <v>52</v>
      </c>
    </row>
    <row r="59" spans="1:28" ht="30" customHeight="1" x14ac:dyDescent="0.3">
      <c r="A59" s="13" t="s">
        <v>2297</v>
      </c>
      <c r="B59" s="13" t="s">
        <v>2295</v>
      </c>
      <c r="C59" s="13" t="s">
        <v>2296</v>
      </c>
      <c r="D59" s="36" t="s">
        <v>316</v>
      </c>
      <c r="E59" s="37"/>
      <c r="F59" s="13"/>
      <c r="G59" s="37"/>
      <c r="H59" s="13"/>
      <c r="I59" s="37"/>
      <c r="J59" s="13"/>
      <c r="K59" s="37"/>
      <c r="L59" s="13"/>
      <c r="M59" s="37"/>
      <c r="N59" s="13"/>
      <c r="O59" s="37"/>
      <c r="P59" s="37"/>
      <c r="Q59" s="37"/>
      <c r="R59" s="37"/>
      <c r="S59" s="37"/>
      <c r="T59" s="37"/>
      <c r="U59" s="37"/>
      <c r="V59" s="37"/>
      <c r="W59" s="13" t="s">
        <v>3370</v>
      </c>
      <c r="X59" s="13" t="s">
        <v>52</v>
      </c>
      <c r="Y59" s="1" t="s">
        <v>52</v>
      </c>
      <c r="Z59" s="1" t="s">
        <v>52</v>
      </c>
      <c r="AA59" s="38"/>
      <c r="AB59" s="1" t="s">
        <v>52</v>
      </c>
    </row>
    <row r="60" spans="1:28" ht="30" customHeight="1" x14ac:dyDescent="0.3">
      <c r="A60" s="13" t="s">
        <v>178</v>
      </c>
      <c r="B60" s="13" t="s">
        <v>175</v>
      </c>
      <c r="C60" s="13" t="s">
        <v>176</v>
      </c>
      <c r="D60" s="36" t="s">
        <v>61</v>
      </c>
      <c r="E60" s="37"/>
      <c r="F60" s="13"/>
      <c r="G60" s="37"/>
      <c r="H60" s="13"/>
      <c r="I60" s="37"/>
      <c r="J60" s="13"/>
      <c r="K60" s="37"/>
      <c r="L60" s="13"/>
      <c r="M60" s="37"/>
      <c r="N60" s="13"/>
      <c r="O60" s="37"/>
      <c r="P60" s="37"/>
      <c r="Q60" s="37"/>
      <c r="R60" s="37"/>
      <c r="S60" s="37"/>
      <c r="T60" s="37"/>
      <c r="U60" s="37"/>
      <c r="V60" s="37"/>
      <c r="W60" s="13" t="s">
        <v>3371</v>
      </c>
      <c r="X60" s="13" t="s">
        <v>177</v>
      </c>
      <c r="Y60" s="1" t="s">
        <v>52</v>
      </c>
      <c r="Z60" s="1" t="s">
        <v>52</v>
      </c>
      <c r="AA60" s="38"/>
      <c r="AB60" s="1" t="s">
        <v>52</v>
      </c>
    </row>
    <row r="61" spans="1:28" ht="30" customHeight="1" x14ac:dyDescent="0.3">
      <c r="A61" s="13" t="s">
        <v>3056</v>
      </c>
      <c r="B61" s="13" t="s">
        <v>3054</v>
      </c>
      <c r="C61" s="13" t="s">
        <v>3055</v>
      </c>
      <c r="D61" s="36" t="s">
        <v>61</v>
      </c>
      <c r="E61" s="37"/>
      <c r="F61" s="13"/>
      <c r="G61" s="37"/>
      <c r="H61" s="13"/>
      <c r="I61" s="37"/>
      <c r="J61" s="13"/>
      <c r="K61" s="37"/>
      <c r="L61" s="13"/>
      <c r="M61" s="37"/>
      <c r="N61" s="13"/>
      <c r="O61" s="37"/>
      <c r="P61" s="37"/>
      <c r="Q61" s="37"/>
      <c r="R61" s="37"/>
      <c r="S61" s="37"/>
      <c r="T61" s="37"/>
      <c r="U61" s="37"/>
      <c r="V61" s="37"/>
      <c r="W61" s="13" t="s">
        <v>3372</v>
      </c>
      <c r="X61" s="13" t="s">
        <v>52</v>
      </c>
      <c r="Y61" s="1" t="s">
        <v>52</v>
      </c>
      <c r="Z61" s="1" t="s">
        <v>52</v>
      </c>
      <c r="AA61" s="38"/>
      <c r="AB61" s="1" t="s">
        <v>52</v>
      </c>
    </row>
    <row r="62" spans="1:28" ht="30" customHeight="1" x14ac:dyDescent="0.3">
      <c r="A62" s="13" t="s">
        <v>2554</v>
      </c>
      <c r="B62" s="13" t="s">
        <v>1442</v>
      </c>
      <c r="C62" s="13" t="s">
        <v>2553</v>
      </c>
      <c r="D62" s="36" t="s">
        <v>61</v>
      </c>
      <c r="E62" s="37"/>
      <c r="F62" s="13"/>
      <c r="G62" s="37"/>
      <c r="H62" s="13"/>
      <c r="I62" s="37"/>
      <c r="J62" s="13"/>
      <c r="K62" s="37"/>
      <c r="L62" s="13"/>
      <c r="M62" s="37"/>
      <c r="N62" s="13"/>
      <c r="O62" s="37"/>
      <c r="P62" s="37"/>
      <c r="Q62" s="37"/>
      <c r="R62" s="37"/>
      <c r="S62" s="37"/>
      <c r="T62" s="37"/>
      <c r="U62" s="37"/>
      <c r="V62" s="37"/>
      <c r="W62" s="13" t="s">
        <v>3373</v>
      </c>
      <c r="X62" s="13" t="s">
        <v>52</v>
      </c>
      <c r="Y62" s="1" t="s">
        <v>52</v>
      </c>
      <c r="Z62" s="1" t="s">
        <v>52</v>
      </c>
      <c r="AA62" s="38"/>
      <c r="AB62" s="1" t="s">
        <v>52</v>
      </c>
    </row>
    <row r="63" spans="1:28" ht="30" customHeight="1" x14ac:dyDescent="0.3">
      <c r="A63" s="13" t="s">
        <v>2561</v>
      </c>
      <c r="B63" s="13" t="s">
        <v>1442</v>
      </c>
      <c r="C63" s="13" t="s">
        <v>2553</v>
      </c>
      <c r="D63" s="36" t="s">
        <v>61</v>
      </c>
      <c r="E63" s="37"/>
      <c r="F63" s="13"/>
      <c r="G63" s="37"/>
      <c r="H63" s="13"/>
      <c r="I63" s="37"/>
      <c r="J63" s="13"/>
      <c r="K63" s="37"/>
      <c r="L63" s="13"/>
      <c r="M63" s="37"/>
      <c r="N63" s="13"/>
      <c r="O63" s="37"/>
      <c r="P63" s="37"/>
      <c r="Q63" s="37"/>
      <c r="R63" s="37"/>
      <c r="S63" s="37"/>
      <c r="T63" s="37"/>
      <c r="U63" s="37"/>
      <c r="V63" s="37"/>
      <c r="W63" s="13" t="s">
        <v>3374</v>
      </c>
      <c r="X63" s="13" t="s">
        <v>52</v>
      </c>
      <c r="Y63" s="1" t="s">
        <v>52</v>
      </c>
      <c r="Z63" s="1" t="s">
        <v>52</v>
      </c>
      <c r="AA63" s="38"/>
      <c r="AB63" s="1" t="s">
        <v>52</v>
      </c>
    </row>
    <row r="64" spans="1:28" ht="30" customHeight="1" x14ac:dyDescent="0.3">
      <c r="A64" s="13" t="s">
        <v>1428</v>
      </c>
      <c r="B64" s="13" t="s">
        <v>1426</v>
      </c>
      <c r="C64" s="13" t="s">
        <v>1427</v>
      </c>
      <c r="D64" s="36" t="s">
        <v>61</v>
      </c>
      <c r="E64" s="37"/>
      <c r="F64" s="13"/>
      <c r="G64" s="37"/>
      <c r="H64" s="13"/>
      <c r="I64" s="37"/>
      <c r="J64" s="13"/>
      <c r="K64" s="37"/>
      <c r="L64" s="13"/>
      <c r="M64" s="37"/>
      <c r="N64" s="13"/>
      <c r="O64" s="37"/>
      <c r="P64" s="37"/>
      <c r="Q64" s="37"/>
      <c r="R64" s="37"/>
      <c r="S64" s="37"/>
      <c r="T64" s="37"/>
      <c r="U64" s="37"/>
      <c r="V64" s="37"/>
      <c r="W64" s="13" t="s">
        <v>3375</v>
      </c>
      <c r="X64" s="13" t="s">
        <v>52</v>
      </c>
      <c r="Y64" s="1" t="s">
        <v>52</v>
      </c>
      <c r="Z64" s="1" t="s">
        <v>52</v>
      </c>
      <c r="AA64" s="38"/>
      <c r="AB64" s="1" t="s">
        <v>52</v>
      </c>
    </row>
    <row r="65" spans="1:28" ht="30" customHeight="1" x14ac:dyDescent="0.3">
      <c r="A65" s="13" t="s">
        <v>2640</v>
      </c>
      <c r="B65" s="13" t="s">
        <v>1426</v>
      </c>
      <c r="C65" s="13" t="s">
        <v>2639</v>
      </c>
      <c r="D65" s="36" t="s">
        <v>61</v>
      </c>
      <c r="E65" s="37"/>
      <c r="F65" s="13"/>
      <c r="G65" s="37"/>
      <c r="H65" s="13"/>
      <c r="I65" s="37"/>
      <c r="J65" s="13"/>
      <c r="K65" s="37"/>
      <c r="L65" s="13"/>
      <c r="M65" s="37"/>
      <c r="N65" s="13"/>
      <c r="O65" s="37"/>
      <c r="P65" s="37"/>
      <c r="Q65" s="37"/>
      <c r="R65" s="37"/>
      <c r="S65" s="37"/>
      <c r="T65" s="37"/>
      <c r="U65" s="37"/>
      <c r="V65" s="37"/>
      <c r="W65" s="13" t="s">
        <v>3376</v>
      </c>
      <c r="X65" s="13" t="s">
        <v>52</v>
      </c>
      <c r="Y65" s="1" t="s">
        <v>52</v>
      </c>
      <c r="Z65" s="1" t="s">
        <v>52</v>
      </c>
      <c r="AA65" s="38"/>
      <c r="AB65" s="1" t="s">
        <v>52</v>
      </c>
    </row>
    <row r="66" spans="1:28" ht="30" customHeight="1" x14ac:dyDescent="0.3">
      <c r="A66" s="13" t="s">
        <v>2646</v>
      </c>
      <c r="B66" s="13" t="s">
        <v>2644</v>
      </c>
      <c r="C66" s="13" t="s">
        <v>2645</v>
      </c>
      <c r="D66" s="36" t="s">
        <v>61</v>
      </c>
      <c r="E66" s="37"/>
      <c r="F66" s="13"/>
      <c r="G66" s="37"/>
      <c r="H66" s="13"/>
      <c r="I66" s="37"/>
      <c r="J66" s="13"/>
      <c r="K66" s="37"/>
      <c r="L66" s="13"/>
      <c r="M66" s="37"/>
      <c r="N66" s="13"/>
      <c r="O66" s="37"/>
      <c r="P66" s="37"/>
      <c r="Q66" s="37"/>
      <c r="R66" s="37"/>
      <c r="S66" s="37"/>
      <c r="T66" s="37"/>
      <c r="U66" s="37"/>
      <c r="V66" s="37"/>
      <c r="W66" s="13" t="s">
        <v>3377</v>
      </c>
      <c r="X66" s="13" t="s">
        <v>52</v>
      </c>
      <c r="Y66" s="1" t="s">
        <v>52</v>
      </c>
      <c r="Z66" s="1" t="s">
        <v>52</v>
      </c>
      <c r="AA66" s="38"/>
      <c r="AB66" s="1" t="s">
        <v>52</v>
      </c>
    </row>
    <row r="67" spans="1:28" ht="30" customHeight="1" x14ac:dyDescent="0.3">
      <c r="A67" s="13" t="s">
        <v>1783</v>
      </c>
      <c r="B67" s="13" t="s">
        <v>1781</v>
      </c>
      <c r="C67" s="13" t="s">
        <v>1782</v>
      </c>
      <c r="D67" s="36" t="s">
        <v>61</v>
      </c>
      <c r="E67" s="37"/>
      <c r="F67" s="13"/>
      <c r="G67" s="37"/>
      <c r="H67" s="13"/>
      <c r="I67" s="37"/>
      <c r="J67" s="13"/>
      <c r="K67" s="37"/>
      <c r="L67" s="13"/>
      <c r="M67" s="37"/>
      <c r="N67" s="13"/>
      <c r="O67" s="37"/>
      <c r="P67" s="37"/>
      <c r="Q67" s="37"/>
      <c r="R67" s="37"/>
      <c r="S67" s="37"/>
      <c r="T67" s="37"/>
      <c r="U67" s="37"/>
      <c r="V67" s="37"/>
      <c r="W67" s="13" t="s">
        <v>3378</v>
      </c>
      <c r="X67" s="13" t="s">
        <v>52</v>
      </c>
      <c r="Y67" s="1" t="s">
        <v>52</v>
      </c>
      <c r="Z67" s="1" t="s">
        <v>52</v>
      </c>
      <c r="AA67" s="38"/>
      <c r="AB67" s="1" t="s">
        <v>52</v>
      </c>
    </row>
    <row r="68" spans="1:28" ht="30" customHeight="1" x14ac:dyDescent="0.3">
      <c r="A68" s="13" t="s">
        <v>1525</v>
      </c>
      <c r="B68" s="13" t="s">
        <v>1504</v>
      </c>
      <c r="C68" s="13" t="s">
        <v>1524</v>
      </c>
      <c r="D68" s="36" t="s">
        <v>154</v>
      </c>
      <c r="E68" s="37"/>
      <c r="F68" s="13"/>
      <c r="G68" s="37"/>
      <c r="H68" s="13"/>
      <c r="I68" s="37"/>
      <c r="J68" s="13"/>
      <c r="K68" s="37"/>
      <c r="L68" s="13"/>
      <c r="M68" s="37"/>
      <c r="N68" s="13"/>
      <c r="O68" s="37"/>
      <c r="P68" s="37"/>
      <c r="Q68" s="37"/>
      <c r="R68" s="37"/>
      <c r="S68" s="37"/>
      <c r="T68" s="37"/>
      <c r="U68" s="37"/>
      <c r="V68" s="37"/>
      <c r="W68" s="13" t="s">
        <v>3379</v>
      </c>
      <c r="X68" s="13" t="s">
        <v>52</v>
      </c>
      <c r="Y68" s="1" t="s">
        <v>52</v>
      </c>
      <c r="Z68" s="1" t="s">
        <v>52</v>
      </c>
      <c r="AA68" s="38"/>
      <c r="AB68" s="1" t="s">
        <v>52</v>
      </c>
    </row>
    <row r="69" spans="1:28" ht="30" customHeight="1" x14ac:dyDescent="0.3">
      <c r="A69" s="13" t="s">
        <v>1506</v>
      </c>
      <c r="B69" s="13" t="s">
        <v>1504</v>
      </c>
      <c r="C69" s="13" t="s">
        <v>1505</v>
      </c>
      <c r="D69" s="36" t="s">
        <v>1200</v>
      </c>
      <c r="E69" s="37"/>
      <c r="F69" s="13"/>
      <c r="G69" s="37"/>
      <c r="H69" s="13"/>
      <c r="I69" s="37"/>
      <c r="J69" s="13"/>
      <c r="K69" s="37"/>
      <c r="L69" s="13"/>
      <c r="M69" s="37"/>
      <c r="N69" s="13"/>
      <c r="O69" s="37"/>
      <c r="P69" s="37"/>
      <c r="Q69" s="37"/>
      <c r="R69" s="37"/>
      <c r="S69" s="37"/>
      <c r="T69" s="37"/>
      <c r="U69" s="37"/>
      <c r="V69" s="37"/>
      <c r="W69" s="13" t="s">
        <v>3380</v>
      </c>
      <c r="X69" s="13" t="s">
        <v>52</v>
      </c>
      <c r="Y69" s="1" t="s">
        <v>52</v>
      </c>
      <c r="Z69" s="1" t="s">
        <v>52</v>
      </c>
      <c r="AA69" s="38"/>
      <c r="AB69" s="1" t="s">
        <v>52</v>
      </c>
    </row>
    <row r="70" spans="1:28" ht="30" customHeight="1" x14ac:dyDescent="0.3">
      <c r="A70" s="13" t="s">
        <v>1509</v>
      </c>
      <c r="B70" s="13" t="s">
        <v>1504</v>
      </c>
      <c r="C70" s="13" t="s">
        <v>1508</v>
      </c>
      <c r="D70" s="36" t="s">
        <v>154</v>
      </c>
      <c r="E70" s="37"/>
      <c r="F70" s="13"/>
      <c r="G70" s="37"/>
      <c r="H70" s="13"/>
      <c r="I70" s="37"/>
      <c r="J70" s="13"/>
      <c r="K70" s="37"/>
      <c r="L70" s="13"/>
      <c r="M70" s="37"/>
      <c r="N70" s="13"/>
      <c r="O70" s="37"/>
      <c r="P70" s="37"/>
      <c r="Q70" s="37"/>
      <c r="R70" s="37"/>
      <c r="S70" s="37"/>
      <c r="T70" s="37"/>
      <c r="U70" s="37"/>
      <c r="V70" s="37"/>
      <c r="W70" s="13" t="s">
        <v>3381</v>
      </c>
      <c r="X70" s="13" t="s">
        <v>52</v>
      </c>
      <c r="Y70" s="1" t="s">
        <v>52</v>
      </c>
      <c r="Z70" s="1" t="s">
        <v>52</v>
      </c>
      <c r="AA70" s="38"/>
      <c r="AB70" s="1" t="s">
        <v>52</v>
      </c>
    </row>
    <row r="71" spans="1:28" ht="30" customHeight="1" x14ac:dyDescent="0.3">
      <c r="A71" s="13" t="s">
        <v>1512</v>
      </c>
      <c r="B71" s="13" t="s">
        <v>1504</v>
      </c>
      <c r="C71" s="13" t="s">
        <v>1511</v>
      </c>
      <c r="D71" s="36" t="s">
        <v>154</v>
      </c>
      <c r="E71" s="37"/>
      <c r="F71" s="13"/>
      <c r="G71" s="37"/>
      <c r="H71" s="13"/>
      <c r="I71" s="37"/>
      <c r="J71" s="13"/>
      <c r="K71" s="37"/>
      <c r="L71" s="13"/>
      <c r="M71" s="37"/>
      <c r="N71" s="13"/>
      <c r="O71" s="37"/>
      <c r="P71" s="37"/>
      <c r="Q71" s="37"/>
      <c r="R71" s="37"/>
      <c r="S71" s="37"/>
      <c r="T71" s="37"/>
      <c r="U71" s="37"/>
      <c r="V71" s="37"/>
      <c r="W71" s="13" t="s">
        <v>3382</v>
      </c>
      <c r="X71" s="13" t="s">
        <v>52</v>
      </c>
      <c r="Y71" s="1" t="s">
        <v>52</v>
      </c>
      <c r="Z71" s="1" t="s">
        <v>52</v>
      </c>
      <c r="AA71" s="38"/>
      <c r="AB71" s="1" t="s">
        <v>52</v>
      </c>
    </row>
    <row r="72" spans="1:28" ht="30" customHeight="1" x14ac:dyDescent="0.3">
      <c r="A72" s="13" t="s">
        <v>1516</v>
      </c>
      <c r="B72" s="13" t="s">
        <v>1504</v>
      </c>
      <c r="C72" s="13" t="s">
        <v>1514</v>
      </c>
      <c r="D72" s="36" t="s">
        <v>1515</v>
      </c>
      <c r="E72" s="37"/>
      <c r="F72" s="13"/>
      <c r="G72" s="37"/>
      <c r="H72" s="13"/>
      <c r="I72" s="37"/>
      <c r="J72" s="13"/>
      <c r="K72" s="37"/>
      <c r="L72" s="13"/>
      <c r="M72" s="37"/>
      <c r="N72" s="13"/>
      <c r="O72" s="37"/>
      <c r="P72" s="37"/>
      <c r="Q72" s="37"/>
      <c r="R72" s="37"/>
      <c r="S72" s="37"/>
      <c r="T72" s="37"/>
      <c r="U72" s="37"/>
      <c r="V72" s="37"/>
      <c r="W72" s="13" t="s">
        <v>3383</v>
      </c>
      <c r="X72" s="13" t="s">
        <v>52</v>
      </c>
      <c r="Y72" s="1" t="s">
        <v>52</v>
      </c>
      <c r="Z72" s="1" t="s">
        <v>52</v>
      </c>
      <c r="AA72" s="38"/>
      <c r="AB72" s="1" t="s">
        <v>52</v>
      </c>
    </row>
    <row r="73" spans="1:28" ht="30" customHeight="1" x14ac:dyDescent="0.3">
      <c r="A73" s="13" t="s">
        <v>1519</v>
      </c>
      <c r="B73" s="13" t="s">
        <v>1504</v>
      </c>
      <c r="C73" s="13" t="s">
        <v>1518</v>
      </c>
      <c r="D73" s="36" t="s">
        <v>1515</v>
      </c>
      <c r="E73" s="37"/>
      <c r="F73" s="13"/>
      <c r="G73" s="37"/>
      <c r="H73" s="13"/>
      <c r="I73" s="37"/>
      <c r="J73" s="13"/>
      <c r="K73" s="37"/>
      <c r="L73" s="13"/>
      <c r="M73" s="37"/>
      <c r="N73" s="13"/>
      <c r="O73" s="37"/>
      <c r="P73" s="37"/>
      <c r="Q73" s="37"/>
      <c r="R73" s="37"/>
      <c r="S73" s="37"/>
      <c r="T73" s="37"/>
      <c r="U73" s="37"/>
      <c r="V73" s="37"/>
      <c r="W73" s="13" t="s">
        <v>3384</v>
      </c>
      <c r="X73" s="13" t="s">
        <v>52</v>
      </c>
      <c r="Y73" s="1" t="s">
        <v>52</v>
      </c>
      <c r="Z73" s="1" t="s">
        <v>52</v>
      </c>
      <c r="AA73" s="38"/>
      <c r="AB73" s="1" t="s">
        <v>52</v>
      </c>
    </row>
    <row r="74" spans="1:28" ht="30" customHeight="1" x14ac:dyDescent="0.3">
      <c r="A74" s="13" t="s">
        <v>1522</v>
      </c>
      <c r="B74" s="13" t="s">
        <v>1504</v>
      </c>
      <c r="C74" s="13" t="s">
        <v>1521</v>
      </c>
      <c r="D74" s="36" t="s">
        <v>1515</v>
      </c>
      <c r="E74" s="37"/>
      <c r="F74" s="13"/>
      <c r="G74" s="37"/>
      <c r="H74" s="13"/>
      <c r="I74" s="37"/>
      <c r="J74" s="13"/>
      <c r="K74" s="37"/>
      <c r="L74" s="13"/>
      <c r="M74" s="37"/>
      <c r="N74" s="13"/>
      <c r="O74" s="37"/>
      <c r="P74" s="37"/>
      <c r="Q74" s="37"/>
      <c r="R74" s="37"/>
      <c r="S74" s="37"/>
      <c r="T74" s="37"/>
      <c r="U74" s="37"/>
      <c r="V74" s="37"/>
      <c r="W74" s="13" t="s">
        <v>3385</v>
      </c>
      <c r="X74" s="13" t="s">
        <v>52</v>
      </c>
      <c r="Y74" s="1" t="s">
        <v>52</v>
      </c>
      <c r="Z74" s="1" t="s">
        <v>52</v>
      </c>
      <c r="AA74" s="38"/>
      <c r="AB74" s="1" t="s">
        <v>52</v>
      </c>
    </row>
    <row r="75" spans="1:28" ht="30" customHeight="1" x14ac:dyDescent="0.3">
      <c r="A75" s="13" t="s">
        <v>1528</v>
      </c>
      <c r="B75" s="13" t="s">
        <v>1504</v>
      </c>
      <c r="C75" s="13" t="s">
        <v>1527</v>
      </c>
      <c r="D75" s="36" t="s">
        <v>1200</v>
      </c>
      <c r="E75" s="37"/>
      <c r="F75" s="13"/>
      <c r="G75" s="37"/>
      <c r="H75" s="13"/>
      <c r="I75" s="37"/>
      <c r="J75" s="13"/>
      <c r="K75" s="37"/>
      <c r="L75" s="13"/>
      <c r="M75" s="37"/>
      <c r="N75" s="13"/>
      <c r="O75" s="37"/>
      <c r="P75" s="37"/>
      <c r="Q75" s="37"/>
      <c r="R75" s="37"/>
      <c r="S75" s="37"/>
      <c r="T75" s="37"/>
      <c r="U75" s="37"/>
      <c r="V75" s="37"/>
      <c r="W75" s="13" t="s">
        <v>3386</v>
      </c>
      <c r="X75" s="13" t="s">
        <v>52</v>
      </c>
      <c r="Y75" s="1" t="s">
        <v>52</v>
      </c>
      <c r="Z75" s="1" t="s">
        <v>52</v>
      </c>
      <c r="AA75" s="38"/>
      <c r="AB75" s="1" t="s">
        <v>52</v>
      </c>
    </row>
    <row r="76" spans="1:28" ht="30" customHeight="1" x14ac:dyDescent="0.3">
      <c r="A76" s="13" t="s">
        <v>1531</v>
      </c>
      <c r="B76" s="13" t="s">
        <v>1504</v>
      </c>
      <c r="C76" s="13" t="s">
        <v>1530</v>
      </c>
      <c r="D76" s="36" t="s">
        <v>1200</v>
      </c>
      <c r="E76" s="37"/>
      <c r="F76" s="13"/>
      <c r="G76" s="37"/>
      <c r="H76" s="13"/>
      <c r="I76" s="37"/>
      <c r="J76" s="13"/>
      <c r="K76" s="37"/>
      <c r="L76" s="13"/>
      <c r="M76" s="37"/>
      <c r="N76" s="13"/>
      <c r="O76" s="37"/>
      <c r="P76" s="37"/>
      <c r="Q76" s="37"/>
      <c r="R76" s="37"/>
      <c r="S76" s="37"/>
      <c r="T76" s="37"/>
      <c r="U76" s="37"/>
      <c r="V76" s="37"/>
      <c r="W76" s="13" t="s">
        <v>3387</v>
      </c>
      <c r="X76" s="13" t="s">
        <v>52</v>
      </c>
      <c r="Y76" s="1" t="s">
        <v>52</v>
      </c>
      <c r="Z76" s="1" t="s">
        <v>52</v>
      </c>
      <c r="AA76" s="38"/>
      <c r="AB76" s="1" t="s">
        <v>52</v>
      </c>
    </row>
    <row r="77" spans="1:28" ht="30" customHeight="1" x14ac:dyDescent="0.3">
      <c r="A77" s="13" t="s">
        <v>1812</v>
      </c>
      <c r="B77" s="13" t="s">
        <v>1810</v>
      </c>
      <c r="C77" s="13" t="s">
        <v>1811</v>
      </c>
      <c r="D77" s="36" t="s">
        <v>154</v>
      </c>
      <c r="E77" s="37"/>
      <c r="F77" s="13"/>
      <c r="G77" s="37"/>
      <c r="H77" s="13"/>
      <c r="I77" s="37"/>
      <c r="J77" s="13"/>
      <c r="K77" s="37"/>
      <c r="L77" s="13"/>
      <c r="M77" s="37"/>
      <c r="N77" s="13"/>
      <c r="O77" s="37"/>
      <c r="P77" s="37"/>
      <c r="Q77" s="37"/>
      <c r="R77" s="37"/>
      <c r="S77" s="37"/>
      <c r="T77" s="37"/>
      <c r="U77" s="37"/>
      <c r="V77" s="37"/>
      <c r="W77" s="13" t="s">
        <v>3388</v>
      </c>
      <c r="X77" s="13" t="s">
        <v>52</v>
      </c>
      <c r="Y77" s="1" t="s">
        <v>52</v>
      </c>
      <c r="Z77" s="1" t="s">
        <v>52</v>
      </c>
      <c r="AA77" s="38"/>
      <c r="AB77" s="1" t="s">
        <v>52</v>
      </c>
    </row>
    <row r="78" spans="1:28" ht="30" customHeight="1" x14ac:dyDescent="0.3">
      <c r="A78" s="13" t="s">
        <v>1865</v>
      </c>
      <c r="B78" s="13" t="s">
        <v>1863</v>
      </c>
      <c r="C78" s="13" t="s">
        <v>1864</v>
      </c>
      <c r="D78" s="36" t="s">
        <v>154</v>
      </c>
      <c r="E78" s="37"/>
      <c r="F78" s="13"/>
      <c r="G78" s="37"/>
      <c r="H78" s="13"/>
      <c r="I78" s="37"/>
      <c r="J78" s="13"/>
      <c r="K78" s="37"/>
      <c r="L78" s="13"/>
      <c r="M78" s="37"/>
      <c r="N78" s="13"/>
      <c r="O78" s="37"/>
      <c r="P78" s="37"/>
      <c r="Q78" s="37"/>
      <c r="R78" s="37"/>
      <c r="S78" s="37"/>
      <c r="T78" s="37"/>
      <c r="U78" s="37"/>
      <c r="V78" s="37"/>
      <c r="W78" s="13" t="s">
        <v>3389</v>
      </c>
      <c r="X78" s="13" t="s">
        <v>52</v>
      </c>
      <c r="Y78" s="1" t="s">
        <v>52</v>
      </c>
      <c r="Z78" s="1" t="s">
        <v>52</v>
      </c>
      <c r="AA78" s="38"/>
      <c r="AB78" s="1" t="s">
        <v>52</v>
      </c>
    </row>
    <row r="79" spans="1:28" ht="30" customHeight="1" x14ac:dyDescent="0.3">
      <c r="A79" s="13" t="s">
        <v>1805</v>
      </c>
      <c r="B79" s="13" t="s">
        <v>1803</v>
      </c>
      <c r="C79" s="13" t="s">
        <v>1804</v>
      </c>
      <c r="D79" s="36" t="s">
        <v>154</v>
      </c>
      <c r="E79" s="37"/>
      <c r="F79" s="13"/>
      <c r="G79" s="37"/>
      <c r="H79" s="13"/>
      <c r="I79" s="37"/>
      <c r="J79" s="13"/>
      <c r="K79" s="37"/>
      <c r="L79" s="13"/>
      <c r="M79" s="37"/>
      <c r="N79" s="13"/>
      <c r="O79" s="37"/>
      <c r="P79" s="37"/>
      <c r="Q79" s="37"/>
      <c r="R79" s="37"/>
      <c r="S79" s="37"/>
      <c r="T79" s="37"/>
      <c r="U79" s="37"/>
      <c r="V79" s="37"/>
      <c r="W79" s="13" t="s">
        <v>3390</v>
      </c>
      <c r="X79" s="13" t="s">
        <v>52</v>
      </c>
      <c r="Y79" s="1" t="s">
        <v>52</v>
      </c>
      <c r="Z79" s="1" t="s">
        <v>52</v>
      </c>
      <c r="AA79" s="38"/>
      <c r="AB79" s="1" t="s">
        <v>52</v>
      </c>
    </row>
    <row r="80" spans="1:28" ht="30" customHeight="1" x14ac:dyDescent="0.3">
      <c r="A80" s="13" t="s">
        <v>1801</v>
      </c>
      <c r="B80" s="13" t="s">
        <v>1799</v>
      </c>
      <c r="C80" s="13" t="s">
        <v>1800</v>
      </c>
      <c r="D80" s="36" t="s">
        <v>154</v>
      </c>
      <c r="E80" s="37"/>
      <c r="F80" s="13"/>
      <c r="G80" s="37"/>
      <c r="H80" s="13"/>
      <c r="I80" s="37"/>
      <c r="J80" s="13"/>
      <c r="K80" s="37"/>
      <c r="L80" s="13"/>
      <c r="M80" s="37"/>
      <c r="N80" s="13"/>
      <c r="O80" s="37"/>
      <c r="P80" s="37"/>
      <c r="Q80" s="37"/>
      <c r="R80" s="37"/>
      <c r="S80" s="37"/>
      <c r="T80" s="37"/>
      <c r="U80" s="37"/>
      <c r="V80" s="37"/>
      <c r="W80" s="13" t="s">
        <v>3391</v>
      </c>
      <c r="X80" s="13" t="s">
        <v>52</v>
      </c>
      <c r="Y80" s="1" t="s">
        <v>52</v>
      </c>
      <c r="Z80" s="1" t="s">
        <v>52</v>
      </c>
      <c r="AA80" s="38"/>
      <c r="AB80" s="1" t="s">
        <v>52</v>
      </c>
    </row>
    <row r="81" spans="1:28" ht="30" customHeight="1" x14ac:dyDescent="0.3">
      <c r="A81" s="13" t="s">
        <v>1808</v>
      </c>
      <c r="B81" s="13" t="s">
        <v>1807</v>
      </c>
      <c r="C81" s="13" t="s">
        <v>52</v>
      </c>
      <c r="D81" s="36" t="s">
        <v>1200</v>
      </c>
      <c r="E81" s="37"/>
      <c r="F81" s="13"/>
      <c r="G81" s="37"/>
      <c r="H81" s="13"/>
      <c r="I81" s="37"/>
      <c r="J81" s="13"/>
      <c r="K81" s="37"/>
      <c r="L81" s="13"/>
      <c r="M81" s="37"/>
      <c r="N81" s="13"/>
      <c r="O81" s="37"/>
      <c r="P81" s="37"/>
      <c r="Q81" s="37"/>
      <c r="R81" s="37"/>
      <c r="S81" s="37"/>
      <c r="T81" s="37"/>
      <c r="U81" s="37"/>
      <c r="V81" s="37"/>
      <c r="W81" s="13" t="s">
        <v>3392</v>
      </c>
      <c r="X81" s="13" t="s">
        <v>52</v>
      </c>
      <c r="Y81" s="1" t="s">
        <v>52</v>
      </c>
      <c r="Z81" s="1" t="s">
        <v>52</v>
      </c>
      <c r="AA81" s="38"/>
      <c r="AB81" s="1" t="s">
        <v>52</v>
      </c>
    </row>
    <row r="82" spans="1:28" ht="30" customHeight="1" x14ac:dyDescent="0.3">
      <c r="A82" s="13" t="s">
        <v>1383</v>
      </c>
      <c r="B82" s="13" t="s">
        <v>1381</v>
      </c>
      <c r="C82" s="13" t="s">
        <v>1382</v>
      </c>
      <c r="D82" s="36" t="s">
        <v>61</v>
      </c>
      <c r="E82" s="37"/>
      <c r="F82" s="13"/>
      <c r="G82" s="37"/>
      <c r="H82" s="13"/>
      <c r="I82" s="37"/>
      <c r="J82" s="13"/>
      <c r="K82" s="37"/>
      <c r="L82" s="13"/>
      <c r="M82" s="37"/>
      <c r="N82" s="13"/>
      <c r="O82" s="37"/>
      <c r="P82" s="37"/>
      <c r="Q82" s="37"/>
      <c r="R82" s="37"/>
      <c r="S82" s="37"/>
      <c r="T82" s="37"/>
      <c r="U82" s="37"/>
      <c r="V82" s="37"/>
      <c r="W82" s="13" t="s">
        <v>3393</v>
      </c>
      <c r="X82" s="13" t="s">
        <v>52</v>
      </c>
      <c r="Y82" s="1" t="s">
        <v>52</v>
      </c>
      <c r="Z82" s="1" t="s">
        <v>52</v>
      </c>
      <c r="AA82" s="38"/>
      <c r="AB82" s="1" t="s">
        <v>52</v>
      </c>
    </row>
    <row r="83" spans="1:28" ht="30" customHeight="1" x14ac:dyDescent="0.3">
      <c r="A83" s="13" t="s">
        <v>1966</v>
      </c>
      <c r="B83" s="13" t="s">
        <v>1964</v>
      </c>
      <c r="C83" s="13" t="s">
        <v>52</v>
      </c>
      <c r="D83" s="36" t="s">
        <v>1908</v>
      </c>
      <c r="E83" s="37"/>
      <c r="F83" s="13"/>
      <c r="G83" s="37"/>
      <c r="H83" s="13"/>
      <c r="I83" s="37"/>
      <c r="J83" s="13"/>
      <c r="K83" s="37"/>
      <c r="L83" s="13"/>
      <c r="M83" s="37"/>
      <c r="N83" s="13"/>
      <c r="O83" s="37"/>
      <c r="P83" s="37"/>
      <c r="Q83" s="37"/>
      <c r="R83" s="37"/>
      <c r="S83" s="37"/>
      <c r="T83" s="37"/>
      <c r="U83" s="37"/>
      <c r="V83" s="37"/>
      <c r="W83" s="13" t="s">
        <v>3394</v>
      </c>
      <c r="X83" s="13" t="s">
        <v>1965</v>
      </c>
      <c r="Y83" s="1" t="s">
        <v>52</v>
      </c>
      <c r="Z83" s="1" t="s">
        <v>52</v>
      </c>
      <c r="AA83" s="38"/>
      <c r="AB83" s="1" t="s">
        <v>52</v>
      </c>
    </row>
    <row r="84" spans="1:28" ht="30" customHeight="1" x14ac:dyDescent="0.3">
      <c r="A84" s="13" t="s">
        <v>1883</v>
      </c>
      <c r="B84" s="13" t="s">
        <v>1881</v>
      </c>
      <c r="C84" s="13" t="s">
        <v>1882</v>
      </c>
      <c r="D84" s="36" t="s">
        <v>61</v>
      </c>
      <c r="E84" s="37"/>
      <c r="F84" s="13"/>
      <c r="G84" s="37"/>
      <c r="H84" s="13"/>
      <c r="I84" s="37"/>
      <c r="J84" s="13"/>
      <c r="K84" s="37"/>
      <c r="L84" s="13"/>
      <c r="M84" s="37"/>
      <c r="N84" s="13"/>
      <c r="O84" s="37"/>
      <c r="P84" s="37"/>
      <c r="Q84" s="37"/>
      <c r="R84" s="37"/>
      <c r="S84" s="37"/>
      <c r="T84" s="37"/>
      <c r="U84" s="37"/>
      <c r="V84" s="37"/>
      <c r="W84" s="13" t="s">
        <v>3395</v>
      </c>
      <c r="X84" s="13" t="s">
        <v>52</v>
      </c>
      <c r="Y84" s="1" t="s">
        <v>52</v>
      </c>
      <c r="Z84" s="1" t="s">
        <v>52</v>
      </c>
      <c r="AA84" s="38"/>
      <c r="AB84" s="1" t="s">
        <v>52</v>
      </c>
    </row>
    <row r="85" spans="1:28" ht="30" customHeight="1" x14ac:dyDescent="0.3">
      <c r="A85" s="13" t="s">
        <v>1217</v>
      </c>
      <c r="B85" s="13" t="s">
        <v>1215</v>
      </c>
      <c r="C85" s="13" t="s">
        <v>1216</v>
      </c>
      <c r="D85" s="36" t="s">
        <v>61</v>
      </c>
      <c r="E85" s="37"/>
      <c r="F85" s="13"/>
      <c r="G85" s="37"/>
      <c r="H85" s="13"/>
      <c r="I85" s="37"/>
      <c r="J85" s="13"/>
      <c r="K85" s="37"/>
      <c r="L85" s="13"/>
      <c r="M85" s="37"/>
      <c r="N85" s="13"/>
      <c r="O85" s="37"/>
      <c r="P85" s="37"/>
      <c r="Q85" s="37"/>
      <c r="R85" s="37"/>
      <c r="S85" s="37"/>
      <c r="T85" s="37"/>
      <c r="U85" s="37"/>
      <c r="V85" s="37"/>
      <c r="W85" s="13" t="s">
        <v>3396</v>
      </c>
      <c r="X85" s="13" t="s">
        <v>52</v>
      </c>
      <c r="Y85" s="1" t="s">
        <v>52</v>
      </c>
      <c r="Z85" s="1" t="s">
        <v>52</v>
      </c>
      <c r="AA85" s="38"/>
      <c r="AB85" s="1" t="s">
        <v>52</v>
      </c>
    </row>
    <row r="86" spans="1:28" ht="30" customHeight="1" x14ac:dyDescent="0.3">
      <c r="A86" s="13" t="s">
        <v>1414</v>
      </c>
      <c r="B86" s="13" t="s">
        <v>1412</v>
      </c>
      <c r="C86" s="13" t="s">
        <v>1413</v>
      </c>
      <c r="D86" s="36" t="s">
        <v>61</v>
      </c>
      <c r="E86" s="37"/>
      <c r="F86" s="13"/>
      <c r="G86" s="37"/>
      <c r="H86" s="13"/>
      <c r="I86" s="37"/>
      <c r="J86" s="13"/>
      <c r="K86" s="37"/>
      <c r="L86" s="13"/>
      <c r="M86" s="37"/>
      <c r="N86" s="13"/>
      <c r="O86" s="37"/>
      <c r="P86" s="37"/>
      <c r="Q86" s="37"/>
      <c r="R86" s="37"/>
      <c r="S86" s="37"/>
      <c r="T86" s="37"/>
      <c r="U86" s="37"/>
      <c r="V86" s="37"/>
      <c r="W86" s="13" t="s">
        <v>3397</v>
      </c>
      <c r="X86" s="13" t="s">
        <v>52</v>
      </c>
      <c r="Y86" s="1" t="s">
        <v>52</v>
      </c>
      <c r="Z86" s="1" t="s">
        <v>52</v>
      </c>
      <c r="AA86" s="38"/>
      <c r="AB86" s="1" t="s">
        <v>52</v>
      </c>
    </row>
    <row r="87" spans="1:28" ht="30" customHeight="1" x14ac:dyDescent="0.3">
      <c r="A87" s="13" t="s">
        <v>1978</v>
      </c>
      <c r="B87" s="13" t="s">
        <v>1975</v>
      </c>
      <c r="C87" s="13" t="s">
        <v>1976</v>
      </c>
      <c r="D87" s="36" t="s">
        <v>1200</v>
      </c>
      <c r="E87" s="37"/>
      <c r="F87" s="13"/>
      <c r="G87" s="37"/>
      <c r="H87" s="13"/>
      <c r="I87" s="37"/>
      <c r="J87" s="13"/>
      <c r="K87" s="37"/>
      <c r="L87" s="13"/>
      <c r="M87" s="37"/>
      <c r="N87" s="13"/>
      <c r="O87" s="37"/>
      <c r="P87" s="37"/>
      <c r="Q87" s="37"/>
      <c r="R87" s="37"/>
      <c r="S87" s="37"/>
      <c r="T87" s="37"/>
      <c r="U87" s="37"/>
      <c r="V87" s="37"/>
      <c r="W87" s="13" t="s">
        <v>3398</v>
      </c>
      <c r="X87" s="13" t="s">
        <v>1977</v>
      </c>
      <c r="Y87" s="1" t="s">
        <v>52</v>
      </c>
      <c r="Z87" s="1" t="s">
        <v>52</v>
      </c>
      <c r="AA87" s="38"/>
      <c r="AB87" s="1" t="s">
        <v>52</v>
      </c>
    </row>
    <row r="88" spans="1:28" ht="30" customHeight="1" x14ac:dyDescent="0.3">
      <c r="A88" s="13" t="s">
        <v>1996</v>
      </c>
      <c r="B88" s="13" t="s">
        <v>1994</v>
      </c>
      <c r="C88" s="13" t="s">
        <v>1995</v>
      </c>
      <c r="D88" s="36" t="s">
        <v>1200</v>
      </c>
      <c r="E88" s="37"/>
      <c r="F88" s="13"/>
      <c r="G88" s="37"/>
      <c r="H88" s="13"/>
      <c r="I88" s="37"/>
      <c r="J88" s="13"/>
      <c r="K88" s="37"/>
      <c r="L88" s="13"/>
      <c r="M88" s="37"/>
      <c r="N88" s="13"/>
      <c r="O88" s="37"/>
      <c r="P88" s="37"/>
      <c r="Q88" s="37"/>
      <c r="R88" s="37"/>
      <c r="S88" s="37"/>
      <c r="T88" s="37"/>
      <c r="U88" s="37"/>
      <c r="V88" s="37"/>
      <c r="W88" s="13" t="s">
        <v>3399</v>
      </c>
      <c r="X88" s="13" t="s">
        <v>52</v>
      </c>
      <c r="Y88" s="1" t="s">
        <v>52</v>
      </c>
      <c r="Z88" s="1" t="s">
        <v>52</v>
      </c>
      <c r="AA88" s="38"/>
      <c r="AB88" s="1" t="s">
        <v>52</v>
      </c>
    </row>
    <row r="89" spans="1:28" ht="30" customHeight="1" x14ac:dyDescent="0.3">
      <c r="A89" s="13" t="s">
        <v>2342</v>
      </c>
      <c r="B89" s="13" t="s">
        <v>2340</v>
      </c>
      <c r="C89" s="13" t="s">
        <v>2341</v>
      </c>
      <c r="D89" s="36" t="s">
        <v>61</v>
      </c>
      <c r="E89" s="37"/>
      <c r="F89" s="13"/>
      <c r="G89" s="37"/>
      <c r="H89" s="13"/>
      <c r="I89" s="37"/>
      <c r="J89" s="13"/>
      <c r="K89" s="37"/>
      <c r="L89" s="13"/>
      <c r="M89" s="37"/>
      <c r="N89" s="13"/>
      <c r="O89" s="37"/>
      <c r="P89" s="37"/>
      <c r="Q89" s="37"/>
      <c r="R89" s="37"/>
      <c r="S89" s="37"/>
      <c r="T89" s="37"/>
      <c r="U89" s="37"/>
      <c r="V89" s="37"/>
      <c r="W89" s="13" t="s">
        <v>3400</v>
      </c>
      <c r="X89" s="13" t="s">
        <v>52</v>
      </c>
      <c r="Y89" s="1" t="s">
        <v>52</v>
      </c>
      <c r="Z89" s="1" t="s">
        <v>52</v>
      </c>
      <c r="AA89" s="38"/>
      <c r="AB89" s="1" t="s">
        <v>52</v>
      </c>
    </row>
    <row r="90" spans="1:28" ht="30" customHeight="1" x14ac:dyDescent="0.3">
      <c r="A90" s="13" t="s">
        <v>2067</v>
      </c>
      <c r="B90" s="13" t="s">
        <v>2065</v>
      </c>
      <c r="C90" s="13" t="s">
        <v>2066</v>
      </c>
      <c r="D90" s="36" t="s">
        <v>61</v>
      </c>
      <c r="E90" s="37"/>
      <c r="F90" s="13"/>
      <c r="G90" s="37"/>
      <c r="H90" s="13"/>
      <c r="I90" s="37"/>
      <c r="J90" s="13"/>
      <c r="K90" s="37"/>
      <c r="L90" s="13"/>
      <c r="M90" s="37"/>
      <c r="N90" s="13"/>
      <c r="O90" s="37"/>
      <c r="P90" s="37"/>
      <c r="Q90" s="37"/>
      <c r="R90" s="37"/>
      <c r="S90" s="37"/>
      <c r="T90" s="37"/>
      <c r="U90" s="37"/>
      <c r="V90" s="37"/>
      <c r="W90" s="13" t="s">
        <v>3401</v>
      </c>
      <c r="X90" s="13" t="s">
        <v>52</v>
      </c>
      <c r="Y90" s="1" t="s">
        <v>52</v>
      </c>
      <c r="Z90" s="1" t="s">
        <v>52</v>
      </c>
      <c r="AA90" s="38"/>
      <c r="AB90" s="1" t="s">
        <v>52</v>
      </c>
    </row>
    <row r="91" spans="1:28" ht="30" customHeight="1" x14ac:dyDescent="0.3">
      <c r="A91" s="13" t="s">
        <v>1541</v>
      </c>
      <c r="B91" s="13" t="s">
        <v>1539</v>
      </c>
      <c r="C91" s="13" t="s">
        <v>1540</v>
      </c>
      <c r="D91" s="36" t="s">
        <v>1515</v>
      </c>
      <c r="E91" s="37"/>
      <c r="F91" s="13"/>
      <c r="G91" s="37"/>
      <c r="H91" s="13"/>
      <c r="I91" s="37"/>
      <c r="J91" s="13"/>
      <c r="K91" s="37"/>
      <c r="L91" s="13"/>
      <c r="M91" s="37"/>
      <c r="N91" s="13"/>
      <c r="O91" s="37"/>
      <c r="P91" s="37"/>
      <c r="Q91" s="37"/>
      <c r="R91" s="37"/>
      <c r="S91" s="37"/>
      <c r="T91" s="37"/>
      <c r="U91" s="37"/>
      <c r="V91" s="37"/>
      <c r="W91" s="13" t="s">
        <v>3402</v>
      </c>
      <c r="X91" s="13" t="s">
        <v>52</v>
      </c>
      <c r="Y91" s="1" t="s">
        <v>52</v>
      </c>
      <c r="Z91" s="1" t="s">
        <v>52</v>
      </c>
      <c r="AA91" s="38"/>
      <c r="AB91" s="1" t="s">
        <v>52</v>
      </c>
    </row>
    <row r="92" spans="1:28" ht="30" customHeight="1" x14ac:dyDescent="0.3">
      <c r="A92" s="13" t="s">
        <v>1581</v>
      </c>
      <c r="B92" s="13" t="s">
        <v>1579</v>
      </c>
      <c r="C92" s="13" t="s">
        <v>1580</v>
      </c>
      <c r="D92" s="36" t="s">
        <v>154</v>
      </c>
      <c r="E92" s="37"/>
      <c r="F92" s="13"/>
      <c r="G92" s="37"/>
      <c r="H92" s="13"/>
      <c r="I92" s="37"/>
      <c r="J92" s="13"/>
      <c r="K92" s="37"/>
      <c r="L92" s="13"/>
      <c r="M92" s="37"/>
      <c r="N92" s="13"/>
      <c r="O92" s="37"/>
      <c r="P92" s="37"/>
      <c r="Q92" s="37"/>
      <c r="R92" s="37"/>
      <c r="S92" s="37"/>
      <c r="T92" s="37"/>
      <c r="U92" s="37"/>
      <c r="V92" s="37"/>
      <c r="W92" s="13" t="s">
        <v>3403</v>
      </c>
      <c r="X92" s="13" t="s">
        <v>52</v>
      </c>
      <c r="Y92" s="1" t="s">
        <v>52</v>
      </c>
      <c r="Z92" s="1" t="s">
        <v>52</v>
      </c>
      <c r="AA92" s="38"/>
      <c r="AB92" s="1" t="s">
        <v>52</v>
      </c>
    </row>
    <row r="93" spans="1:28" ht="30" customHeight="1" x14ac:dyDescent="0.3">
      <c r="A93" s="13" t="s">
        <v>2071</v>
      </c>
      <c r="B93" s="13" t="s">
        <v>2069</v>
      </c>
      <c r="C93" s="13" t="s">
        <v>2070</v>
      </c>
      <c r="D93" s="36" t="s">
        <v>61</v>
      </c>
      <c r="E93" s="37"/>
      <c r="F93" s="13"/>
      <c r="G93" s="37"/>
      <c r="H93" s="13"/>
      <c r="I93" s="37"/>
      <c r="J93" s="13"/>
      <c r="K93" s="37"/>
      <c r="L93" s="13"/>
      <c r="M93" s="37"/>
      <c r="N93" s="13"/>
      <c r="O93" s="37"/>
      <c r="P93" s="37"/>
      <c r="Q93" s="37"/>
      <c r="R93" s="37"/>
      <c r="S93" s="37"/>
      <c r="T93" s="37"/>
      <c r="U93" s="37"/>
      <c r="V93" s="37"/>
      <c r="W93" s="13" t="s">
        <v>3404</v>
      </c>
      <c r="X93" s="13" t="s">
        <v>52</v>
      </c>
      <c r="Y93" s="1" t="s">
        <v>52</v>
      </c>
      <c r="Z93" s="1" t="s">
        <v>52</v>
      </c>
      <c r="AA93" s="38"/>
      <c r="AB93" s="1" t="s">
        <v>52</v>
      </c>
    </row>
    <row r="94" spans="1:28" ht="30" customHeight="1" x14ac:dyDescent="0.3">
      <c r="A94" s="13" t="s">
        <v>2345</v>
      </c>
      <c r="B94" s="13" t="s">
        <v>2344</v>
      </c>
      <c r="C94" s="13" t="s">
        <v>2070</v>
      </c>
      <c r="D94" s="36" t="s">
        <v>61</v>
      </c>
      <c r="E94" s="37"/>
      <c r="F94" s="13"/>
      <c r="G94" s="37"/>
      <c r="H94" s="13"/>
      <c r="I94" s="37"/>
      <c r="J94" s="13"/>
      <c r="K94" s="37"/>
      <c r="L94" s="13"/>
      <c r="M94" s="37"/>
      <c r="N94" s="13"/>
      <c r="O94" s="37"/>
      <c r="P94" s="37"/>
      <c r="Q94" s="37"/>
      <c r="R94" s="37"/>
      <c r="S94" s="37"/>
      <c r="T94" s="37"/>
      <c r="U94" s="37"/>
      <c r="V94" s="37"/>
      <c r="W94" s="13" t="s">
        <v>3405</v>
      </c>
      <c r="X94" s="13" t="s">
        <v>52</v>
      </c>
      <c r="Y94" s="1" t="s">
        <v>52</v>
      </c>
      <c r="Z94" s="1" t="s">
        <v>52</v>
      </c>
      <c r="AA94" s="38"/>
      <c r="AB94" s="1" t="s">
        <v>52</v>
      </c>
    </row>
    <row r="95" spans="1:28" ht="30" customHeight="1" x14ac:dyDescent="0.3">
      <c r="A95" s="13" t="s">
        <v>2352</v>
      </c>
      <c r="B95" s="13" t="s">
        <v>1980</v>
      </c>
      <c r="C95" s="13" t="s">
        <v>2351</v>
      </c>
      <c r="D95" s="36" t="s">
        <v>61</v>
      </c>
      <c r="E95" s="37"/>
      <c r="F95" s="13"/>
      <c r="G95" s="37"/>
      <c r="H95" s="13"/>
      <c r="I95" s="37"/>
      <c r="J95" s="13"/>
      <c r="K95" s="37"/>
      <c r="L95" s="13"/>
      <c r="M95" s="37"/>
      <c r="N95" s="13"/>
      <c r="O95" s="37"/>
      <c r="P95" s="37"/>
      <c r="Q95" s="37"/>
      <c r="R95" s="37"/>
      <c r="S95" s="37"/>
      <c r="T95" s="37"/>
      <c r="U95" s="37"/>
      <c r="V95" s="37"/>
      <c r="W95" s="13" t="s">
        <v>3406</v>
      </c>
      <c r="X95" s="13" t="s">
        <v>52</v>
      </c>
      <c r="Y95" s="1" t="s">
        <v>52</v>
      </c>
      <c r="Z95" s="1" t="s">
        <v>52</v>
      </c>
      <c r="AA95" s="38"/>
      <c r="AB95" s="1" t="s">
        <v>52</v>
      </c>
    </row>
    <row r="96" spans="1:28" ht="30" customHeight="1" x14ac:dyDescent="0.3">
      <c r="A96" s="13" t="s">
        <v>2091</v>
      </c>
      <c r="B96" s="13" t="s">
        <v>1980</v>
      </c>
      <c r="C96" s="13" t="s">
        <v>2090</v>
      </c>
      <c r="D96" s="36" t="s">
        <v>61</v>
      </c>
      <c r="E96" s="37"/>
      <c r="F96" s="13"/>
      <c r="G96" s="37"/>
      <c r="H96" s="13"/>
      <c r="I96" s="37"/>
      <c r="J96" s="13"/>
      <c r="K96" s="37"/>
      <c r="L96" s="13"/>
      <c r="M96" s="37"/>
      <c r="N96" s="13"/>
      <c r="O96" s="37"/>
      <c r="P96" s="37"/>
      <c r="Q96" s="37"/>
      <c r="R96" s="37"/>
      <c r="S96" s="37"/>
      <c r="T96" s="37"/>
      <c r="U96" s="37"/>
      <c r="V96" s="37"/>
      <c r="W96" s="13" t="s">
        <v>3407</v>
      </c>
      <c r="X96" s="13" t="s">
        <v>52</v>
      </c>
      <c r="Y96" s="1" t="s">
        <v>52</v>
      </c>
      <c r="Z96" s="1" t="s">
        <v>52</v>
      </c>
      <c r="AA96" s="38"/>
      <c r="AB96" s="1" t="s">
        <v>52</v>
      </c>
    </row>
    <row r="97" spans="1:28" ht="30" customHeight="1" x14ac:dyDescent="0.3">
      <c r="A97" s="13" t="s">
        <v>2148</v>
      </c>
      <c r="B97" s="13" t="s">
        <v>1980</v>
      </c>
      <c r="C97" s="13" t="s">
        <v>2147</v>
      </c>
      <c r="D97" s="36" t="s">
        <v>61</v>
      </c>
      <c r="E97" s="37"/>
      <c r="F97" s="13"/>
      <c r="G97" s="37"/>
      <c r="H97" s="13"/>
      <c r="I97" s="37"/>
      <c r="J97" s="13"/>
      <c r="K97" s="37"/>
      <c r="L97" s="13"/>
      <c r="M97" s="37"/>
      <c r="N97" s="13"/>
      <c r="O97" s="37"/>
      <c r="P97" s="37"/>
      <c r="Q97" s="37"/>
      <c r="R97" s="37"/>
      <c r="S97" s="37"/>
      <c r="T97" s="37"/>
      <c r="U97" s="37"/>
      <c r="V97" s="37"/>
      <c r="W97" s="13" t="s">
        <v>3408</v>
      </c>
      <c r="X97" s="13" t="s">
        <v>52</v>
      </c>
      <c r="Y97" s="1" t="s">
        <v>52</v>
      </c>
      <c r="Z97" s="1" t="s">
        <v>52</v>
      </c>
      <c r="AA97" s="38"/>
      <c r="AB97" s="1" t="s">
        <v>52</v>
      </c>
    </row>
    <row r="98" spans="1:28" ht="30" customHeight="1" x14ac:dyDescent="0.3">
      <c r="A98" s="13" t="s">
        <v>1982</v>
      </c>
      <c r="B98" s="13" t="s">
        <v>1980</v>
      </c>
      <c r="C98" s="13" t="s">
        <v>1981</v>
      </c>
      <c r="D98" s="36" t="s">
        <v>61</v>
      </c>
      <c r="E98" s="37"/>
      <c r="F98" s="13"/>
      <c r="G98" s="37"/>
      <c r="H98" s="13"/>
      <c r="I98" s="37"/>
      <c r="J98" s="13"/>
      <c r="K98" s="37"/>
      <c r="L98" s="13"/>
      <c r="M98" s="37"/>
      <c r="N98" s="13"/>
      <c r="O98" s="37"/>
      <c r="P98" s="37"/>
      <c r="Q98" s="37"/>
      <c r="R98" s="37"/>
      <c r="S98" s="37"/>
      <c r="T98" s="37"/>
      <c r="U98" s="37"/>
      <c r="V98" s="37"/>
      <c r="W98" s="13" t="s">
        <v>3409</v>
      </c>
      <c r="X98" s="13" t="s">
        <v>52</v>
      </c>
      <c r="Y98" s="1" t="s">
        <v>52</v>
      </c>
      <c r="Z98" s="1" t="s">
        <v>52</v>
      </c>
      <c r="AA98" s="38"/>
      <c r="AB98" s="1" t="s">
        <v>52</v>
      </c>
    </row>
    <row r="99" spans="1:28" ht="30" customHeight="1" x14ac:dyDescent="0.3">
      <c r="A99" s="13" t="s">
        <v>3131</v>
      </c>
      <c r="B99" s="13" t="s">
        <v>3129</v>
      </c>
      <c r="C99" s="13" t="s">
        <v>3130</v>
      </c>
      <c r="D99" s="36" t="s">
        <v>61</v>
      </c>
      <c r="E99" s="37"/>
      <c r="F99" s="13"/>
      <c r="G99" s="37"/>
      <c r="H99" s="13"/>
      <c r="I99" s="37"/>
      <c r="J99" s="13"/>
      <c r="K99" s="37"/>
      <c r="L99" s="13"/>
      <c r="M99" s="37"/>
      <c r="N99" s="13"/>
      <c r="O99" s="37"/>
      <c r="P99" s="37"/>
      <c r="Q99" s="37"/>
      <c r="R99" s="37"/>
      <c r="S99" s="37"/>
      <c r="T99" s="37"/>
      <c r="U99" s="37"/>
      <c r="V99" s="37"/>
      <c r="W99" s="13" t="s">
        <v>3410</v>
      </c>
      <c r="X99" s="13" t="s">
        <v>52</v>
      </c>
      <c r="Y99" s="1" t="s">
        <v>52</v>
      </c>
      <c r="Z99" s="1" t="s">
        <v>52</v>
      </c>
      <c r="AA99" s="38"/>
      <c r="AB99" s="1" t="s">
        <v>52</v>
      </c>
    </row>
    <row r="100" spans="1:28" ht="30" customHeight="1" x14ac:dyDescent="0.3">
      <c r="A100" s="13" t="s">
        <v>1225</v>
      </c>
      <c r="B100" s="13" t="s">
        <v>1223</v>
      </c>
      <c r="C100" s="13" t="s">
        <v>1224</v>
      </c>
      <c r="D100" s="36" t="s">
        <v>1200</v>
      </c>
      <c r="E100" s="37"/>
      <c r="F100" s="13"/>
      <c r="G100" s="37"/>
      <c r="H100" s="13"/>
      <c r="I100" s="37"/>
      <c r="J100" s="13"/>
      <c r="K100" s="37"/>
      <c r="L100" s="13"/>
      <c r="M100" s="37"/>
      <c r="N100" s="13"/>
      <c r="O100" s="37"/>
      <c r="P100" s="37"/>
      <c r="Q100" s="37"/>
      <c r="R100" s="37"/>
      <c r="S100" s="37"/>
      <c r="T100" s="37"/>
      <c r="U100" s="37"/>
      <c r="V100" s="37"/>
      <c r="W100" s="13" t="s">
        <v>3411</v>
      </c>
      <c r="X100" s="13" t="s">
        <v>52</v>
      </c>
      <c r="Y100" s="1" t="s">
        <v>52</v>
      </c>
      <c r="Z100" s="1" t="s">
        <v>52</v>
      </c>
      <c r="AA100" s="38"/>
      <c r="AB100" s="1" t="s">
        <v>52</v>
      </c>
    </row>
    <row r="101" spans="1:28" ht="30" customHeight="1" x14ac:dyDescent="0.3">
      <c r="A101" s="13" t="s">
        <v>1228</v>
      </c>
      <c r="B101" s="13" t="s">
        <v>1223</v>
      </c>
      <c r="C101" s="13" t="s">
        <v>1227</v>
      </c>
      <c r="D101" s="36" t="s">
        <v>1200</v>
      </c>
      <c r="E101" s="37"/>
      <c r="F101" s="13"/>
      <c r="G101" s="37"/>
      <c r="H101" s="13"/>
      <c r="I101" s="37"/>
      <c r="J101" s="13"/>
      <c r="K101" s="37"/>
      <c r="L101" s="13"/>
      <c r="M101" s="37"/>
      <c r="N101" s="13"/>
      <c r="O101" s="37"/>
      <c r="P101" s="37"/>
      <c r="Q101" s="37"/>
      <c r="R101" s="37"/>
      <c r="S101" s="37"/>
      <c r="T101" s="37"/>
      <c r="U101" s="37"/>
      <c r="V101" s="37"/>
      <c r="W101" s="13" t="s">
        <v>3412</v>
      </c>
      <c r="X101" s="13" t="s">
        <v>52</v>
      </c>
      <c r="Y101" s="1" t="s">
        <v>52</v>
      </c>
      <c r="Z101" s="1" t="s">
        <v>52</v>
      </c>
      <c r="AA101" s="38"/>
      <c r="AB101" s="1" t="s">
        <v>52</v>
      </c>
    </row>
    <row r="102" spans="1:28" ht="30" customHeight="1" x14ac:dyDescent="0.3">
      <c r="A102" s="13" t="s">
        <v>1231</v>
      </c>
      <c r="B102" s="13" t="s">
        <v>1223</v>
      </c>
      <c r="C102" s="13" t="s">
        <v>1230</v>
      </c>
      <c r="D102" s="36" t="s">
        <v>1200</v>
      </c>
      <c r="E102" s="37"/>
      <c r="F102" s="13"/>
      <c r="G102" s="37"/>
      <c r="H102" s="13"/>
      <c r="I102" s="37"/>
      <c r="J102" s="13"/>
      <c r="K102" s="37"/>
      <c r="L102" s="13"/>
      <c r="M102" s="37"/>
      <c r="N102" s="13"/>
      <c r="O102" s="37"/>
      <c r="P102" s="37"/>
      <c r="Q102" s="37"/>
      <c r="R102" s="37"/>
      <c r="S102" s="37"/>
      <c r="T102" s="37"/>
      <c r="U102" s="37"/>
      <c r="V102" s="37"/>
      <c r="W102" s="13" t="s">
        <v>3413</v>
      </c>
      <c r="X102" s="13" t="s">
        <v>52</v>
      </c>
      <c r="Y102" s="1" t="s">
        <v>52</v>
      </c>
      <c r="Z102" s="1" t="s">
        <v>52</v>
      </c>
      <c r="AA102" s="38"/>
      <c r="AB102" s="1" t="s">
        <v>52</v>
      </c>
    </row>
    <row r="103" spans="1:28" ht="30" customHeight="1" x14ac:dyDescent="0.3">
      <c r="A103" s="13" t="s">
        <v>1243</v>
      </c>
      <c r="B103" s="13" t="s">
        <v>1223</v>
      </c>
      <c r="C103" s="13" t="s">
        <v>1242</v>
      </c>
      <c r="D103" s="36" t="s">
        <v>1200</v>
      </c>
      <c r="E103" s="37"/>
      <c r="F103" s="13"/>
      <c r="G103" s="37"/>
      <c r="H103" s="13"/>
      <c r="I103" s="37"/>
      <c r="J103" s="13"/>
      <c r="K103" s="37"/>
      <c r="L103" s="13"/>
      <c r="M103" s="37"/>
      <c r="N103" s="13"/>
      <c r="O103" s="37"/>
      <c r="P103" s="37"/>
      <c r="Q103" s="37"/>
      <c r="R103" s="37"/>
      <c r="S103" s="37"/>
      <c r="T103" s="37"/>
      <c r="U103" s="37"/>
      <c r="V103" s="37"/>
      <c r="W103" s="13" t="s">
        <v>3414</v>
      </c>
      <c r="X103" s="13" t="s">
        <v>52</v>
      </c>
      <c r="Y103" s="1" t="s">
        <v>52</v>
      </c>
      <c r="Z103" s="1" t="s">
        <v>52</v>
      </c>
      <c r="AA103" s="38"/>
      <c r="AB103" s="1" t="s">
        <v>52</v>
      </c>
    </row>
    <row r="104" spans="1:28" ht="30" customHeight="1" x14ac:dyDescent="0.3">
      <c r="A104" s="13" t="s">
        <v>1246</v>
      </c>
      <c r="B104" s="13" t="s">
        <v>1223</v>
      </c>
      <c r="C104" s="13" t="s">
        <v>1245</v>
      </c>
      <c r="D104" s="36" t="s">
        <v>1200</v>
      </c>
      <c r="E104" s="37"/>
      <c r="F104" s="13"/>
      <c r="G104" s="37"/>
      <c r="H104" s="13"/>
      <c r="I104" s="37"/>
      <c r="J104" s="13"/>
      <c r="K104" s="37"/>
      <c r="L104" s="13"/>
      <c r="M104" s="37"/>
      <c r="N104" s="13"/>
      <c r="O104" s="37"/>
      <c r="P104" s="37"/>
      <c r="Q104" s="37"/>
      <c r="R104" s="37"/>
      <c r="S104" s="37"/>
      <c r="T104" s="37"/>
      <c r="U104" s="37"/>
      <c r="V104" s="37"/>
      <c r="W104" s="13" t="s">
        <v>3415</v>
      </c>
      <c r="X104" s="13" t="s">
        <v>52</v>
      </c>
      <c r="Y104" s="1" t="s">
        <v>52</v>
      </c>
      <c r="Z104" s="1" t="s">
        <v>52</v>
      </c>
      <c r="AA104" s="38"/>
      <c r="AB104" s="1" t="s">
        <v>52</v>
      </c>
    </row>
    <row r="105" spans="1:28" ht="30" customHeight="1" x14ac:dyDescent="0.3">
      <c r="A105" s="13" t="s">
        <v>1234</v>
      </c>
      <c r="B105" s="13" t="s">
        <v>1223</v>
      </c>
      <c r="C105" s="13" t="s">
        <v>1233</v>
      </c>
      <c r="D105" s="36" t="s">
        <v>1200</v>
      </c>
      <c r="E105" s="37"/>
      <c r="F105" s="13"/>
      <c r="G105" s="37"/>
      <c r="H105" s="13"/>
      <c r="I105" s="37"/>
      <c r="J105" s="13"/>
      <c r="K105" s="37"/>
      <c r="L105" s="13"/>
      <c r="M105" s="37"/>
      <c r="N105" s="13"/>
      <c r="O105" s="37"/>
      <c r="P105" s="37"/>
      <c r="Q105" s="37"/>
      <c r="R105" s="37"/>
      <c r="S105" s="37"/>
      <c r="T105" s="37"/>
      <c r="U105" s="37"/>
      <c r="V105" s="37"/>
      <c r="W105" s="13" t="s">
        <v>3416</v>
      </c>
      <c r="X105" s="13" t="s">
        <v>52</v>
      </c>
      <c r="Y105" s="1" t="s">
        <v>52</v>
      </c>
      <c r="Z105" s="1" t="s">
        <v>52</v>
      </c>
      <c r="AA105" s="38"/>
      <c r="AB105" s="1" t="s">
        <v>52</v>
      </c>
    </row>
    <row r="106" spans="1:28" ht="30" customHeight="1" x14ac:dyDescent="0.3">
      <c r="A106" s="13" t="s">
        <v>1237</v>
      </c>
      <c r="B106" s="13" t="s">
        <v>1223</v>
      </c>
      <c r="C106" s="13" t="s">
        <v>1236</v>
      </c>
      <c r="D106" s="36" t="s">
        <v>1200</v>
      </c>
      <c r="E106" s="37"/>
      <c r="F106" s="13"/>
      <c r="G106" s="37"/>
      <c r="H106" s="13"/>
      <c r="I106" s="37"/>
      <c r="J106" s="13"/>
      <c r="K106" s="37"/>
      <c r="L106" s="13"/>
      <c r="M106" s="37"/>
      <c r="N106" s="13"/>
      <c r="O106" s="37"/>
      <c r="P106" s="37"/>
      <c r="Q106" s="37"/>
      <c r="R106" s="37"/>
      <c r="S106" s="37"/>
      <c r="T106" s="37"/>
      <c r="U106" s="37"/>
      <c r="V106" s="37"/>
      <c r="W106" s="13" t="s">
        <v>3417</v>
      </c>
      <c r="X106" s="13" t="s">
        <v>52</v>
      </c>
      <c r="Y106" s="1" t="s">
        <v>52</v>
      </c>
      <c r="Z106" s="1" t="s">
        <v>52</v>
      </c>
      <c r="AA106" s="38"/>
      <c r="AB106" s="1" t="s">
        <v>52</v>
      </c>
    </row>
    <row r="107" spans="1:28" ht="30" customHeight="1" x14ac:dyDescent="0.3">
      <c r="A107" s="13" t="s">
        <v>1240</v>
      </c>
      <c r="B107" s="13" t="s">
        <v>1223</v>
      </c>
      <c r="C107" s="13" t="s">
        <v>1239</v>
      </c>
      <c r="D107" s="36" t="s">
        <v>1200</v>
      </c>
      <c r="E107" s="37"/>
      <c r="F107" s="13"/>
      <c r="G107" s="37"/>
      <c r="H107" s="13"/>
      <c r="I107" s="37"/>
      <c r="J107" s="13"/>
      <c r="K107" s="37"/>
      <c r="L107" s="13"/>
      <c r="M107" s="37"/>
      <c r="N107" s="13"/>
      <c r="O107" s="37"/>
      <c r="P107" s="37"/>
      <c r="Q107" s="37"/>
      <c r="R107" s="37"/>
      <c r="S107" s="37"/>
      <c r="T107" s="37"/>
      <c r="U107" s="37"/>
      <c r="V107" s="37"/>
      <c r="W107" s="13" t="s">
        <v>3418</v>
      </c>
      <c r="X107" s="13" t="s">
        <v>52</v>
      </c>
      <c r="Y107" s="1" t="s">
        <v>52</v>
      </c>
      <c r="Z107" s="1" t="s">
        <v>52</v>
      </c>
      <c r="AA107" s="38"/>
      <c r="AB107" s="1" t="s">
        <v>52</v>
      </c>
    </row>
    <row r="108" spans="1:28" ht="30" customHeight="1" x14ac:dyDescent="0.3">
      <c r="A108" s="13" t="s">
        <v>1250</v>
      </c>
      <c r="B108" s="13" t="s">
        <v>1223</v>
      </c>
      <c r="C108" s="13" t="s">
        <v>1248</v>
      </c>
      <c r="D108" s="36" t="s">
        <v>1249</v>
      </c>
      <c r="E108" s="37"/>
      <c r="F108" s="13"/>
      <c r="G108" s="37"/>
      <c r="H108" s="13"/>
      <c r="I108" s="37"/>
      <c r="J108" s="13"/>
      <c r="K108" s="37"/>
      <c r="L108" s="13"/>
      <c r="M108" s="37"/>
      <c r="N108" s="13"/>
      <c r="O108" s="37"/>
      <c r="P108" s="37"/>
      <c r="Q108" s="37"/>
      <c r="R108" s="37"/>
      <c r="S108" s="37"/>
      <c r="T108" s="37"/>
      <c r="U108" s="37"/>
      <c r="V108" s="37"/>
      <c r="W108" s="13" t="s">
        <v>3419</v>
      </c>
      <c r="X108" s="13" t="s">
        <v>52</v>
      </c>
      <c r="Y108" s="1" t="s">
        <v>52</v>
      </c>
      <c r="Z108" s="1" t="s">
        <v>52</v>
      </c>
      <c r="AA108" s="38"/>
      <c r="AB108" s="1" t="s">
        <v>52</v>
      </c>
    </row>
    <row r="109" spans="1:28" ht="30" customHeight="1" x14ac:dyDescent="0.3">
      <c r="A109" s="13" t="s">
        <v>1202</v>
      </c>
      <c r="B109" s="13" t="s">
        <v>1198</v>
      </c>
      <c r="C109" s="13" t="s">
        <v>1199</v>
      </c>
      <c r="D109" s="36" t="s">
        <v>1200</v>
      </c>
      <c r="E109" s="37"/>
      <c r="F109" s="13"/>
      <c r="G109" s="37"/>
      <c r="H109" s="13"/>
      <c r="I109" s="37"/>
      <c r="J109" s="13"/>
      <c r="K109" s="37"/>
      <c r="L109" s="13"/>
      <c r="M109" s="37"/>
      <c r="N109" s="13"/>
      <c r="O109" s="37"/>
      <c r="P109" s="37"/>
      <c r="Q109" s="37"/>
      <c r="R109" s="37"/>
      <c r="S109" s="37"/>
      <c r="T109" s="37"/>
      <c r="U109" s="37"/>
      <c r="V109" s="37"/>
      <c r="W109" s="13" t="s">
        <v>3420</v>
      </c>
      <c r="X109" s="13" t="s">
        <v>52</v>
      </c>
      <c r="Y109" s="1" t="s">
        <v>52</v>
      </c>
      <c r="Z109" s="1" t="s">
        <v>52</v>
      </c>
      <c r="AA109" s="38"/>
      <c r="AB109" s="1" t="s">
        <v>52</v>
      </c>
    </row>
    <row r="110" spans="1:28" ht="30" customHeight="1" x14ac:dyDescent="0.3">
      <c r="A110" s="13" t="s">
        <v>1323</v>
      </c>
      <c r="B110" s="13" t="s">
        <v>1188</v>
      </c>
      <c r="C110" s="13" t="s">
        <v>1322</v>
      </c>
      <c r="D110" s="36" t="s">
        <v>1091</v>
      </c>
      <c r="E110" s="37"/>
      <c r="F110" s="13"/>
      <c r="G110" s="37"/>
      <c r="H110" s="13"/>
      <c r="I110" s="37"/>
      <c r="J110" s="13"/>
      <c r="K110" s="37"/>
      <c r="L110" s="13"/>
      <c r="M110" s="37"/>
      <c r="N110" s="13"/>
      <c r="O110" s="37"/>
      <c r="P110" s="37"/>
      <c r="Q110" s="37"/>
      <c r="R110" s="37"/>
      <c r="S110" s="37"/>
      <c r="T110" s="37"/>
      <c r="U110" s="37"/>
      <c r="V110" s="37"/>
      <c r="W110" s="13" t="s">
        <v>3421</v>
      </c>
      <c r="X110" s="13" t="s">
        <v>52</v>
      </c>
      <c r="Y110" s="1" t="s">
        <v>52</v>
      </c>
      <c r="Z110" s="1" t="s">
        <v>52</v>
      </c>
      <c r="AA110" s="38"/>
      <c r="AB110" s="1" t="s">
        <v>52</v>
      </c>
    </row>
    <row r="111" spans="1:28" ht="30" customHeight="1" x14ac:dyDescent="0.3">
      <c r="A111" s="13" t="s">
        <v>1190</v>
      </c>
      <c r="B111" s="13" t="s">
        <v>1188</v>
      </c>
      <c r="C111" s="13" t="s">
        <v>1189</v>
      </c>
      <c r="D111" s="36" t="s">
        <v>1091</v>
      </c>
      <c r="E111" s="37"/>
      <c r="F111" s="13"/>
      <c r="G111" s="37"/>
      <c r="H111" s="13"/>
      <c r="I111" s="37"/>
      <c r="J111" s="13"/>
      <c r="K111" s="37"/>
      <c r="L111" s="13"/>
      <c r="M111" s="37"/>
      <c r="N111" s="13"/>
      <c r="O111" s="37"/>
      <c r="P111" s="37"/>
      <c r="Q111" s="37"/>
      <c r="R111" s="37"/>
      <c r="S111" s="37"/>
      <c r="T111" s="37"/>
      <c r="U111" s="37"/>
      <c r="V111" s="37"/>
      <c r="W111" s="13" t="s">
        <v>3422</v>
      </c>
      <c r="X111" s="13" t="s">
        <v>52</v>
      </c>
      <c r="Y111" s="1" t="s">
        <v>52</v>
      </c>
      <c r="Z111" s="1" t="s">
        <v>52</v>
      </c>
      <c r="AA111" s="38"/>
      <c r="AB111" s="1" t="s">
        <v>52</v>
      </c>
    </row>
    <row r="112" spans="1:28" ht="30" customHeight="1" x14ac:dyDescent="0.3">
      <c r="A112" s="13" t="s">
        <v>1816</v>
      </c>
      <c r="B112" s="13" t="s">
        <v>1814</v>
      </c>
      <c r="C112" s="13" t="s">
        <v>1815</v>
      </c>
      <c r="D112" s="36" t="s">
        <v>1200</v>
      </c>
      <c r="E112" s="37"/>
      <c r="F112" s="13"/>
      <c r="G112" s="37"/>
      <c r="H112" s="13"/>
      <c r="I112" s="37"/>
      <c r="J112" s="13"/>
      <c r="K112" s="37"/>
      <c r="L112" s="13"/>
      <c r="M112" s="37"/>
      <c r="N112" s="13"/>
      <c r="O112" s="37"/>
      <c r="P112" s="37"/>
      <c r="Q112" s="37"/>
      <c r="R112" s="37"/>
      <c r="S112" s="37"/>
      <c r="T112" s="37"/>
      <c r="U112" s="37"/>
      <c r="V112" s="37"/>
      <c r="W112" s="13" t="s">
        <v>3423</v>
      </c>
      <c r="X112" s="13" t="s">
        <v>52</v>
      </c>
      <c r="Y112" s="1" t="s">
        <v>52</v>
      </c>
      <c r="Z112" s="1" t="s">
        <v>52</v>
      </c>
      <c r="AA112" s="38"/>
      <c r="AB112" s="1" t="s">
        <v>52</v>
      </c>
    </row>
    <row r="113" spans="1:28" ht="30" customHeight="1" x14ac:dyDescent="0.3">
      <c r="A113" s="13" t="s">
        <v>1824</v>
      </c>
      <c r="B113" s="13" t="s">
        <v>1822</v>
      </c>
      <c r="C113" s="13" t="s">
        <v>1823</v>
      </c>
      <c r="D113" s="36" t="s">
        <v>1200</v>
      </c>
      <c r="E113" s="37"/>
      <c r="F113" s="13"/>
      <c r="G113" s="37"/>
      <c r="H113" s="13"/>
      <c r="I113" s="37"/>
      <c r="J113" s="13"/>
      <c r="K113" s="37"/>
      <c r="L113" s="13"/>
      <c r="M113" s="37"/>
      <c r="N113" s="13"/>
      <c r="O113" s="37"/>
      <c r="P113" s="37"/>
      <c r="Q113" s="37"/>
      <c r="R113" s="37"/>
      <c r="S113" s="37"/>
      <c r="T113" s="37"/>
      <c r="U113" s="37"/>
      <c r="V113" s="37"/>
      <c r="W113" s="13" t="s">
        <v>3424</v>
      </c>
      <c r="X113" s="13" t="s">
        <v>52</v>
      </c>
      <c r="Y113" s="1" t="s">
        <v>52</v>
      </c>
      <c r="Z113" s="1" t="s">
        <v>52</v>
      </c>
      <c r="AA113" s="38"/>
      <c r="AB113" s="1" t="s">
        <v>52</v>
      </c>
    </row>
    <row r="114" spans="1:28" ht="30" customHeight="1" x14ac:dyDescent="0.3">
      <c r="A114" s="13" t="s">
        <v>1827</v>
      </c>
      <c r="B114" s="13" t="s">
        <v>1822</v>
      </c>
      <c r="C114" s="13" t="s">
        <v>1826</v>
      </c>
      <c r="D114" s="36" t="s">
        <v>1200</v>
      </c>
      <c r="E114" s="37"/>
      <c r="F114" s="13"/>
      <c r="G114" s="37"/>
      <c r="H114" s="13"/>
      <c r="I114" s="37"/>
      <c r="J114" s="13"/>
      <c r="K114" s="37"/>
      <c r="L114" s="13"/>
      <c r="M114" s="37"/>
      <c r="N114" s="13"/>
      <c r="O114" s="37"/>
      <c r="P114" s="37"/>
      <c r="Q114" s="37"/>
      <c r="R114" s="37"/>
      <c r="S114" s="37"/>
      <c r="T114" s="37"/>
      <c r="U114" s="37"/>
      <c r="V114" s="37"/>
      <c r="W114" s="13" t="s">
        <v>3425</v>
      </c>
      <c r="X114" s="13" t="s">
        <v>52</v>
      </c>
      <c r="Y114" s="1" t="s">
        <v>52</v>
      </c>
      <c r="Z114" s="1" t="s">
        <v>52</v>
      </c>
      <c r="AA114" s="38"/>
      <c r="AB114" s="1" t="s">
        <v>52</v>
      </c>
    </row>
    <row r="115" spans="1:28" ht="30" customHeight="1" x14ac:dyDescent="0.3">
      <c r="A115" s="13" t="s">
        <v>2129</v>
      </c>
      <c r="B115" s="13" t="s">
        <v>2127</v>
      </c>
      <c r="C115" s="13" t="s">
        <v>2128</v>
      </c>
      <c r="D115" s="36" t="s">
        <v>1200</v>
      </c>
      <c r="E115" s="37"/>
      <c r="F115" s="13"/>
      <c r="G115" s="37"/>
      <c r="H115" s="13"/>
      <c r="I115" s="37"/>
      <c r="J115" s="13"/>
      <c r="K115" s="37"/>
      <c r="L115" s="13"/>
      <c r="M115" s="37"/>
      <c r="N115" s="13"/>
      <c r="O115" s="37"/>
      <c r="P115" s="37"/>
      <c r="Q115" s="37"/>
      <c r="R115" s="37"/>
      <c r="S115" s="37"/>
      <c r="T115" s="37"/>
      <c r="U115" s="37"/>
      <c r="V115" s="37"/>
      <c r="W115" s="13" t="s">
        <v>3426</v>
      </c>
      <c r="X115" s="13" t="s">
        <v>52</v>
      </c>
      <c r="Y115" s="1" t="s">
        <v>52</v>
      </c>
      <c r="Z115" s="1" t="s">
        <v>52</v>
      </c>
      <c r="AA115" s="38"/>
      <c r="AB115" s="1" t="s">
        <v>52</v>
      </c>
    </row>
    <row r="116" spans="1:28" ht="30" customHeight="1" x14ac:dyDescent="0.3">
      <c r="A116" s="13" t="s">
        <v>1820</v>
      </c>
      <c r="B116" s="13" t="s">
        <v>1818</v>
      </c>
      <c r="C116" s="13" t="s">
        <v>1819</v>
      </c>
      <c r="D116" s="36" t="s">
        <v>1200</v>
      </c>
      <c r="E116" s="37"/>
      <c r="F116" s="13"/>
      <c r="G116" s="37"/>
      <c r="H116" s="13"/>
      <c r="I116" s="37"/>
      <c r="J116" s="13"/>
      <c r="K116" s="37"/>
      <c r="L116" s="13"/>
      <c r="M116" s="37"/>
      <c r="N116" s="13"/>
      <c r="O116" s="37"/>
      <c r="P116" s="37"/>
      <c r="Q116" s="37"/>
      <c r="R116" s="37"/>
      <c r="S116" s="37"/>
      <c r="T116" s="37"/>
      <c r="U116" s="37"/>
      <c r="V116" s="37"/>
      <c r="W116" s="13" t="s">
        <v>3427</v>
      </c>
      <c r="X116" s="13" t="s">
        <v>52</v>
      </c>
      <c r="Y116" s="1" t="s">
        <v>52</v>
      </c>
      <c r="Z116" s="1" t="s">
        <v>52</v>
      </c>
      <c r="AA116" s="38"/>
      <c r="AB116" s="1" t="s">
        <v>52</v>
      </c>
    </row>
    <row r="117" spans="1:28" ht="30" customHeight="1" x14ac:dyDescent="0.3">
      <c r="A117" s="13" t="s">
        <v>1607</v>
      </c>
      <c r="B117" s="13" t="s">
        <v>1605</v>
      </c>
      <c r="C117" s="13" t="s">
        <v>1606</v>
      </c>
      <c r="D117" s="36" t="s">
        <v>1200</v>
      </c>
      <c r="E117" s="37"/>
      <c r="F117" s="13"/>
      <c r="G117" s="37"/>
      <c r="H117" s="13"/>
      <c r="I117" s="37"/>
      <c r="J117" s="13"/>
      <c r="K117" s="37"/>
      <c r="L117" s="13"/>
      <c r="M117" s="37"/>
      <c r="N117" s="13"/>
      <c r="O117" s="37"/>
      <c r="P117" s="37"/>
      <c r="Q117" s="37"/>
      <c r="R117" s="37"/>
      <c r="S117" s="37"/>
      <c r="T117" s="37"/>
      <c r="U117" s="37"/>
      <c r="V117" s="37"/>
      <c r="W117" s="13" t="s">
        <v>3428</v>
      </c>
      <c r="X117" s="13" t="s">
        <v>52</v>
      </c>
      <c r="Y117" s="1" t="s">
        <v>52</v>
      </c>
      <c r="Z117" s="1" t="s">
        <v>52</v>
      </c>
      <c r="AA117" s="38"/>
      <c r="AB117" s="1" t="s">
        <v>52</v>
      </c>
    </row>
    <row r="118" spans="1:28" ht="30" customHeight="1" x14ac:dyDescent="0.3">
      <c r="A118" s="13" t="s">
        <v>2689</v>
      </c>
      <c r="B118" s="13" t="s">
        <v>2688</v>
      </c>
      <c r="C118" s="13" t="s">
        <v>1500</v>
      </c>
      <c r="D118" s="36" t="s">
        <v>1200</v>
      </c>
      <c r="E118" s="37"/>
      <c r="F118" s="13"/>
      <c r="G118" s="37"/>
      <c r="H118" s="13"/>
      <c r="I118" s="37"/>
      <c r="J118" s="13"/>
      <c r="K118" s="37"/>
      <c r="L118" s="13"/>
      <c r="M118" s="37"/>
      <c r="N118" s="13"/>
      <c r="O118" s="37"/>
      <c r="P118" s="37"/>
      <c r="Q118" s="37"/>
      <c r="R118" s="37"/>
      <c r="S118" s="37"/>
      <c r="T118" s="37"/>
      <c r="U118" s="37"/>
      <c r="V118" s="37"/>
      <c r="W118" s="13" t="s">
        <v>3429</v>
      </c>
      <c r="X118" s="13" t="s">
        <v>52</v>
      </c>
      <c r="Y118" s="1" t="s">
        <v>52</v>
      </c>
      <c r="Z118" s="1" t="s">
        <v>52</v>
      </c>
      <c r="AA118" s="38"/>
      <c r="AB118" s="1" t="s">
        <v>52</v>
      </c>
    </row>
    <row r="119" spans="1:28" ht="30" customHeight="1" x14ac:dyDescent="0.3">
      <c r="A119" s="13" t="s">
        <v>2088</v>
      </c>
      <c r="B119" s="13" t="s">
        <v>2086</v>
      </c>
      <c r="C119" s="13" t="s">
        <v>2087</v>
      </c>
      <c r="D119" s="36" t="s">
        <v>1515</v>
      </c>
      <c r="E119" s="37"/>
      <c r="F119" s="13"/>
      <c r="G119" s="37"/>
      <c r="H119" s="13"/>
      <c r="I119" s="37"/>
      <c r="J119" s="13"/>
      <c r="K119" s="37"/>
      <c r="L119" s="13"/>
      <c r="M119" s="37"/>
      <c r="N119" s="13"/>
      <c r="O119" s="37"/>
      <c r="P119" s="37"/>
      <c r="Q119" s="37"/>
      <c r="R119" s="37"/>
      <c r="S119" s="37"/>
      <c r="T119" s="37"/>
      <c r="U119" s="37"/>
      <c r="V119" s="37"/>
      <c r="W119" s="13" t="s">
        <v>3430</v>
      </c>
      <c r="X119" s="13" t="s">
        <v>52</v>
      </c>
      <c r="Y119" s="1" t="s">
        <v>52</v>
      </c>
      <c r="Z119" s="1" t="s">
        <v>52</v>
      </c>
      <c r="AA119" s="38"/>
      <c r="AB119" s="1" t="s">
        <v>52</v>
      </c>
    </row>
    <row r="120" spans="1:28" ht="30" customHeight="1" x14ac:dyDescent="0.3">
      <c r="A120" s="13" t="s">
        <v>2000</v>
      </c>
      <c r="B120" s="13" t="s">
        <v>1998</v>
      </c>
      <c r="C120" s="13" t="s">
        <v>1999</v>
      </c>
      <c r="D120" s="36" t="s">
        <v>1515</v>
      </c>
      <c r="E120" s="37"/>
      <c r="F120" s="13"/>
      <c r="G120" s="37"/>
      <c r="H120" s="13"/>
      <c r="I120" s="37"/>
      <c r="J120" s="13"/>
      <c r="K120" s="37"/>
      <c r="L120" s="13"/>
      <c r="M120" s="37"/>
      <c r="N120" s="13"/>
      <c r="O120" s="37"/>
      <c r="P120" s="37"/>
      <c r="Q120" s="37"/>
      <c r="R120" s="37"/>
      <c r="S120" s="37"/>
      <c r="T120" s="37"/>
      <c r="U120" s="37"/>
      <c r="V120" s="37"/>
      <c r="W120" s="13" t="s">
        <v>3431</v>
      </c>
      <c r="X120" s="13" t="s">
        <v>52</v>
      </c>
      <c r="Y120" s="1" t="s">
        <v>52</v>
      </c>
      <c r="Z120" s="1" t="s">
        <v>52</v>
      </c>
      <c r="AA120" s="38"/>
      <c r="AB120" s="1" t="s">
        <v>52</v>
      </c>
    </row>
    <row r="121" spans="1:28" ht="30" customHeight="1" x14ac:dyDescent="0.3">
      <c r="A121" s="13" t="s">
        <v>2009</v>
      </c>
      <c r="B121" s="13" t="s">
        <v>2006</v>
      </c>
      <c r="C121" s="13" t="s">
        <v>2007</v>
      </c>
      <c r="D121" s="36" t="s">
        <v>316</v>
      </c>
      <c r="E121" s="37"/>
      <c r="F121" s="13"/>
      <c r="G121" s="37"/>
      <c r="H121" s="13"/>
      <c r="I121" s="37"/>
      <c r="J121" s="13"/>
      <c r="K121" s="37"/>
      <c r="L121" s="13"/>
      <c r="M121" s="37"/>
      <c r="N121" s="13"/>
      <c r="O121" s="37"/>
      <c r="P121" s="37"/>
      <c r="Q121" s="37"/>
      <c r="R121" s="37"/>
      <c r="S121" s="37"/>
      <c r="T121" s="37"/>
      <c r="U121" s="37"/>
      <c r="V121" s="37"/>
      <c r="W121" s="13" t="s">
        <v>3432</v>
      </c>
      <c r="X121" s="13" t="s">
        <v>2008</v>
      </c>
      <c r="Y121" s="1" t="s">
        <v>52</v>
      </c>
      <c r="Z121" s="1" t="s">
        <v>52</v>
      </c>
      <c r="AA121" s="38"/>
      <c r="AB121" s="1" t="s">
        <v>52</v>
      </c>
    </row>
    <row r="122" spans="1:28" ht="30" customHeight="1" x14ac:dyDescent="0.3">
      <c r="A122" s="13" t="s">
        <v>2012</v>
      </c>
      <c r="B122" s="13" t="s">
        <v>2006</v>
      </c>
      <c r="C122" s="13" t="s">
        <v>2011</v>
      </c>
      <c r="D122" s="36" t="s">
        <v>316</v>
      </c>
      <c r="E122" s="37"/>
      <c r="F122" s="13"/>
      <c r="G122" s="37"/>
      <c r="H122" s="13"/>
      <c r="I122" s="37"/>
      <c r="J122" s="13"/>
      <c r="K122" s="37"/>
      <c r="L122" s="13"/>
      <c r="M122" s="37"/>
      <c r="N122" s="13"/>
      <c r="O122" s="37"/>
      <c r="P122" s="37"/>
      <c r="Q122" s="37"/>
      <c r="R122" s="37"/>
      <c r="S122" s="37"/>
      <c r="T122" s="37"/>
      <c r="U122" s="37"/>
      <c r="V122" s="37"/>
      <c r="W122" s="13" t="s">
        <v>3433</v>
      </c>
      <c r="X122" s="13" t="s">
        <v>2008</v>
      </c>
      <c r="Y122" s="1" t="s">
        <v>52</v>
      </c>
      <c r="Z122" s="1" t="s">
        <v>52</v>
      </c>
      <c r="AA122" s="38"/>
      <c r="AB122" s="1" t="s">
        <v>52</v>
      </c>
    </row>
    <row r="123" spans="1:28" ht="30" customHeight="1" x14ac:dyDescent="0.3">
      <c r="A123" s="13" t="s">
        <v>2075</v>
      </c>
      <c r="B123" s="13" t="s">
        <v>2073</v>
      </c>
      <c r="C123" s="13" t="s">
        <v>2074</v>
      </c>
      <c r="D123" s="36" t="s">
        <v>1515</v>
      </c>
      <c r="E123" s="37"/>
      <c r="F123" s="13"/>
      <c r="G123" s="37"/>
      <c r="H123" s="13"/>
      <c r="I123" s="37"/>
      <c r="J123" s="13"/>
      <c r="K123" s="37"/>
      <c r="L123" s="13"/>
      <c r="M123" s="37"/>
      <c r="N123" s="13"/>
      <c r="O123" s="37"/>
      <c r="P123" s="37"/>
      <c r="Q123" s="37"/>
      <c r="R123" s="37"/>
      <c r="S123" s="37"/>
      <c r="T123" s="37"/>
      <c r="U123" s="37"/>
      <c r="V123" s="37"/>
      <c r="W123" s="13" t="s">
        <v>3434</v>
      </c>
      <c r="X123" s="13" t="s">
        <v>52</v>
      </c>
      <c r="Y123" s="1" t="s">
        <v>52</v>
      </c>
      <c r="Z123" s="1" t="s">
        <v>52</v>
      </c>
      <c r="AA123" s="38"/>
      <c r="AB123" s="1" t="s">
        <v>52</v>
      </c>
    </row>
    <row r="124" spans="1:28" ht="30" customHeight="1" x14ac:dyDescent="0.3">
      <c r="A124" s="13" t="s">
        <v>2601</v>
      </c>
      <c r="B124" s="13" t="s">
        <v>2599</v>
      </c>
      <c r="C124" s="13" t="s">
        <v>2600</v>
      </c>
      <c r="D124" s="36" t="s">
        <v>1249</v>
      </c>
      <c r="E124" s="37"/>
      <c r="F124" s="13"/>
      <c r="G124" s="37"/>
      <c r="H124" s="13"/>
      <c r="I124" s="37"/>
      <c r="J124" s="13"/>
      <c r="K124" s="37"/>
      <c r="L124" s="13"/>
      <c r="M124" s="37"/>
      <c r="N124" s="13"/>
      <c r="O124" s="37"/>
      <c r="P124" s="37"/>
      <c r="Q124" s="37"/>
      <c r="R124" s="37"/>
      <c r="S124" s="37"/>
      <c r="T124" s="37"/>
      <c r="U124" s="37"/>
      <c r="V124" s="37"/>
      <c r="W124" s="13" t="s">
        <v>3435</v>
      </c>
      <c r="X124" s="13" t="s">
        <v>52</v>
      </c>
      <c r="Y124" s="1" t="s">
        <v>52</v>
      </c>
      <c r="Z124" s="1" t="s">
        <v>52</v>
      </c>
      <c r="AA124" s="38"/>
      <c r="AB124" s="1" t="s">
        <v>52</v>
      </c>
    </row>
    <row r="125" spans="1:28" ht="30" customHeight="1" x14ac:dyDescent="0.3">
      <c r="A125" s="13" t="s">
        <v>2576</v>
      </c>
      <c r="B125" s="13" t="s">
        <v>2574</v>
      </c>
      <c r="C125" s="13" t="s">
        <v>2575</v>
      </c>
      <c r="D125" s="36" t="s">
        <v>1091</v>
      </c>
      <c r="E125" s="37"/>
      <c r="F125" s="13"/>
      <c r="G125" s="37"/>
      <c r="H125" s="13"/>
      <c r="I125" s="37"/>
      <c r="J125" s="13"/>
      <c r="K125" s="37"/>
      <c r="L125" s="13"/>
      <c r="M125" s="37"/>
      <c r="N125" s="13"/>
      <c r="O125" s="37"/>
      <c r="P125" s="37"/>
      <c r="Q125" s="37"/>
      <c r="R125" s="37"/>
      <c r="S125" s="37"/>
      <c r="T125" s="37"/>
      <c r="U125" s="37"/>
      <c r="V125" s="37"/>
      <c r="W125" s="13" t="s">
        <v>3436</v>
      </c>
      <c r="X125" s="13" t="s">
        <v>52</v>
      </c>
      <c r="Y125" s="1" t="s">
        <v>52</v>
      </c>
      <c r="Z125" s="1" t="s">
        <v>52</v>
      </c>
      <c r="AA125" s="38"/>
      <c r="AB125" s="1" t="s">
        <v>52</v>
      </c>
    </row>
    <row r="126" spans="1:28" ht="30" customHeight="1" x14ac:dyDescent="0.3">
      <c r="A126" s="13" t="s">
        <v>2614</v>
      </c>
      <c r="B126" s="13" t="s">
        <v>2574</v>
      </c>
      <c r="C126" s="13" t="s">
        <v>2613</v>
      </c>
      <c r="D126" s="36" t="s">
        <v>1091</v>
      </c>
      <c r="E126" s="37"/>
      <c r="F126" s="13"/>
      <c r="G126" s="37"/>
      <c r="H126" s="13"/>
      <c r="I126" s="37"/>
      <c r="J126" s="13"/>
      <c r="K126" s="37"/>
      <c r="L126" s="13"/>
      <c r="M126" s="37"/>
      <c r="N126" s="13"/>
      <c r="O126" s="37"/>
      <c r="P126" s="37"/>
      <c r="Q126" s="37"/>
      <c r="R126" s="37"/>
      <c r="S126" s="37"/>
      <c r="T126" s="37"/>
      <c r="U126" s="37"/>
      <c r="V126" s="37"/>
      <c r="W126" s="13" t="s">
        <v>3437</v>
      </c>
      <c r="X126" s="13" t="s">
        <v>52</v>
      </c>
      <c r="Y126" s="1" t="s">
        <v>52</v>
      </c>
      <c r="Z126" s="1" t="s">
        <v>52</v>
      </c>
      <c r="AA126" s="38"/>
      <c r="AB126" s="1" t="s">
        <v>52</v>
      </c>
    </row>
    <row r="127" spans="1:28" ht="30" customHeight="1" x14ac:dyDescent="0.3">
      <c r="A127" s="13" t="s">
        <v>3063</v>
      </c>
      <c r="B127" s="13" t="s">
        <v>2574</v>
      </c>
      <c r="C127" s="13" t="s">
        <v>3062</v>
      </c>
      <c r="D127" s="36" t="s">
        <v>1091</v>
      </c>
      <c r="E127" s="37"/>
      <c r="F127" s="13"/>
      <c r="G127" s="37"/>
      <c r="H127" s="13"/>
      <c r="I127" s="37"/>
      <c r="J127" s="13"/>
      <c r="K127" s="37"/>
      <c r="L127" s="13"/>
      <c r="M127" s="37"/>
      <c r="N127" s="13"/>
      <c r="O127" s="37"/>
      <c r="P127" s="37"/>
      <c r="Q127" s="37"/>
      <c r="R127" s="37"/>
      <c r="S127" s="37"/>
      <c r="T127" s="37"/>
      <c r="U127" s="37"/>
      <c r="V127" s="37"/>
      <c r="W127" s="13" t="s">
        <v>3438</v>
      </c>
      <c r="X127" s="13" t="s">
        <v>52</v>
      </c>
      <c r="Y127" s="1" t="s">
        <v>52</v>
      </c>
      <c r="Z127" s="1" t="s">
        <v>52</v>
      </c>
      <c r="AA127" s="38"/>
      <c r="AB127" s="1" t="s">
        <v>52</v>
      </c>
    </row>
    <row r="128" spans="1:28" ht="30" customHeight="1" x14ac:dyDescent="0.3">
      <c r="A128" s="13" t="s">
        <v>2248</v>
      </c>
      <c r="B128" s="13" t="s">
        <v>2246</v>
      </c>
      <c r="C128" s="13" t="s">
        <v>2247</v>
      </c>
      <c r="D128" s="36" t="s">
        <v>1091</v>
      </c>
      <c r="E128" s="37"/>
      <c r="F128" s="13"/>
      <c r="G128" s="37"/>
      <c r="H128" s="13"/>
      <c r="I128" s="37"/>
      <c r="J128" s="13"/>
      <c r="K128" s="37"/>
      <c r="L128" s="13"/>
      <c r="M128" s="37"/>
      <c r="N128" s="13"/>
      <c r="O128" s="37"/>
      <c r="P128" s="37"/>
      <c r="Q128" s="37"/>
      <c r="R128" s="37"/>
      <c r="S128" s="37"/>
      <c r="T128" s="37"/>
      <c r="U128" s="37"/>
      <c r="V128" s="37"/>
      <c r="W128" s="13" t="s">
        <v>3439</v>
      </c>
      <c r="X128" s="13" t="s">
        <v>52</v>
      </c>
      <c r="Y128" s="1" t="s">
        <v>52</v>
      </c>
      <c r="Z128" s="1" t="s">
        <v>52</v>
      </c>
      <c r="AA128" s="38"/>
      <c r="AB128" s="1" t="s">
        <v>52</v>
      </c>
    </row>
    <row r="129" spans="1:28" ht="30" customHeight="1" x14ac:dyDescent="0.3">
      <c r="A129" s="13" t="s">
        <v>2604</v>
      </c>
      <c r="B129" s="13" t="s">
        <v>1833</v>
      </c>
      <c r="C129" s="13" t="s">
        <v>2603</v>
      </c>
      <c r="D129" s="36" t="s">
        <v>1908</v>
      </c>
      <c r="E129" s="37"/>
      <c r="F129" s="13"/>
      <c r="G129" s="37"/>
      <c r="H129" s="13"/>
      <c r="I129" s="37"/>
      <c r="J129" s="13"/>
      <c r="K129" s="37"/>
      <c r="L129" s="13"/>
      <c r="M129" s="37"/>
      <c r="N129" s="13"/>
      <c r="O129" s="37"/>
      <c r="P129" s="37"/>
      <c r="Q129" s="37"/>
      <c r="R129" s="37"/>
      <c r="S129" s="37"/>
      <c r="T129" s="37"/>
      <c r="U129" s="37"/>
      <c r="V129" s="37"/>
      <c r="W129" s="13" t="s">
        <v>3440</v>
      </c>
      <c r="X129" s="13" t="s">
        <v>52</v>
      </c>
      <c r="Y129" s="1" t="s">
        <v>52</v>
      </c>
      <c r="Z129" s="1" t="s">
        <v>52</v>
      </c>
      <c r="AA129" s="38"/>
      <c r="AB129" s="1" t="s">
        <v>52</v>
      </c>
    </row>
    <row r="130" spans="1:28" ht="30" customHeight="1" x14ac:dyDescent="0.3">
      <c r="A130" s="13" t="s">
        <v>1835</v>
      </c>
      <c r="B130" s="13" t="s">
        <v>1833</v>
      </c>
      <c r="C130" s="13" t="s">
        <v>1834</v>
      </c>
      <c r="D130" s="36" t="s">
        <v>1091</v>
      </c>
      <c r="E130" s="37"/>
      <c r="F130" s="13"/>
      <c r="G130" s="37"/>
      <c r="H130" s="13"/>
      <c r="I130" s="37"/>
      <c r="J130" s="13"/>
      <c r="K130" s="37"/>
      <c r="L130" s="13"/>
      <c r="M130" s="37"/>
      <c r="N130" s="13"/>
      <c r="O130" s="37"/>
      <c r="P130" s="37"/>
      <c r="Q130" s="37"/>
      <c r="R130" s="37"/>
      <c r="S130" s="37"/>
      <c r="T130" s="37"/>
      <c r="U130" s="37"/>
      <c r="V130" s="37"/>
      <c r="W130" s="13" t="s">
        <v>3441</v>
      </c>
      <c r="X130" s="13" t="s">
        <v>52</v>
      </c>
      <c r="Y130" s="1" t="s">
        <v>52</v>
      </c>
      <c r="Z130" s="1" t="s">
        <v>52</v>
      </c>
      <c r="AA130" s="38"/>
      <c r="AB130" s="1" t="s">
        <v>52</v>
      </c>
    </row>
    <row r="131" spans="1:28" ht="30" customHeight="1" x14ac:dyDescent="0.3">
      <c r="A131" s="13" t="s">
        <v>2826</v>
      </c>
      <c r="B131" s="13" t="s">
        <v>1833</v>
      </c>
      <c r="C131" s="13" t="s">
        <v>2824</v>
      </c>
      <c r="D131" s="36" t="s">
        <v>1091</v>
      </c>
      <c r="E131" s="37"/>
      <c r="F131" s="13"/>
      <c r="G131" s="37"/>
      <c r="H131" s="13"/>
      <c r="I131" s="37"/>
      <c r="J131" s="13"/>
      <c r="K131" s="37"/>
      <c r="L131" s="13"/>
      <c r="M131" s="37"/>
      <c r="N131" s="13"/>
      <c r="O131" s="37"/>
      <c r="P131" s="37"/>
      <c r="Q131" s="37"/>
      <c r="R131" s="37"/>
      <c r="S131" s="37"/>
      <c r="T131" s="37"/>
      <c r="U131" s="37"/>
      <c r="V131" s="37"/>
      <c r="W131" s="13" t="s">
        <v>3442</v>
      </c>
      <c r="X131" s="13" t="s">
        <v>2825</v>
      </c>
      <c r="Y131" s="1" t="s">
        <v>52</v>
      </c>
      <c r="Z131" s="1" t="s">
        <v>52</v>
      </c>
      <c r="AA131" s="38"/>
      <c r="AB131" s="1" t="s">
        <v>52</v>
      </c>
    </row>
    <row r="132" spans="1:28" ht="30" customHeight="1" x14ac:dyDescent="0.3">
      <c r="A132" s="13" t="s">
        <v>2768</v>
      </c>
      <c r="B132" s="13" t="s">
        <v>2767</v>
      </c>
      <c r="C132" s="13" t="s">
        <v>52</v>
      </c>
      <c r="D132" s="36" t="s">
        <v>1091</v>
      </c>
      <c r="E132" s="37"/>
      <c r="F132" s="13"/>
      <c r="G132" s="37"/>
      <c r="H132" s="13"/>
      <c r="I132" s="37"/>
      <c r="J132" s="13"/>
      <c r="K132" s="37"/>
      <c r="L132" s="13"/>
      <c r="M132" s="37"/>
      <c r="N132" s="13"/>
      <c r="O132" s="37"/>
      <c r="P132" s="37"/>
      <c r="Q132" s="37"/>
      <c r="R132" s="37"/>
      <c r="S132" s="37"/>
      <c r="T132" s="37"/>
      <c r="U132" s="37"/>
      <c r="V132" s="37"/>
      <c r="W132" s="13" t="s">
        <v>3443</v>
      </c>
      <c r="X132" s="13" t="s">
        <v>52</v>
      </c>
      <c r="Y132" s="1" t="s">
        <v>52</v>
      </c>
      <c r="Z132" s="1" t="s">
        <v>52</v>
      </c>
      <c r="AA132" s="38"/>
      <c r="AB132" s="1" t="s">
        <v>52</v>
      </c>
    </row>
    <row r="133" spans="1:28" ht="30" customHeight="1" x14ac:dyDescent="0.3">
      <c r="A133" s="13" t="s">
        <v>1722</v>
      </c>
      <c r="B133" s="13" t="s">
        <v>1720</v>
      </c>
      <c r="C133" s="13" t="s">
        <v>1721</v>
      </c>
      <c r="D133" s="36" t="s">
        <v>316</v>
      </c>
      <c r="E133" s="37"/>
      <c r="F133" s="13"/>
      <c r="G133" s="37"/>
      <c r="H133" s="13"/>
      <c r="I133" s="37"/>
      <c r="J133" s="13"/>
      <c r="K133" s="37"/>
      <c r="L133" s="13"/>
      <c r="M133" s="37"/>
      <c r="N133" s="13"/>
      <c r="O133" s="37"/>
      <c r="P133" s="37"/>
      <c r="Q133" s="37"/>
      <c r="R133" s="37"/>
      <c r="S133" s="37"/>
      <c r="T133" s="37"/>
      <c r="U133" s="37"/>
      <c r="V133" s="37"/>
      <c r="W133" s="13" t="s">
        <v>3444</v>
      </c>
      <c r="X133" s="13" t="s">
        <v>52</v>
      </c>
      <c r="Y133" s="1" t="s">
        <v>52</v>
      </c>
      <c r="Z133" s="1" t="s">
        <v>52</v>
      </c>
      <c r="AA133" s="38"/>
      <c r="AB133" s="1" t="s">
        <v>52</v>
      </c>
    </row>
    <row r="134" spans="1:28" ht="30" customHeight="1" x14ac:dyDescent="0.3">
      <c r="A134" s="13" t="s">
        <v>1952</v>
      </c>
      <c r="B134" s="13" t="s">
        <v>1950</v>
      </c>
      <c r="C134" s="13" t="s">
        <v>1951</v>
      </c>
      <c r="D134" s="36" t="s">
        <v>1908</v>
      </c>
      <c r="E134" s="37"/>
      <c r="F134" s="13"/>
      <c r="G134" s="37"/>
      <c r="H134" s="13"/>
      <c r="I134" s="37"/>
      <c r="J134" s="13"/>
      <c r="K134" s="37"/>
      <c r="L134" s="13"/>
      <c r="M134" s="37"/>
      <c r="N134" s="13"/>
      <c r="O134" s="37"/>
      <c r="P134" s="37"/>
      <c r="Q134" s="37"/>
      <c r="R134" s="37"/>
      <c r="S134" s="37"/>
      <c r="T134" s="37"/>
      <c r="U134" s="37"/>
      <c r="V134" s="37"/>
      <c r="W134" s="13" t="s">
        <v>3445</v>
      </c>
      <c r="X134" s="13" t="s">
        <v>52</v>
      </c>
      <c r="Y134" s="1" t="s">
        <v>52</v>
      </c>
      <c r="Z134" s="1" t="s">
        <v>52</v>
      </c>
      <c r="AA134" s="38"/>
      <c r="AB134" s="1" t="s">
        <v>52</v>
      </c>
    </row>
    <row r="135" spans="1:28" ht="30" customHeight="1" x14ac:dyDescent="0.3">
      <c r="A135" s="13" t="s">
        <v>2787</v>
      </c>
      <c r="B135" s="13" t="s">
        <v>2785</v>
      </c>
      <c r="C135" s="13" t="s">
        <v>2786</v>
      </c>
      <c r="D135" s="36" t="s">
        <v>1908</v>
      </c>
      <c r="E135" s="37"/>
      <c r="F135" s="13"/>
      <c r="G135" s="37"/>
      <c r="H135" s="13"/>
      <c r="I135" s="37"/>
      <c r="J135" s="13"/>
      <c r="K135" s="37"/>
      <c r="L135" s="13"/>
      <c r="M135" s="37"/>
      <c r="N135" s="13"/>
      <c r="O135" s="37"/>
      <c r="P135" s="37"/>
      <c r="Q135" s="37"/>
      <c r="R135" s="37"/>
      <c r="S135" s="37"/>
      <c r="T135" s="37"/>
      <c r="U135" s="37"/>
      <c r="V135" s="37"/>
      <c r="W135" s="13" t="s">
        <v>3446</v>
      </c>
      <c r="X135" s="13" t="s">
        <v>52</v>
      </c>
      <c r="Y135" s="1" t="s">
        <v>52</v>
      </c>
      <c r="Z135" s="1" t="s">
        <v>52</v>
      </c>
      <c r="AA135" s="38"/>
      <c r="AB135" s="1" t="s">
        <v>52</v>
      </c>
    </row>
    <row r="136" spans="1:28" ht="30" customHeight="1" x14ac:dyDescent="0.3">
      <c r="A136" s="13" t="s">
        <v>2819</v>
      </c>
      <c r="B136" s="13" t="s">
        <v>2817</v>
      </c>
      <c r="C136" s="13" t="s">
        <v>2818</v>
      </c>
      <c r="D136" s="36" t="s">
        <v>1908</v>
      </c>
      <c r="E136" s="37"/>
      <c r="F136" s="13"/>
      <c r="G136" s="37"/>
      <c r="H136" s="13"/>
      <c r="I136" s="37"/>
      <c r="J136" s="13"/>
      <c r="K136" s="37"/>
      <c r="L136" s="13"/>
      <c r="M136" s="37"/>
      <c r="N136" s="13"/>
      <c r="O136" s="37"/>
      <c r="P136" s="37"/>
      <c r="Q136" s="37"/>
      <c r="R136" s="37"/>
      <c r="S136" s="37"/>
      <c r="T136" s="37"/>
      <c r="U136" s="37"/>
      <c r="V136" s="37"/>
      <c r="W136" s="13" t="s">
        <v>3447</v>
      </c>
      <c r="X136" s="13" t="s">
        <v>52</v>
      </c>
      <c r="Y136" s="1" t="s">
        <v>52</v>
      </c>
      <c r="Z136" s="1" t="s">
        <v>52</v>
      </c>
      <c r="AA136" s="38"/>
      <c r="AB136" s="1" t="s">
        <v>52</v>
      </c>
    </row>
    <row r="137" spans="1:28" ht="30" customHeight="1" x14ac:dyDescent="0.3">
      <c r="A137" s="13" t="s">
        <v>2593</v>
      </c>
      <c r="B137" s="13" t="s">
        <v>2591</v>
      </c>
      <c r="C137" s="13" t="s">
        <v>2592</v>
      </c>
      <c r="D137" s="36" t="s">
        <v>1908</v>
      </c>
      <c r="E137" s="37"/>
      <c r="F137" s="13"/>
      <c r="G137" s="37"/>
      <c r="H137" s="13"/>
      <c r="I137" s="37"/>
      <c r="J137" s="13"/>
      <c r="K137" s="37"/>
      <c r="L137" s="13"/>
      <c r="M137" s="37"/>
      <c r="N137" s="13"/>
      <c r="O137" s="37"/>
      <c r="P137" s="37"/>
      <c r="Q137" s="37"/>
      <c r="R137" s="37"/>
      <c r="S137" s="37"/>
      <c r="T137" s="37"/>
      <c r="U137" s="37"/>
      <c r="V137" s="37"/>
      <c r="W137" s="13" t="s">
        <v>3448</v>
      </c>
      <c r="X137" s="13" t="s">
        <v>52</v>
      </c>
      <c r="Y137" s="1" t="s">
        <v>52</v>
      </c>
      <c r="Z137" s="1" t="s">
        <v>52</v>
      </c>
      <c r="AA137" s="38"/>
      <c r="AB137" s="1" t="s">
        <v>52</v>
      </c>
    </row>
    <row r="138" spans="1:28" ht="30" customHeight="1" x14ac:dyDescent="0.3">
      <c r="A138" s="13" t="s">
        <v>2589</v>
      </c>
      <c r="B138" s="13" t="s">
        <v>2587</v>
      </c>
      <c r="C138" s="13" t="s">
        <v>2588</v>
      </c>
      <c r="D138" s="36" t="s">
        <v>1908</v>
      </c>
      <c r="E138" s="37"/>
      <c r="F138" s="13"/>
      <c r="G138" s="37"/>
      <c r="H138" s="13"/>
      <c r="I138" s="37"/>
      <c r="J138" s="13"/>
      <c r="K138" s="37"/>
      <c r="L138" s="13"/>
      <c r="M138" s="37"/>
      <c r="N138" s="13"/>
      <c r="O138" s="37"/>
      <c r="P138" s="37"/>
      <c r="Q138" s="37"/>
      <c r="R138" s="37"/>
      <c r="S138" s="37"/>
      <c r="T138" s="37"/>
      <c r="U138" s="37"/>
      <c r="V138" s="37"/>
      <c r="W138" s="13" t="s">
        <v>3449</v>
      </c>
      <c r="X138" s="13" t="s">
        <v>52</v>
      </c>
      <c r="Y138" s="1" t="s">
        <v>52</v>
      </c>
      <c r="Z138" s="1" t="s">
        <v>52</v>
      </c>
      <c r="AA138" s="38"/>
      <c r="AB138" s="1" t="s">
        <v>52</v>
      </c>
    </row>
    <row r="139" spans="1:28" ht="30" customHeight="1" x14ac:dyDescent="0.3">
      <c r="A139" s="13" t="s">
        <v>1909</v>
      </c>
      <c r="B139" s="13" t="s">
        <v>1906</v>
      </c>
      <c r="C139" s="13" t="s">
        <v>1907</v>
      </c>
      <c r="D139" s="36" t="s">
        <v>1908</v>
      </c>
      <c r="E139" s="37"/>
      <c r="F139" s="13"/>
      <c r="G139" s="37"/>
      <c r="H139" s="13"/>
      <c r="I139" s="37"/>
      <c r="J139" s="13"/>
      <c r="K139" s="37"/>
      <c r="L139" s="13"/>
      <c r="M139" s="37"/>
      <c r="N139" s="13"/>
      <c r="O139" s="37"/>
      <c r="P139" s="37"/>
      <c r="Q139" s="37"/>
      <c r="R139" s="37"/>
      <c r="S139" s="37"/>
      <c r="T139" s="37"/>
      <c r="U139" s="37"/>
      <c r="V139" s="37"/>
      <c r="W139" s="13" t="s">
        <v>3450</v>
      </c>
      <c r="X139" s="13" t="s">
        <v>52</v>
      </c>
      <c r="Y139" s="1" t="s">
        <v>52</v>
      </c>
      <c r="Z139" s="1" t="s">
        <v>52</v>
      </c>
      <c r="AA139" s="38"/>
      <c r="AB139" s="1" t="s">
        <v>52</v>
      </c>
    </row>
    <row r="140" spans="1:28" ht="30" customHeight="1" x14ac:dyDescent="0.3">
      <c r="A140" s="13" t="s">
        <v>3020</v>
      </c>
      <c r="B140" s="13" t="s">
        <v>3018</v>
      </c>
      <c r="C140" s="13" t="s">
        <v>3019</v>
      </c>
      <c r="D140" s="36" t="s">
        <v>1908</v>
      </c>
      <c r="E140" s="37"/>
      <c r="F140" s="13"/>
      <c r="G140" s="37"/>
      <c r="H140" s="13"/>
      <c r="I140" s="37"/>
      <c r="J140" s="13"/>
      <c r="K140" s="37"/>
      <c r="L140" s="13"/>
      <c r="M140" s="37"/>
      <c r="N140" s="13"/>
      <c r="O140" s="37"/>
      <c r="P140" s="37"/>
      <c r="Q140" s="37"/>
      <c r="R140" s="37"/>
      <c r="S140" s="37"/>
      <c r="T140" s="37"/>
      <c r="U140" s="37"/>
      <c r="V140" s="37"/>
      <c r="W140" s="13" t="s">
        <v>3451</v>
      </c>
      <c r="X140" s="13" t="s">
        <v>52</v>
      </c>
      <c r="Y140" s="1" t="s">
        <v>52</v>
      </c>
      <c r="Z140" s="1" t="s">
        <v>52</v>
      </c>
      <c r="AA140" s="38"/>
      <c r="AB140" s="1" t="s">
        <v>52</v>
      </c>
    </row>
    <row r="141" spans="1:28" ht="30" customHeight="1" x14ac:dyDescent="0.3">
      <c r="A141" s="13" t="s">
        <v>2822</v>
      </c>
      <c r="B141" s="13" t="s">
        <v>2595</v>
      </c>
      <c r="C141" s="13" t="s">
        <v>2821</v>
      </c>
      <c r="D141" s="36" t="s">
        <v>1908</v>
      </c>
      <c r="E141" s="37"/>
      <c r="F141" s="13"/>
      <c r="G141" s="37"/>
      <c r="H141" s="13"/>
      <c r="I141" s="37"/>
      <c r="J141" s="13"/>
      <c r="K141" s="37"/>
      <c r="L141" s="13"/>
      <c r="M141" s="37"/>
      <c r="N141" s="13"/>
      <c r="O141" s="37"/>
      <c r="P141" s="37"/>
      <c r="Q141" s="37"/>
      <c r="R141" s="37"/>
      <c r="S141" s="37"/>
      <c r="T141" s="37"/>
      <c r="U141" s="37"/>
      <c r="V141" s="37"/>
      <c r="W141" s="13" t="s">
        <v>3452</v>
      </c>
      <c r="X141" s="13" t="s">
        <v>52</v>
      </c>
      <c r="Y141" s="1" t="s">
        <v>52</v>
      </c>
      <c r="Z141" s="1" t="s">
        <v>52</v>
      </c>
      <c r="AA141" s="38"/>
      <c r="AB141" s="1" t="s">
        <v>52</v>
      </c>
    </row>
    <row r="142" spans="1:28" ht="30" customHeight="1" x14ac:dyDescent="0.3">
      <c r="A142" s="13" t="s">
        <v>2597</v>
      </c>
      <c r="B142" s="13" t="s">
        <v>2595</v>
      </c>
      <c r="C142" s="13" t="s">
        <v>2596</v>
      </c>
      <c r="D142" s="36" t="s">
        <v>1908</v>
      </c>
      <c r="E142" s="37"/>
      <c r="F142" s="13"/>
      <c r="G142" s="37"/>
      <c r="H142" s="13"/>
      <c r="I142" s="37"/>
      <c r="J142" s="13"/>
      <c r="K142" s="37"/>
      <c r="L142" s="13"/>
      <c r="M142" s="37"/>
      <c r="N142" s="13"/>
      <c r="O142" s="37"/>
      <c r="P142" s="37"/>
      <c r="Q142" s="37"/>
      <c r="R142" s="37"/>
      <c r="S142" s="37"/>
      <c r="T142" s="37"/>
      <c r="U142" s="37"/>
      <c r="V142" s="37"/>
      <c r="W142" s="13" t="s">
        <v>3453</v>
      </c>
      <c r="X142" s="13" t="s">
        <v>52</v>
      </c>
      <c r="Y142" s="1" t="s">
        <v>52</v>
      </c>
      <c r="Z142" s="1" t="s">
        <v>52</v>
      </c>
      <c r="AA142" s="38"/>
      <c r="AB142" s="1" t="s">
        <v>52</v>
      </c>
    </row>
    <row r="143" spans="1:28" ht="30" customHeight="1" x14ac:dyDescent="0.3">
      <c r="A143" s="13" t="s">
        <v>2779</v>
      </c>
      <c r="B143" s="13" t="s">
        <v>2778</v>
      </c>
      <c r="C143" s="13" t="s">
        <v>1644</v>
      </c>
      <c r="D143" s="36" t="s">
        <v>1908</v>
      </c>
      <c r="E143" s="37"/>
      <c r="F143" s="13"/>
      <c r="G143" s="37"/>
      <c r="H143" s="13"/>
      <c r="I143" s="37"/>
      <c r="J143" s="13"/>
      <c r="K143" s="37"/>
      <c r="L143" s="13"/>
      <c r="M143" s="37"/>
      <c r="N143" s="13"/>
      <c r="O143" s="37"/>
      <c r="P143" s="37"/>
      <c r="Q143" s="37"/>
      <c r="R143" s="37"/>
      <c r="S143" s="37"/>
      <c r="T143" s="37"/>
      <c r="U143" s="37"/>
      <c r="V143" s="37"/>
      <c r="W143" s="13" t="s">
        <v>3454</v>
      </c>
      <c r="X143" s="13" t="s">
        <v>52</v>
      </c>
      <c r="Y143" s="1" t="s">
        <v>52</v>
      </c>
      <c r="Z143" s="1" t="s">
        <v>52</v>
      </c>
      <c r="AA143" s="38"/>
      <c r="AB143" s="1" t="s">
        <v>52</v>
      </c>
    </row>
    <row r="144" spans="1:28" ht="30" customHeight="1" x14ac:dyDescent="0.3">
      <c r="A144" s="13" t="s">
        <v>1299</v>
      </c>
      <c r="B144" s="13" t="s">
        <v>1297</v>
      </c>
      <c r="C144" s="13" t="s">
        <v>1298</v>
      </c>
      <c r="D144" s="36" t="s">
        <v>154</v>
      </c>
      <c r="E144" s="37"/>
      <c r="F144" s="13"/>
      <c r="G144" s="37"/>
      <c r="H144" s="13"/>
      <c r="I144" s="37"/>
      <c r="J144" s="13"/>
      <c r="K144" s="37"/>
      <c r="L144" s="13"/>
      <c r="M144" s="37"/>
      <c r="N144" s="13"/>
      <c r="O144" s="37"/>
      <c r="P144" s="37"/>
      <c r="Q144" s="37"/>
      <c r="R144" s="37"/>
      <c r="S144" s="37"/>
      <c r="T144" s="37"/>
      <c r="U144" s="37"/>
      <c r="V144" s="37"/>
      <c r="W144" s="13" t="s">
        <v>3455</v>
      </c>
      <c r="X144" s="13" t="s">
        <v>52</v>
      </c>
      <c r="Y144" s="1" t="s">
        <v>52</v>
      </c>
      <c r="Z144" s="1" t="s">
        <v>52</v>
      </c>
      <c r="AA144" s="38"/>
      <c r="AB144" s="1" t="s">
        <v>52</v>
      </c>
    </row>
    <row r="145" spans="1:28" ht="30" customHeight="1" x14ac:dyDescent="0.3">
      <c r="A145" s="13" t="s">
        <v>1630</v>
      </c>
      <c r="B145" s="13" t="s">
        <v>1628</v>
      </c>
      <c r="C145" s="13" t="s">
        <v>1629</v>
      </c>
      <c r="D145" s="36" t="s">
        <v>316</v>
      </c>
      <c r="E145" s="37"/>
      <c r="F145" s="13"/>
      <c r="G145" s="37"/>
      <c r="H145" s="13"/>
      <c r="I145" s="37"/>
      <c r="J145" s="13"/>
      <c r="K145" s="37"/>
      <c r="L145" s="13"/>
      <c r="M145" s="37"/>
      <c r="N145" s="13"/>
      <c r="O145" s="37"/>
      <c r="P145" s="37"/>
      <c r="Q145" s="37"/>
      <c r="R145" s="37"/>
      <c r="S145" s="37"/>
      <c r="T145" s="37"/>
      <c r="U145" s="37"/>
      <c r="V145" s="37"/>
      <c r="W145" s="13" t="s">
        <v>3456</v>
      </c>
      <c r="X145" s="13" t="s">
        <v>52</v>
      </c>
      <c r="Y145" s="1" t="s">
        <v>52</v>
      </c>
      <c r="Z145" s="1" t="s">
        <v>52</v>
      </c>
      <c r="AA145" s="38"/>
      <c r="AB145" s="1" t="s">
        <v>52</v>
      </c>
    </row>
    <row r="146" spans="1:28" ht="30" customHeight="1" x14ac:dyDescent="0.3">
      <c r="A146" s="13" t="s">
        <v>2374</v>
      </c>
      <c r="B146" s="13" t="s">
        <v>2372</v>
      </c>
      <c r="C146" s="13" t="s">
        <v>2373</v>
      </c>
      <c r="D146" s="36" t="s">
        <v>154</v>
      </c>
      <c r="E146" s="37"/>
      <c r="F146" s="13"/>
      <c r="G146" s="37"/>
      <c r="H146" s="13"/>
      <c r="I146" s="37"/>
      <c r="J146" s="13"/>
      <c r="K146" s="37"/>
      <c r="L146" s="13"/>
      <c r="M146" s="37"/>
      <c r="N146" s="13"/>
      <c r="O146" s="37"/>
      <c r="P146" s="37"/>
      <c r="Q146" s="37"/>
      <c r="R146" s="37"/>
      <c r="S146" s="37"/>
      <c r="T146" s="37"/>
      <c r="U146" s="37"/>
      <c r="V146" s="37"/>
      <c r="W146" s="13" t="s">
        <v>3457</v>
      </c>
      <c r="X146" s="13" t="s">
        <v>52</v>
      </c>
      <c r="Y146" s="1" t="s">
        <v>52</v>
      </c>
      <c r="Z146" s="1" t="s">
        <v>52</v>
      </c>
      <c r="AA146" s="38"/>
      <c r="AB146" s="1" t="s">
        <v>52</v>
      </c>
    </row>
    <row r="147" spans="1:28" ht="30" customHeight="1" x14ac:dyDescent="0.3">
      <c r="A147" s="13" t="s">
        <v>3039</v>
      </c>
      <c r="B147" s="13" t="s">
        <v>2372</v>
      </c>
      <c r="C147" s="13" t="s">
        <v>3038</v>
      </c>
      <c r="D147" s="36" t="s">
        <v>154</v>
      </c>
      <c r="E147" s="37"/>
      <c r="F147" s="13"/>
      <c r="G147" s="37"/>
      <c r="H147" s="13"/>
      <c r="I147" s="37"/>
      <c r="J147" s="13"/>
      <c r="K147" s="37"/>
      <c r="L147" s="13"/>
      <c r="M147" s="37"/>
      <c r="N147" s="13"/>
      <c r="O147" s="37"/>
      <c r="P147" s="37"/>
      <c r="Q147" s="37"/>
      <c r="R147" s="37"/>
      <c r="S147" s="37"/>
      <c r="T147" s="37"/>
      <c r="U147" s="37"/>
      <c r="V147" s="37"/>
      <c r="W147" s="13" t="s">
        <v>3458</v>
      </c>
      <c r="X147" s="13" t="s">
        <v>52</v>
      </c>
      <c r="Y147" s="1" t="s">
        <v>52</v>
      </c>
      <c r="Z147" s="1" t="s">
        <v>52</v>
      </c>
      <c r="AA147" s="38"/>
      <c r="AB147" s="1" t="s">
        <v>52</v>
      </c>
    </row>
    <row r="148" spans="1:28" ht="30" customHeight="1" x14ac:dyDescent="0.3">
      <c r="A148" s="13" t="s">
        <v>2664</v>
      </c>
      <c r="B148" s="13" t="s">
        <v>1590</v>
      </c>
      <c r="C148" s="13" t="s">
        <v>2663</v>
      </c>
      <c r="D148" s="36" t="s">
        <v>154</v>
      </c>
      <c r="E148" s="37"/>
      <c r="F148" s="13"/>
      <c r="G148" s="37"/>
      <c r="H148" s="13"/>
      <c r="I148" s="37"/>
      <c r="J148" s="13"/>
      <c r="K148" s="37"/>
      <c r="L148" s="13"/>
      <c r="M148" s="37"/>
      <c r="N148" s="13"/>
      <c r="O148" s="37"/>
      <c r="P148" s="37"/>
      <c r="Q148" s="37"/>
      <c r="R148" s="37"/>
      <c r="S148" s="37"/>
      <c r="T148" s="37"/>
      <c r="U148" s="37"/>
      <c r="V148" s="37"/>
      <c r="W148" s="13" t="s">
        <v>3459</v>
      </c>
      <c r="X148" s="13" t="s">
        <v>52</v>
      </c>
      <c r="Y148" s="1" t="s">
        <v>52</v>
      </c>
      <c r="Z148" s="1" t="s">
        <v>52</v>
      </c>
      <c r="AA148" s="38"/>
      <c r="AB148" s="1" t="s">
        <v>52</v>
      </c>
    </row>
    <row r="149" spans="1:28" ht="30" customHeight="1" x14ac:dyDescent="0.3">
      <c r="A149" s="13" t="s">
        <v>1592</v>
      </c>
      <c r="B149" s="13" t="s">
        <v>1590</v>
      </c>
      <c r="C149" s="13" t="s">
        <v>1591</v>
      </c>
      <c r="D149" s="36" t="s">
        <v>154</v>
      </c>
      <c r="E149" s="37"/>
      <c r="F149" s="13"/>
      <c r="G149" s="37"/>
      <c r="H149" s="13"/>
      <c r="I149" s="37"/>
      <c r="J149" s="13"/>
      <c r="K149" s="37"/>
      <c r="L149" s="13"/>
      <c r="M149" s="37"/>
      <c r="N149" s="13"/>
      <c r="O149" s="37"/>
      <c r="P149" s="37"/>
      <c r="Q149" s="37"/>
      <c r="R149" s="37"/>
      <c r="S149" s="37"/>
      <c r="T149" s="37"/>
      <c r="U149" s="37"/>
      <c r="V149" s="37"/>
      <c r="W149" s="13" t="s">
        <v>3460</v>
      </c>
      <c r="X149" s="13" t="s">
        <v>52</v>
      </c>
      <c r="Y149" s="1" t="s">
        <v>52</v>
      </c>
      <c r="Z149" s="1" t="s">
        <v>52</v>
      </c>
      <c r="AA149" s="38"/>
      <c r="AB149" s="1" t="s">
        <v>52</v>
      </c>
    </row>
    <row r="150" spans="1:28" ht="30" customHeight="1" x14ac:dyDescent="0.3">
      <c r="A150" s="13" t="s">
        <v>2655</v>
      </c>
      <c r="B150" s="13" t="s">
        <v>1590</v>
      </c>
      <c r="C150" s="13" t="s">
        <v>2654</v>
      </c>
      <c r="D150" s="36" t="s">
        <v>154</v>
      </c>
      <c r="E150" s="37"/>
      <c r="F150" s="13"/>
      <c r="G150" s="37"/>
      <c r="H150" s="13"/>
      <c r="I150" s="37"/>
      <c r="J150" s="13"/>
      <c r="K150" s="37"/>
      <c r="L150" s="13"/>
      <c r="M150" s="37"/>
      <c r="N150" s="13"/>
      <c r="O150" s="37"/>
      <c r="P150" s="37"/>
      <c r="Q150" s="37"/>
      <c r="R150" s="37"/>
      <c r="S150" s="37"/>
      <c r="T150" s="37"/>
      <c r="U150" s="37"/>
      <c r="V150" s="37"/>
      <c r="W150" s="13" t="s">
        <v>3461</v>
      </c>
      <c r="X150" s="13" t="s">
        <v>52</v>
      </c>
      <c r="Y150" s="1" t="s">
        <v>52</v>
      </c>
      <c r="Z150" s="1" t="s">
        <v>52</v>
      </c>
      <c r="AA150" s="38"/>
      <c r="AB150" s="1" t="s">
        <v>52</v>
      </c>
    </row>
    <row r="151" spans="1:28" ht="30" customHeight="1" x14ac:dyDescent="0.3">
      <c r="A151" s="13" t="s">
        <v>2619</v>
      </c>
      <c r="B151" s="13" t="s">
        <v>2617</v>
      </c>
      <c r="C151" s="13" t="s">
        <v>2618</v>
      </c>
      <c r="D151" s="36" t="s">
        <v>1908</v>
      </c>
      <c r="E151" s="37"/>
      <c r="F151" s="13"/>
      <c r="G151" s="37"/>
      <c r="H151" s="13"/>
      <c r="I151" s="37"/>
      <c r="J151" s="13"/>
      <c r="K151" s="37"/>
      <c r="L151" s="13"/>
      <c r="M151" s="37"/>
      <c r="N151" s="13"/>
      <c r="O151" s="37"/>
      <c r="P151" s="37"/>
      <c r="Q151" s="37"/>
      <c r="R151" s="37"/>
      <c r="S151" s="37"/>
      <c r="T151" s="37"/>
      <c r="U151" s="37"/>
      <c r="V151" s="37"/>
      <c r="W151" s="13" t="s">
        <v>3462</v>
      </c>
      <c r="X151" s="13" t="s">
        <v>52</v>
      </c>
      <c r="Y151" s="1" t="s">
        <v>52</v>
      </c>
      <c r="Z151" s="1" t="s">
        <v>52</v>
      </c>
      <c r="AA151" s="38"/>
      <c r="AB151" s="1" t="s">
        <v>52</v>
      </c>
    </row>
    <row r="152" spans="1:28" ht="30" customHeight="1" x14ac:dyDescent="0.3">
      <c r="A152" s="13" t="s">
        <v>1127</v>
      </c>
      <c r="B152" s="13" t="s">
        <v>1125</v>
      </c>
      <c r="C152" s="13" t="s">
        <v>176</v>
      </c>
      <c r="D152" s="36" t="s">
        <v>61</v>
      </c>
      <c r="E152" s="37"/>
      <c r="F152" s="13"/>
      <c r="G152" s="37"/>
      <c r="H152" s="13"/>
      <c r="I152" s="37"/>
      <c r="J152" s="13"/>
      <c r="K152" s="37"/>
      <c r="L152" s="13"/>
      <c r="M152" s="37"/>
      <c r="N152" s="13"/>
      <c r="O152" s="37"/>
      <c r="P152" s="37"/>
      <c r="Q152" s="37"/>
      <c r="R152" s="37"/>
      <c r="S152" s="37"/>
      <c r="T152" s="37"/>
      <c r="U152" s="37"/>
      <c r="V152" s="37"/>
      <c r="W152" s="13" t="s">
        <v>3463</v>
      </c>
      <c r="X152" s="13" t="s">
        <v>1126</v>
      </c>
      <c r="Y152" s="1" t="s">
        <v>52</v>
      </c>
      <c r="Z152" s="1" t="s">
        <v>52</v>
      </c>
      <c r="AA152" s="38"/>
      <c r="AB152" s="1" t="s">
        <v>52</v>
      </c>
    </row>
    <row r="153" spans="1:28" ht="30" customHeight="1" x14ac:dyDescent="0.3">
      <c r="A153" s="13" t="s">
        <v>1132</v>
      </c>
      <c r="B153" s="13" t="s">
        <v>1129</v>
      </c>
      <c r="C153" s="13" t="s">
        <v>1130</v>
      </c>
      <c r="D153" s="36" t="s">
        <v>316</v>
      </c>
      <c r="E153" s="37"/>
      <c r="F153" s="13"/>
      <c r="G153" s="37"/>
      <c r="H153" s="13"/>
      <c r="I153" s="37"/>
      <c r="J153" s="13"/>
      <c r="K153" s="37"/>
      <c r="L153" s="13"/>
      <c r="M153" s="37"/>
      <c r="N153" s="13"/>
      <c r="O153" s="37"/>
      <c r="P153" s="37"/>
      <c r="Q153" s="37"/>
      <c r="R153" s="37"/>
      <c r="S153" s="37"/>
      <c r="T153" s="37"/>
      <c r="U153" s="37"/>
      <c r="V153" s="37"/>
      <c r="W153" s="13" t="s">
        <v>3464</v>
      </c>
      <c r="X153" s="13" t="s">
        <v>1131</v>
      </c>
      <c r="Y153" s="1" t="s">
        <v>52</v>
      </c>
      <c r="Z153" s="1" t="s">
        <v>52</v>
      </c>
      <c r="AA153" s="38"/>
      <c r="AB153" s="1" t="s">
        <v>52</v>
      </c>
    </row>
    <row r="154" spans="1:28" ht="30" customHeight="1" x14ac:dyDescent="0.3">
      <c r="A154" s="13" t="s">
        <v>1152</v>
      </c>
      <c r="B154" s="13" t="s">
        <v>1149</v>
      </c>
      <c r="C154" s="13" t="s">
        <v>1150</v>
      </c>
      <c r="D154" s="36" t="s">
        <v>316</v>
      </c>
      <c r="E154" s="37"/>
      <c r="F154" s="13"/>
      <c r="G154" s="37"/>
      <c r="H154" s="13"/>
      <c r="I154" s="37"/>
      <c r="J154" s="13"/>
      <c r="K154" s="37"/>
      <c r="L154" s="13"/>
      <c r="M154" s="37"/>
      <c r="N154" s="13"/>
      <c r="O154" s="37"/>
      <c r="P154" s="37"/>
      <c r="Q154" s="37"/>
      <c r="R154" s="37"/>
      <c r="S154" s="37"/>
      <c r="T154" s="37"/>
      <c r="U154" s="37"/>
      <c r="V154" s="37"/>
      <c r="W154" s="13" t="s">
        <v>3465</v>
      </c>
      <c r="X154" s="13" t="s">
        <v>1151</v>
      </c>
      <c r="Y154" s="1" t="s">
        <v>52</v>
      </c>
      <c r="Z154" s="1" t="s">
        <v>52</v>
      </c>
      <c r="AA154" s="38"/>
      <c r="AB154" s="1" t="s">
        <v>52</v>
      </c>
    </row>
    <row r="155" spans="1:28" ht="30" customHeight="1" x14ac:dyDescent="0.3">
      <c r="A155" s="13" t="s">
        <v>355</v>
      </c>
      <c r="B155" s="13" t="s">
        <v>351</v>
      </c>
      <c r="C155" s="13" t="s">
        <v>352</v>
      </c>
      <c r="D155" s="36" t="s">
        <v>353</v>
      </c>
      <c r="E155" s="37"/>
      <c r="F155" s="13"/>
      <c r="G155" s="37"/>
      <c r="H155" s="13"/>
      <c r="I155" s="37"/>
      <c r="J155" s="13"/>
      <c r="K155" s="37"/>
      <c r="L155" s="13"/>
      <c r="M155" s="37"/>
      <c r="N155" s="13"/>
      <c r="O155" s="37"/>
      <c r="P155" s="37"/>
      <c r="Q155" s="37"/>
      <c r="R155" s="37"/>
      <c r="S155" s="37"/>
      <c r="T155" s="37"/>
      <c r="U155" s="37"/>
      <c r="V155" s="37"/>
      <c r="W155" s="13" t="s">
        <v>3466</v>
      </c>
      <c r="X155" s="13" t="s">
        <v>354</v>
      </c>
      <c r="Y155" s="1" t="s">
        <v>52</v>
      </c>
      <c r="Z155" s="1" t="s">
        <v>52</v>
      </c>
      <c r="AA155" s="38"/>
      <c r="AB155" s="1" t="s">
        <v>52</v>
      </c>
    </row>
    <row r="156" spans="1:28" ht="30" customHeight="1" x14ac:dyDescent="0.3">
      <c r="A156" s="13" t="s">
        <v>358</v>
      </c>
      <c r="B156" s="13" t="s">
        <v>357</v>
      </c>
      <c r="C156" s="13" t="s">
        <v>352</v>
      </c>
      <c r="D156" s="36" t="s">
        <v>353</v>
      </c>
      <c r="E156" s="37"/>
      <c r="F156" s="13"/>
      <c r="G156" s="37"/>
      <c r="H156" s="13"/>
      <c r="I156" s="37"/>
      <c r="J156" s="13"/>
      <c r="K156" s="37"/>
      <c r="L156" s="13"/>
      <c r="M156" s="37"/>
      <c r="N156" s="13"/>
      <c r="O156" s="37"/>
      <c r="P156" s="37"/>
      <c r="Q156" s="37"/>
      <c r="R156" s="37"/>
      <c r="S156" s="37"/>
      <c r="T156" s="37"/>
      <c r="U156" s="37"/>
      <c r="V156" s="37"/>
      <c r="W156" s="13" t="s">
        <v>3467</v>
      </c>
      <c r="X156" s="13" t="s">
        <v>354</v>
      </c>
      <c r="Y156" s="1" t="s">
        <v>52</v>
      </c>
      <c r="Z156" s="1" t="s">
        <v>52</v>
      </c>
      <c r="AA156" s="38"/>
      <c r="AB156" s="1" t="s">
        <v>52</v>
      </c>
    </row>
    <row r="157" spans="1:28" ht="30" customHeight="1" x14ac:dyDescent="0.3">
      <c r="A157" s="13" t="s">
        <v>361</v>
      </c>
      <c r="B157" s="13" t="s">
        <v>360</v>
      </c>
      <c r="C157" s="13" t="s">
        <v>352</v>
      </c>
      <c r="D157" s="36" t="s">
        <v>353</v>
      </c>
      <c r="E157" s="37"/>
      <c r="F157" s="13"/>
      <c r="G157" s="37"/>
      <c r="H157" s="13"/>
      <c r="I157" s="37"/>
      <c r="J157" s="13"/>
      <c r="K157" s="37"/>
      <c r="L157" s="13"/>
      <c r="M157" s="37"/>
      <c r="N157" s="13"/>
      <c r="O157" s="37"/>
      <c r="P157" s="37"/>
      <c r="Q157" s="37"/>
      <c r="R157" s="37"/>
      <c r="S157" s="37"/>
      <c r="T157" s="37"/>
      <c r="U157" s="37"/>
      <c r="V157" s="37"/>
      <c r="W157" s="13" t="s">
        <v>3468</v>
      </c>
      <c r="X157" s="13" t="s">
        <v>354</v>
      </c>
      <c r="Y157" s="1" t="s">
        <v>52</v>
      </c>
      <c r="Z157" s="1" t="s">
        <v>52</v>
      </c>
      <c r="AA157" s="38"/>
      <c r="AB157" s="1" t="s">
        <v>52</v>
      </c>
    </row>
    <row r="158" spans="1:28" ht="30" customHeight="1" x14ac:dyDescent="0.3">
      <c r="A158" s="13" t="s">
        <v>364</v>
      </c>
      <c r="B158" s="13" t="s">
        <v>363</v>
      </c>
      <c r="C158" s="13" t="s">
        <v>352</v>
      </c>
      <c r="D158" s="36" t="s">
        <v>353</v>
      </c>
      <c r="E158" s="37"/>
      <c r="F158" s="13"/>
      <c r="G158" s="37"/>
      <c r="H158" s="13"/>
      <c r="I158" s="37"/>
      <c r="J158" s="13"/>
      <c r="K158" s="37"/>
      <c r="L158" s="13"/>
      <c r="M158" s="37"/>
      <c r="N158" s="13"/>
      <c r="O158" s="37"/>
      <c r="P158" s="37"/>
      <c r="Q158" s="37"/>
      <c r="R158" s="37"/>
      <c r="S158" s="37"/>
      <c r="T158" s="37"/>
      <c r="U158" s="37"/>
      <c r="V158" s="37"/>
      <c r="W158" s="13" t="s">
        <v>3469</v>
      </c>
      <c r="X158" s="13" t="s">
        <v>354</v>
      </c>
      <c r="Y158" s="1" t="s">
        <v>52</v>
      </c>
      <c r="Z158" s="1" t="s">
        <v>52</v>
      </c>
      <c r="AA158" s="38"/>
      <c r="AB158" s="1" t="s">
        <v>52</v>
      </c>
    </row>
    <row r="159" spans="1:28" ht="30" customHeight="1" x14ac:dyDescent="0.3">
      <c r="A159" s="13" t="s">
        <v>1137</v>
      </c>
      <c r="B159" s="13" t="s">
        <v>1134</v>
      </c>
      <c r="C159" s="13" t="s">
        <v>1135</v>
      </c>
      <c r="D159" s="36" t="s">
        <v>316</v>
      </c>
      <c r="E159" s="37"/>
      <c r="F159" s="13"/>
      <c r="G159" s="37"/>
      <c r="H159" s="13"/>
      <c r="I159" s="37"/>
      <c r="J159" s="13"/>
      <c r="K159" s="37"/>
      <c r="L159" s="13"/>
      <c r="M159" s="37"/>
      <c r="N159" s="13"/>
      <c r="O159" s="37"/>
      <c r="P159" s="37"/>
      <c r="Q159" s="37"/>
      <c r="R159" s="37"/>
      <c r="S159" s="37"/>
      <c r="T159" s="37"/>
      <c r="U159" s="37"/>
      <c r="V159" s="37"/>
      <c r="W159" s="13" t="s">
        <v>3470</v>
      </c>
      <c r="X159" s="13" t="s">
        <v>1136</v>
      </c>
      <c r="Y159" s="1" t="s">
        <v>52</v>
      </c>
      <c r="Z159" s="1" t="s">
        <v>52</v>
      </c>
      <c r="AA159" s="38"/>
      <c r="AB159" s="1" t="s">
        <v>52</v>
      </c>
    </row>
    <row r="160" spans="1:28" ht="30" customHeight="1" x14ac:dyDescent="0.3">
      <c r="A160" s="13" t="s">
        <v>3060</v>
      </c>
      <c r="B160" s="13" t="s">
        <v>3058</v>
      </c>
      <c r="C160" s="13" t="s">
        <v>3059</v>
      </c>
      <c r="D160" s="36" t="s">
        <v>61</v>
      </c>
      <c r="E160" s="37"/>
      <c r="F160" s="13"/>
      <c r="G160" s="37"/>
      <c r="H160" s="13"/>
      <c r="I160" s="37"/>
      <c r="J160" s="13"/>
      <c r="K160" s="37"/>
      <c r="L160" s="13"/>
      <c r="M160" s="37"/>
      <c r="N160" s="13"/>
      <c r="O160" s="37"/>
      <c r="P160" s="37"/>
      <c r="Q160" s="37"/>
      <c r="R160" s="37"/>
      <c r="S160" s="37"/>
      <c r="T160" s="37"/>
      <c r="U160" s="37"/>
      <c r="V160" s="37"/>
      <c r="W160" s="13" t="s">
        <v>3471</v>
      </c>
      <c r="X160" s="13" t="s">
        <v>52</v>
      </c>
      <c r="Y160" s="1" t="s">
        <v>52</v>
      </c>
      <c r="Z160" s="1" t="s">
        <v>52</v>
      </c>
      <c r="AA160" s="38"/>
      <c r="AB160" s="1" t="s">
        <v>52</v>
      </c>
    </row>
    <row r="161" spans="1:28" ht="30" customHeight="1" x14ac:dyDescent="0.3">
      <c r="A161" s="13" t="s">
        <v>3166</v>
      </c>
      <c r="B161" s="13" t="s">
        <v>3164</v>
      </c>
      <c r="C161" s="13" t="s">
        <v>3165</v>
      </c>
      <c r="D161" s="36" t="s">
        <v>61</v>
      </c>
      <c r="E161" s="37"/>
      <c r="F161" s="13"/>
      <c r="G161" s="37"/>
      <c r="H161" s="13"/>
      <c r="I161" s="37"/>
      <c r="J161" s="13"/>
      <c r="K161" s="37"/>
      <c r="L161" s="13"/>
      <c r="M161" s="37"/>
      <c r="N161" s="13"/>
      <c r="O161" s="37"/>
      <c r="P161" s="37"/>
      <c r="Q161" s="37"/>
      <c r="R161" s="37"/>
      <c r="S161" s="37"/>
      <c r="T161" s="37"/>
      <c r="U161" s="37"/>
      <c r="V161" s="37"/>
      <c r="W161" s="13" t="s">
        <v>3472</v>
      </c>
      <c r="X161" s="13" t="s">
        <v>52</v>
      </c>
      <c r="Y161" s="1" t="s">
        <v>52</v>
      </c>
      <c r="Z161" s="1" t="s">
        <v>52</v>
      </c>
      <c r="AA161" s="38"/>
      <c r="AB161" s="1" t="s">
        <v>52</v>
      </c>
    </row>
    <row r="162" spans="1:28" ht="30" customHeight="1" x14ac:dyDescent="0.3">
      <c r="A162" s="13" t="s">
        <v>2421</v>
      </c>
      <c r="B162" s="13" t="s">
        <v>2419</v>
      </c>
      <c r="C162" s="13" t="s">
        <v>2420</v>
      </c>
      <c r="D162" s="36" t="s">
        <v>1200</v>
      </c>
      <c r="E162" s="37"/>
      <c r="F162" s="13"/>
      <c r="G162" s="37"/>
      <c r="H162" s="13"/>
      <c r="I162" s="37"/>
      <c r="J162" s="13"/>
      <c r="K162" s="37"/>
      <c r="L162" s="13"/>
      <c r="M162" s="37"/>
      <c r="N162" s="13"/>
      <c r="O162" s="37"/>
      <c r="P162" s="37"/>
      <c r="Q162" s="37"/>
      <c r="R162" s="37"/>
      <c r="S162" s="37"/>
      <c r="T162" s="37"/>
      <c r="U162" s="37"/>
      <c r="V162" s="37"/>
      <c r="W162" s="13" t="s">
        <v>3473</v>
      </c>
      <c r="X162" s="13" t="s">
        <v>52</v>
      </c>
      <c r="Y162" s="1" t="s">
        <v>52</v>
      </c>
      <c r="Z162" s="1" t="s">
        <v>52</v>
      </c>
      <c r="AA162" s="38"/>
      <c r="AB162" s="1" t="s">
        <v>52</v>
      </c>
    </row>
    <row r="163" spans="1:28" ht="30" customHeight="1" x14ac:dyDescent="0.3">
      <c r="A163" s="13" t="s">
        <v>3152</v>
      </c>
      <c r="B163" s="13" t="s">
        <v>2400</v>
      </c>
      <c r="C163" s="13" t="s">
        <v>52</v>
      </c>
      <c r="D163" s="36" t="s">
        <v>61</v>
      </c>
      <c r="E163" s="37"/>
      <c r="F163" s="13"/>
      <c r="G163" s="37"/>
      <c r="H163" s="13"/>
      <c r="I163" s="37"/>
      <c r="J163" s="13"/>
      <c r="K163" s="37"/>
      <c r="L163" s="13"/>
      <c r="M163" s="37"/>
      <c r="N163" s="13"/>
      <c r="O163" s="37"/>
      <c r="P163" s="37"/>
      <c r="Q163" s="37"/>
      <c r="R163" s="37"/>
      <c r="S163" s="37"/>
      <c r="T163" s="37"/>
      <c r="U163" s="37"/>
      <c r="V163" s="37"/>
      <c r="W163" s="13" t="s">
        <v>3474</v>
      </c>
      <c r="X163" s="13" t="s">
        <v>52</v>
      </c>
      <c r="Y163" s="1" t="s">
        <v>52</v>
      </c>
      <c r="Z163" s="1" t="s">
        <v>52</v>
      </c>
      <c r="AA163" s="38"/>
      <c r="AB163" s="1" t="s">
        <v>52</v>
      </c>
    </row>
    <row r="164" spans="1:28" ht="30" customHeight="1" x14ac:dyDescent="0.3">
      <c r="A164" s="13" t="s">
        <v>3182</v>
      </c>
      <c r="B164" s="13" t="s">
        <v>3180</v>
      </c>
      <c r="C164" s="13" t="s">
        <v>3181</v>
      </c>
      <c r="D164" s="36" t="s">
        <v>316</v>
      </c>
      <c r="E164" s="37"/>
      <c r="F164" s="13"/>
      <c r="G164" s="37"/>
      <c r="H164" s="13"/>
      <c r="I164" s="37"/>
      <c r="J164" s="13"/>
      <c r="K164" s="37"/>
      <c r="L164" s="13"/>
      <c r="M164" s="37"/>
      <c r="N164" s="13"/>
      <c r="O164" s="37"/>
      <c r="P164" s="37"/>
      <c r="Q164" s="37"/>
      <c r="R164" s="37"/>
      <c r="S164" s="37"/>
      <c r="T164" s="37"/>
      <c r="U164" s="37"/>
      <c r="V164" s="37"/>
      <c r="W164" s="13" t="s">
        <v>3475</v>
      </c>
      <c r="X164" s="13" t="s">
        <v>52</v>
      </c>
      <c r="Y164" s="1" t="s">
        <v>52</v>
      </c>
      <c r="Z164" s="1" t="s">
        <v>52</v>
      </c>
      <c r="AA164" s="38"/>
      <c r="AB164" s="1" t="s">
        <v>52</v>
      </c>
    </row>
    <row r="165" spans="1:28" ht="30" customHeight="1" x14ac:dyDescent="0.3">
      <c r="A165" s="13" t="s">
        <v>2417</v>
      </c>
      <c r="B165" s="13" t="s">
        <v>2415</v>
      </c>
      <c r="C165" s="13" t="s">
        <v>2416</v>
      </c>
      <c r="D165" s="36" t="s">
        <v>316</v>
      </c>
      <c r="E165" s="37"/>
      <c r="F165" s="13"/>
      <c r="G165" s="37"/>
      <c r="H165" s="13"/>
      <c r="I165" s="37"/>
      <c r="J165" s="13"/>
      <c r="K165" s="37"/>
      <c r="L165" s="13"/>
      <c r="M165" s="37"/>
      <c r="N165" s="13"/>
      <c r="O165" s="37"/>
      <c r="P165" s="37"/>
      <c r="Q165" s="37"/>
      <c r="R165" s="37"/>
      <c r="S165" s="37"/>
      <c r="T165" s="37"/>
      <c r="U165" s="37"/>
      <c r="V165" s="37"/>
      <c r="W165" s="13" t="s">
        <v>3476</v>
      </c>
      <c r="X165" s="13" t="s">
        <v>52</v>
      </c>
      <c r="Y165" s="1" t="s">
        <v>52</v>
      </c>
      <c r="Z165" s="1" t="s">
        <v>52</v>
      </c>
      <c r="AA165" s="38"/>
      <c r="AB165" s="1" t="s">
        <v>52</v>
      </c>
    </row>
    <row r="166" spans="1:28" ht="30" customHeight="1" x14ac:dyDescent="0.3">
      <c r="A166" s="13" t="s">
        <v>3174</v>
      </c>
      <c r="B166" s="13" t="s">
        <v>3171</v>
      </c>
      <c r="C166" s="13" t="s">
        <v>3172</v>
      </c>
      <c r="D166" s="36" t="s">
        <v>316</v>
      </c>
      <c r="E166" s="37"/>
      <c r="F166" s="13"/>
      <c r="G166" s="37"/>
      <c r="H166" s="13"/>
      <c r="I166" s="37"/>
      <c r="J166" s="13"/>
      <c r="K166" s="37"/>
      <c r="L166" s="13"/>
      <c r="M166" s="37"/>
      <c r="N166" s="13"/>
      <c r="O166" s="37"/>
      <c r="P166" s="37"/>
      <c r="Q166" s="37"/>
      <c r="R166" s="37"/>
      <c r="S166" s="37"/>
      <c r="T166" s="37"/>
      <c r="U166" s="37"/>
      <c r="V166" s="37"/>
      <c r="W166" s="13" t="s">
        <v>3477</v>
      </c>
      <c r="X166" s="13" t="s">
        <v>3173</v>
      </c>
      <c r="Y166" s="1" t="s">
        <v>52</v>
      </c>
      <c r="Z166" s="1" t="s">
        <v>52</v>
      </c>
      <c r="AA166" s="38"/>
      <c r="AB166" s="1" t="s">
        <v>52</v>
      </c>
    </row>
    <row r="167" spans="1:28" ht="30" customHeight="1" x14ac:dyDescent="0.3">
      <c r="A167" s="13" t="s">
        <v>3159</v>
      </c>
      <c r="B167" s="13" t="s">
        <v>3157</v>
      </c>
      <c r="C167" s="13" t="s">
        <v>3158</v>
      </c>
      <c r="D167" s="36" t="s">
        <v>61</v>
      </c>
      <c r="E167" s="37"/>
      <c r="F167" s="13"/>
      <c r="G167" s="37"/>
      <c r="H167" s="13"/>
      <c r="I167" s="37"/>
      <c r="J167" s="13"/>
      <c r="K167" s="37"/>
      <c r="L167" s="13"/>
      <c r="M167" s="37"/>
      <c r="N167" s="13"/>
      <c r="O167" s="37"/>
      <c r="P167" s="37"/>
      <c r="Q167" s="37"/>
      <c r="R167" s="37"/>
      <c r="S167" s="37"/>
      <c r="T167" s="37"/>
      <c r="U167" s="37"/>
      <c r="V167" s="37"/>
      <c r="W167" s="13" t="s">
        <v>3478</v>
      </c>
      <c r="X167" s="13" t="s">
        <v>52</v>
      </c>
      <c r="Y167" s="1" t="s">
        <v>52</v>
      </c>
      <c r="Z167" s="1" t="s">
        <v>52</v>
      </c>
      <c r="AA167" s="38"/>
      <c r="AB167" s="1" t="s">
        <v>52</v>
      </c>
    </row>
    <row r="168" spans="1:28" ht="30" customHeight="1" x14ac:dyDescent="0.3">
      <c r="A168" s="13" t="s">
        <v>2426</v>
      </c>
      <c r="B168" s="13" t="s">
        <v>2423</v>
      </c>
      <c r="C168" s="13" t="s">
        <v>2424</v>
      </c>
      <c r="D168" s="36" t="s">
        <v>2425</v>
      </c>
      <c r="E168" s="37"/>
      <c r="F168" s="13"/>
      <c r="G168" s="37"/>
      <c r="H168" s="13"/>
      <c r="I168" s="37"/>
      <c r="J168" s="13"/>
      <c r="K168" s="37"/>
      <c r="L168" s="13"/>
      <c r="M168" s="37"/>
      <c r="N168" s="13"/>
      <c r="O168" s="37"/>
      <c r="P168" s="37"/>
      <c r="Q168" s="37"/>
      <c r="R168" s="37"/>
      <c r="S168" s="37"/>
      <c r="T168" s="37"/>
      <c r="U168" s="37"/>
      <c r="V168" s="37"/>
      <c r="W168" s="13" t="s">
        <v>3479</v>
      </c>
      <c r="X168" s="13" t="s">
        <v>52</v>
      </c>
      <c r="Y168" s="1" t="s">
        <v>52</v>
      </c>
      <c r="Z168" s="1" t="s">
        <v>52</v>
      </c>
      <c r="AA168" s="38"/>
      <c r="AB168" s="1" t="s">
        <v>52</v>
      </c>
    </row>
    <row r="169" spans="1:28" ht="30" customHeight="1" x14ac:dyDescent="0.3">
      <c r="A169" s="13" t="s">
        <v>2239</v>
      </c>
      <c r="B169" s="13" t="s">
        <v>946</v>
      </c>
      <c r="C169" s="13" t="s">
        <v>52</v>
      </c>
      <c r="D169" s="36" t="s">
        <v>61</v>
      </c>
      <c r="E169" s="37"/>
      <c r="F169" s="13"/>
      <c r="G169" s="37"/>
      <c r="H169" s="13"/>
      <c r="I169" s="37"/>
      <c r="J169" s="13"/>
      <c r="K169" s="37"/>
      <c r="L169" s="13"/>
      <c r="M169" s="37"/>
      <c r="N169" s="13"/>
      <c r="O169" s="37"/>
      <c r="P169" s="37"/>
      <c r="Q169" s="37"/>
      <c r="R169" s="37"/>
      <c r="S169" s="37"/>
      <c r="T169" s="37"/>
      <c r="U169" s="37"/>
      <c r="V169" s="37"/>
      <c r="W169" s="13" t="s">
        <v>3480</v>
      </c>
      <c r="X169" s="13" t="s">
        <v>52</v>
      </c>
      <c r="Y169" s="1" t="s">
        <v>52</v>
      </c>
      <c r="Z169" s="1" t="s">
        <v>52</v>
      </c>
      <c r="AA169" s="38"/>
      <c r="AB169" s="1" t="s">
        <v>52</v>
      </c>
    </row>
    <row r="170" spans="1:28" ht="30" customHeight="1" x14ac:dyDescent="0.3">
      <c r="A170" s="13" t="s">
        <v>3123</v>
      </c>
      <c r="B170" s="13" t="s">
        <v>3121</v>
      </c>
      <c r="C170" s="13" t="s">
        <v>3122</v>
      </c>
      <c r="D170" s="36" t="s">
        <v>61</v>
      </c>
      <c r="E170" s="37"/>
      <c r="F170" s="13"/>
      <c r="G170" s="37"/>
      <c r="H170" s="13"/>
      <c r="I170" s="37"/>
      <c r="J170" s="13"/>
      <c r="K170" s="37"/>
      <c r="L170" s="13"/>
      <c r="M170" s="37"/>
      <c r="N170" s="13"/>
      <c r="O170" s="37"/>
      <c r="P170" s="37"/>
      <c r="Q170" s="37"/>
      <c r="R170" s="37"/>
      <c r="S170" s="37"/>
      <c r="T170" s="37"/>
      <c r="U170" s="37"/>
      <c r="V170" s="37"/>
      <c r="W170" s="13" t="s">
        <v>3481</v>
      </c>
      <c r="X170" s="13" t="s">
        <v>52</v>
      </c>
      <c r="Y170" s="1" t="s">
        <v>52</v>
      </c>
      <c r="Z170" s="1" t="s">
        <v>52</v>
      </c>
      <c r="AA170" s="38"/>
      <c r="AB170" s="1" t="s">
        <v>52</v>
      </c>
    </row>
    <row r="171" spans="1:28" ht="30" customHeight="1" x14ac:dyDescent="0.3">
      <c r="A171" s="13" t="s">
        <v>2138</v>
      </c>
      <c r="B171" s="13" t="s">
        <v>2137</v>
      </c>
      <c r="C171" s="13" t="s">
        <v>52</v>
      </c>
      <c r="D171" s="36" t="s">
        <v>316</v>
      </c>
      <c r="E171" s="37"/>
      <c r="F171" s="13"/>
      <c r="G171" s="37"/>
      <c r="H171" s="13"/>
      <c r="I171" s="37"/>
      <c r="J171" s="13"/>
      <c r="K171" s="37"/>
      <c r="L171" s="13"/>
      <c r="M171" s="37"/>
      <c r="N171" s="13"/>
      <c r="O171" s="37"/>
      <c r="P171" s="37"/>
      <c r="Q171" s="37"/>
      <c r="R171" s="37"/>
      <c r="S171" s="37"/>
      <c r="T171" s="37"/>
      <c r="U171" s="37"/>
      <c r="V171" s="37"/>
      <c r="W171" s="13" t="s">
        <v>3482</v>
      </c>
      <c r="X171" s="13" t="s">
        <v>52</v>
      </c>
      <c r="Y171" s="1" t="s">
        <v>52</v>
      </c>
      <c r="Z171" s="1" t="s">
        <v>52</v>
      </c>
      <c r="AA171" s="38"/>
      <c r="AB171" s="1" t="s">
        <v>52</v>
      </c>
    </row>
    <row r="172" spans="1:28" ht="30" customHeight="1" x14ac:dyDescent="0.3">
      <c r="A172" s="13" t="s">
        <v>2448</v>
      </c>
      <c r="B172" s="13" t="s">
        <v>1071</v>
      </c>
      <c r="C172" s="13" t="s">
        <v>2447</v>
      </c>
      <c r="D172" s="36" t="s">
        <v>1073</v>
      </c>
      <c r="E172" s="37"/>
      <c r="F172" s="13"/>
      <c r="G172" s="37"/>
      <c r="H172" s="13"/>
      <c r="I172" s="37"/>
      <c r="J172" s="13"/>
      <c r="K172" s="37"/>
      <c r="L172" s="13"/>
      <c r="M172" s="37"/>
      <c r="N172" s="13"/>
      <c r="O172" s="37"/>
      <c r="P172" s="37"/>
      <c r="Q172" s="37"/>
      <c r="R172" s="37"/>
      <c r="S172" s="37"/>
      <c r="T172" s="37"/>
      <c r="U172" s="37"/>
      <c r="V172" s="37"/>
      <c r="W172" s="13" t="s">
        <v>3483</v>
      </c>
      <c r="X172" s="13" t="s">
        <v>52</v>
      </c>
      <c r="Y172" s="1" t="s">
        <v>52</v>
      </c>
      <c r="Z172" s="1" t="s">
        <v>52</v>
      </c>
      <c r="AA172" s="38"/>
      <c r="AB172" s="1" t="s">
        <v>52</v>
      </c>
    </row>
    <row r="173" spans="1:28" ht="30" customHeight="1" x14ac:dyDescent="0.3">
      <c r="A173" s="13" t="s">
        <v>2464</v>
      </c>
      <c r="B173" s="13" t="s">
        <v>2461</v>
      </c>
      <c r="C173" s="13" t="s">
        <v>2462</v>
      </c>
      <c r="D173" s="36" t="s">
        <v>1073</v>
      </c>
      <c r="E173" s="37"/>
      <c r="F173" s="13"/>
      <c r="G173" s="37"/>
      <c r="H173" s="13"/>
      <c r="I173" s="37"/>
      <c r="J173" s="13"/>
      <c r="K173" s="37"/>
      <c r="L173" s="13"/>
      <c r="M173" s="37"/>
      <c r="N173" s="13"/>
      <c r="O173" s="37"/>
      <c r="P173" s="37"/>
      <c r="Q173" s="37"/>
      <c r="R173" s="37"/>
      <c r="S173" s="37"/>
      <c r="T173" s="37"/>
      <c r="U173" s="37"/>
      <c r="V173" s="37"/>
      <c r="W173" s="13" t="s">
        <v>3484</v>
      </c>
      <c r="X173" s="13" t="s">
        <v>2463</v>
      </c>
      <c r="Y173" s="1" t="s">
        <v>52</v>
      </c>
      <c r="Z173" s="1" t="s">
        <v>52</v>
      </c>
      <c r="AA173" s="38"/>
      <c r="AB173" s="1" t="s">
        <v>52</v>
      </c>
    </row>
    <row r="174" spans="1:28" ht="30" customHeight="1" x14ac:dyDescent="0.3">
      <c r="A174" s="13" t="s">
        <v>2467</v>
      </c>
      <c r="B174" s="13" t="s">
        <v>2461</v>
      </c>
      <c r="C174" s="13" t="s">
        <v>2466</v>
      </c>
      <c r="D174" s="36" t="s">
        <v>1073</v>
      </c>
      <c r="E174" s="37"/>
      <c r="F174" s="13"/>
      <c r="G174" s="37"/>
      <c r="H174" s="13"/>
      <c r="I174" s="37"/>
      <c r="J174" s="13"/>
      <c r="K174" s="37"/>
      <c r="L174" s="13"/>
      <c r="M174" s="37"/>
      <c r="N174" s="13"/>
      <c r="O174" s="37"/>
      <c r="P174" s="37"/>
      <c r="Q174" s="37"/>
      <c r="R174" s="37"/>
      <c r="S174" s="37"/>
      <c r="T174" s="37"/>
      <c r="U174" s="37"/>
      <c r="V174" s="37"/>
      <c r="W174" s="13" t="s">
        <v>3485</v>
      </c>
      <c r="X174" s="13" t="s">
        <v>2463</v>
      </c>
      <c r="Y174" s="1" t="s">
        <v>52</v>
      </c>
      <c r="Z174" s="1" t="s">
        <v>52</v>
      </c>
      <c r="AA174" s="38"/>
      <c r="AB174" s="1" t="s">
        <v>52</v>
      </c>
    </row>
    <row r="175" spans="1:28" ht="30" customHeight="1" x14ac:dyDescent="0.3">
      <c r="A175" s="13" t="s">
        <v>1409</v>
      </c>
      <c r="B175" s="13" t="s">
        <v>1407</v>
      </c>
      <c r="C175" s="13" t="s">
        <v>1408</v>
      </c>
      <c r="D175" s="36" t="s">
        <v>61</v>
      </c>
      <c r="E175" s="37"/>
      <c r="F175" s="13"/>
      <c r="G175" s="37"/>
      <c r="H175" s="13"/>
      <c r="I175" s="37"/>
      <c r="J175" s="13"/>
      <c r="K175" s="37"/>
      <c r="L175" s="13"/>
      <c r="M175" s="37"/>
      <c r="N175" s="13"/>
      <c r="O175" s="37"/>
      <c r="P175" s="37"/>
      <c r="Q175" s="37"/>
      <c r="R175" s="37"/>
      <c r="S175" s="37"/>
      <c r="T175" s="37"/>
      <c r="U175" s="37"/>
      <c r="V175" s="37"/>
      <c r="W175" s="13" t="s">
        <v>3486</v>
      </c>
      <c r="X175" s="13" t="s">
        <v>52</v>
      </c>
      <c r="Y175" s="1" t="s">
        <v>52</v>
      </c>
      <c r="Z175" s="1" t="s">
        <v>52</v>
      </c>
      <c r="AA175" s="38"/>
      <c r="AB175" s="1" t="s">
        <v>52</v>
      </c>
    </row>
    <row r="176" spans="1:28" ht="30" customHeight="1" x14ac:dyDescent="0.3">
      <c r="A176" s="13" t="s">
        <v>2454</v>
      </c>
      <c r="B176" s="13" t="s">
        <v>1072</v>
      </c>
      <c r="C176" s="13" t="s">
        <v>2453</v>
      </c>
      <c r="D176" s="36" t="s">
        <v>1102</v>
      </c>
      <c r="E176" s="37"/>
      <c r="F176" s="13"/>
      <c r="G176" s="37"/>
      <c r="H176" s="13"/>
      <c r="I176" s="37"/>
      <c r="J176" s="13"/>
      <c r="K176" s="37"/>
      <c r="L176" s="13"/>
      <c r="M176" s="37"/>
      <c r="N176" s="13"/>
      <c r="O176" s="37"/>
      <c r="P176" s="37"/>
      <c r="Q176" s="37"/>
      <c r="R176" s="37"/>
      <c r="S176" s="37"/>
      <c r="T176" s="37"/>
      <c r="U176" s="37"/>
      <c r="V176" s="37"/>
      <c r="W176" s="13" t="s">
        <v>3487</v>
      </c>
      <c r="X176" s="13" t="s">
        <v>52</v>
      </c>
      <c r="Y176" s="1" t="s">
        <v>3207</v>
      </c>
      <c r="Z176" s="1" t="s">
        <v>52</v>
      </c>
      <c r="AA176" s="38"/>
      <c r="AB176" s="1" t="s">
        <v>52</v>
      </c>
    </row>
    <row r="177" spans="1:28" ht="30" customHeight="1" x14ac:dyDescent="0.3">
      <c r="A177" s="13" t="s">
        <v>2458</v>
      </c>
      <c r="B177" s="13" t="s">
        <v>2447</v>
      </c>
      <c r="C177" s="13" t="s">
        <v>2457</v>
      </c>
      <c r="D177" s="36" t="s">
        <v>1102</v>
      </c>
      <c r="E177" s="37"/>
      <c r="F177" s="13"/>
      <c r="G177" s="37"/>
      <c r="H177" s="13"/>
      <c r="I177" s="37"/>
      <c r="J177" s="13"/>
      <c r="K177" s="37"/>
      <c r="L177" s="13"/>
      <c r="M177" s="37"/>
      <c r="N177" s="13"/>
      <c r="O177" s="37"/>
      <c r="P177" s="37"/>
      <c r="Q177" s="37"/>
      <c r="R177" s="37"/>
      <c r="S177" s="37"/>
      <c r="T177" s="37"/>
      <c r="U177" s="37"/>
      <c r="V177" s="37"/>
      <c r="W177" s="13" t="s">
        <v>3488</v>
      </c>
      <c r="X177" s="13" t="s">
        <v>52</v>
      </c>
      <c r="Y177" s="1" t="s">
        <v>3207</v>
      </c>
      <c r="Z177" s="1" t="s">
        <v>52</v>
      </c>
      <c r="AA177" s="38"/>
      <c r="AB177" s="1" t="s">
        <v>52</v>
      </c>
    </row>
    <row r="178" spans="1:28" ht="30" customHeight="1" x14ac:dyDescent="0.3">
      <c r="A178" s="13" t="s">
        <v>2444</v>
      </c>
      <c r="B178" s="13" t="s">
        <v>2443</v>
      </c>
      <c r="C178" s="13" t="s">
        <v>52</v>
      </c>
      <c r="D178" s="36" t="s">
        <v>1102</v>
      </c>
      <c r="E178" s="37"/>
      <c r="F178" s="13"/>
      <c r="G178" s="37"/>
      <c r="H178" s="13"/>
      <c r="I178" s="37"/>
      <c r="J178" s="13"/>
      <c r="K178" s="37"/>
      <c r="L178" s="13"/>
      <c r="M178" s="37"/>
      <c r="N178" s="13"/>
      <c r="O178" s="37"/>
      <c r="P178" s="37"/>
      <c r="Q178" s="37"/>
      <c r="R178" s="37"/>
      <c r="S178" s="37"/>
      <c r="T178" s="37"/>
      <c r="U178" s="37"/>
      <c r="V178" s="37"/>
      <c r="W178" s="13" t="s">
        <v>3489</v>
      </c>
      <c r="X178" s="13" t="s">
        <v>52</v>
      </c>
      <c r="Y178" s="1" t="s">
        <v>3207</v>
      </c>
      <c r="Z178" s="1" t="s">
        <v>52</v>
      </c>
      <c r="AA178" s="38"/>
      <c r="AB178" s="1" t="s">
        <v>52</v>
      </c>
    </row>
    <row r="179" spans="1:28" ht="30" customHeight="1" x14ac:dyDescent="0.3">
      <c r="A179" s="13" t="s">
        <v>1116</v>
      </c>
      <c r="B179" s="13" t="s">
        <v>1114</v>
      </c>
      <c r="C179" s="13" t="s">
        <v>1115</v>
      </c>
      <c r="D179" s="36" t="s">
        <v>1102</v>
      </c>
      <c r="E179" s="37"/>
      <c r="F179" s="13"/>
      <c r="G179" s="37"/>
      <c r="H179" s="13"/>
      <c r="I179" s="37"/>
      <c r="J179" s="13"/>
      <c r="K179" s="37"/>
      <c r="L179" s="13"/>
      <c r="M179" s="37"/>
      <c r="N179" s="13"/>
      <c r="O179" s="37"/>
      <c r="P179" s="37"/>
      <c r="Q179" s="37"/>
      <c r="R179" s="37"/>
      <c r="S179" s="37"/>
      <c r="T179" s="37"/>
      <c r="U179" s="37"/>
      <c r="V179" s="37"/>
      <c r="W179" s="13" t="s">
        <v>3490</v>
      </c>
      <c r="X179" s="13" t="s">
        <v>52</v>
      </c>
      <c r="Y179" s="1" t="s">
        <v>3207</v>
      </c>
      <c r="Z179" s="1" t="s">
        <v>52</v>
      </c>
      <c r="AA179" s="38"/>
      <c r="AB179" s="1" t="s">
        <v>52</v>
      </c>
    </row>
    <row r="180" spans="1:28" ht="30" customHeight="1" x14ac:dyDescent="0.3">
      <c r="A180" s="13" t="s">
        <v>1120</v>
      </c>
      <c r="B180" s="13" t="s">
        <v>1118</v>
      </c>
      <c r="C180" s="13" t="s">
        <v>1119</v>
      </c>
      <c r="D180" s="36" t="s">
        <v>1102</v>
      </c>
      <c r="E180" s="37"/>
      <c r="F180" s="13"/>
      <c r="G180" s="37"/>
      <c r="H180" s="13"/>
      <c r="I180" s="37"/>
      <c r="J180" s="13"/>
      <c r="K180" s="37"/>
      <c r="L180" s="13"/>
      <c r="M180" s="37"/>
      <c r="N180" s="13"/>
      <c r="O180" s="37"/>
      <c r="P180" s="37"/>
      <c r="Q180" s="37"/>
      <c r="R180" s="37"/>
      <c r="S180" s="37"/>
      <c r="T180" s="37"/>
      <c r="U180" s="37"/>
      <c r="V180" s="37"/>
      <c r="W180" s="13" t="s">
        <v>3491</v>
      </c>
      <c r="X180" s="13" t="s">
        <v>52</v>
      </c>
      <c r="Y180" s="1" t="s">
        <v>3207</v>
      </c>
      <c r="Z180" s="1" t="s">
        <v>52</v>
      </c>
      <c r="AA180" s="38"/>
      <c r="AB180" s="1" t="s">
        <v>52</v>
      </c>
    </row>
    <row r="181" spans="1:28" ht="30" customHeight="1" x14ac:dyDescent="0.3">
      <c r="A181" s="13" t="s">
        <v>1194</v>
      </c>
      <c r="B181" s="13" t="s">
        <v>1192</v>
      </c>
      <c r="C181" s="13" t="s">
        <v>1193</v>
      </c>
      <c r="D181" s="36" t="s">
        <v>652</v>
      </c>
      <c r="E181" s="37"/>
      <c r="F181" s="13"/>
      <c r="G181" s="37"/>
      <c r="H181" s="13"/>
      <c r="I181" s="37"/>
      <c r="J181" s="13"/>
      <c r="K181" s="37"/>
      <c r="L181" s="13"/>
      <c r="M181" s="37"/>
      <c r="N181" s="13"/>
      <c r="O181" s="37"/>
      <c r="P181" s="37"/>
      <c r="Q181" s="37"/>
      <c r="R181" s="37"/>
      <c r="S181" s="37"/>
      <c r="T181" s="37"/>
      <c r="U181" s="37"/>
      <c r="V181" s="37"/>
      <c r="W181" s="13" t="s">
        <v>3492</v>
      </c>
      <c r="X181" s="13" t="s">
        <v>52</v>
      </c>
      <c r="Y181" s="1" t="s">
        <v>3493</v>
      </c>
      <c r="Z181" s="1" t="s">
        <v>52</v>
      </c>
      <c r="AA181" s="38"/>
      <c r="AB181" s="1" t="s">
        <v>52</v>
      </c>
    </row>
    <row r="182" spans="1:28" ht="30" customHeight="1" x14ac:dyDescent="0.3">
      <c r="A182" s="13" t="s">
        <v>1725</v>
      </c>
      <c r="B182" s="13" t="s">
        <v>1724</v>
      </c>
      <c r="C182" s="13" t="s">
        <v>1193</v>
      </c>
      <c r="D182" s="36" t="s">
        <v>652</v>
      </c>
      <c r="E182" s="37"/>
      <c r="F182" s="13"/>
      <c r="G182" s="37"/>
      <c r="H182" s="13"/>
      <c r="I182" s="37"/>
      <c r="J182" s="13"/>
      <c r="K182" s="37"/>
      <c r="L182" s="13"/>
      <c r="M182" s="37"/>
      <c r="N182" s="13"/>
      <c r="O182" s="37"/>
      <c r="P182" s="37"/>
      <c r="Q182" s="37"/>
      <c r="R182" s="37"/>
      <c r="S182" s="37"/>
      <c r="T182" s="37"/>
      <c r="U182" s="37"/>
      <c r="V182" s="37"/>
      <c r="W182" s="13" t="s">
        <v>3494</v>
      </c>
      <c r="X182" s="13" t="s">
        <v>52</v>
      </c>
      <c r="Y182" s="1" t="s">
        <v>3493</v>
      </c>
      <c r="Z182" s="1" t="s">
        <v>52</v>
      </c>
      <c r="AA182" s="38"/>
      <c r="AB182" s="1" t="s">
        <v>52</v>
      </c>
    </row>
    <row r="183" spans="1:28" ht="30" customHeight="1" x14ac:dyDescent="0.3">
      <c r="A183" s="13" t="s">
        <v>2480</v>
      </c>
      <c r="B183" s="13" t="s">
        <v>2479</v>
      </c>
      <c r="C183" s="13" t="s">
        <v>1193</v>
      </c>
      <c r="D183" s="36" t="s">
        <v>652</v>
      </c>
      <c r="E183" s="37"/>
      <c r="F183" s="13"/>
      <c r="G183" s="37"/>
      <c r="H183" s="13"/>
      <c r="I183" s="37"/>
      <c r="J183" s="13"/>
      <c r="K183" s="37"/>
      <c r="L183" s="13"/>
      <c r="M183" s="37"/>
      <c r="N183" s="13"/>
      <c r="O183" s="37"/>
      <c r="P183" s="37"/>
      <c r="Q183" s="37"/>
      <c r="R183" s="37"/>
      <c r="S183" s="37"/>
      <c r="T183" s="37"/>
      <c r="U183" s="37"/>
      <c r="V183" s="37"/>
      <c r="W183" s="13" t="s">
        <v>3495</v>
      </c>
      <c r="X183" s="13" t="s">
        <v>52</v>
      </c>
      <c r="Y183" s="1" t="s">
        <v>3493</v>
      </c>
      <c r="Z183" s="1" t="s">
        <v>52</v>
      </c>
      <c r="AA183" s="38"/>
      <c r="AB183" s="1" t="s">
        <v>52</v>
      </c>
    </row>
    <row r="184" spans="1:28" ht="30" customHeight="1" x14ac:dyDescent="0.3">
      <c r="A184" s="13" t="s">
        <v>2517</v>
      </c>
      <c r="B184" s="13" t="s">
        <v>2516</v>
      </c>
      <c r="C184" s="13" t="s">
        <v>1193</v>
      </c>
      <c r="D184" s="36" t="s">
        <v>652</v>
      </c>
      <c r="E184" s="37"/>
      <c r="F184" s="13"/>
      <c r="G184" s="37"/>
      <c r="H184" s="13"/>
      <c r="I184" s="37"/>
      <c r="J184" s="13"/>
      <c r="K184" s="37"/>
      <c r="L184" s="13"/>
      <c r="M184" s="37"/>
      <c r="N184" s="13"/>
      <c r="O184" s="37"/>
      <c r="P184" s="37"/>
      <c r="Q184" s="37"/>
      <c r="R184" s="37"/>
      <c r="S184" s="37"/>
      <c r="T184" s="37"/>
      <c r="U184" s="37"/>
      <c r="V184" s="37"/>
      <c r="W184" s="13" t="s">
        <v>3496</v>
      </c>
      <c r="X184" s="13" t="s">
        <v>52</v>
      </c>
      <c r="Y184" s="1" t="s">
        <v>3493</v>
      </c>
      <c r="Z184" s="1" t="s">
        <v>52</v>
      </c>
      <c r="AA184" s="38"/>
      <c r="AB184" s="1" t="s">
        <v>52</v>
      </c>
    </row>
    <row r="185" spans="1:28" ht="30" customHeight="1" x14ac:dyDescent="0.3">
      <c r="A185" s="13" t="s">
        <v>2536</v>
      </c>
      <c r="B185" s="13" t="s">
        <v>2535</v>
      </c>
      <c r="C185" s="13" t="s">
        <v>1193</v>
      </c>
      <c r="D185" s="36" t="s">
        <v>652</v>
      </c>
      <c r="E185" s="37"/>
      <c r="F185" s="13"/>
      <c r="G185" s="37"/>
      <c r="H185" s="13"/>
      <c r="I185" s="37"/>
      <c r="J185" s="13"/>
      <c r="K185" s="37"/>
      <c r="L185" s="13"/>
      <c r="M185" s="37"/>
      <c r="N185" s="13"/>
      <c r="O185" s="37"/>
      <c r="P185" s="37"/>
      <c r="Q185" s="37"/>
      <c r="R185" s="37"/>
      <c r="S185" s="37"/>
      <c r="T185" s="37"/>
      <c r="U185" s="37"/>
      <c r="V185" s="37"/>
      <c r="W185" s="13" t="s">
        <v>3497</v>
      </c>
      <c r="X185" s="13" t="s">
        <v>52</v>
      </c>
      <c r="Y185" s="1" t="s">
        <v>3493</v>
      </c>
      <c r="Z185" s="1" t="s">
        <v>52</v>
      </c>
      <c r="AA185" s="38"/>
      <c r="AB185" s="1" t="s">
        <v>52</v>
      </c>
    </row>
    <row r="186" spans="1:28" ht="30" customHeight="1" x14ac:dyDescent="0.3">
      <c r="A186" s="13" t="s">
        <v>2539</v>
      </c>
      <c r="B186" s="13" t="s">
        <v>2538</v>
      </c>
      <c r="C186" s="13" t="s">
        <v>1193</v>
      </c>
      <c r="D186" s="36" t="s">
        <v>652</v>
      </c>
      <c r="E186" s="37"/>
      <c r="F186" s="13"/>
      <c r="G186" s="37"/>
      <c r="H186" s="13"/>
      <c r="I186" s="37"/>
      <c r="J186" s="13"/>
      <c r="K186" s="37"/>
      <c r="L186" s="13"/>
      <c r="M186" s="37"/>
      <c r="N186" s="13"/>
      <c r="O186" s="37"/>
      <c r="P186" s="37"/>
      <c r="Q186" s="37"/>
      <c r="R186" s="37"/>
      <c r="S186" s="37"/>
      <c r="T186" s="37"/>
      <c r="U186" s="37"/>
      <c r="V186" s="37"/>
      <c r="W186" s="13" t="s">
        <v>3498</v>
      </c>
      <c r="X186" s="13" t="s">
        <v>52</v>
      </c>
      <c r="Y186" s="1" t="s">
        <v>3493</v>
      </c>
      <c r="Z186" s="1" t="s">
        <v>52</v>
      </c>
      <c r="AA186" s="38"/>
      <c r="AB186" s="1" t="s">
        <v>52</v>
      </c>
    </row>
    <row r="187" spans="1:28" ht="30" customHeight="1" x14ac:dyDescent="0.3">
      <c r="A187" s="13" t="s">
        <v>1270</v>
      </c>
      <c r="B187" s="13" t="s">
        <v>1269</v>
      </c>
      <c r="C187" s="13" t="s">
        <v>1193</v>
      </c>
      <c r="D187" s="36" t="s">
        <v>652</v>
      </c>
      <c r="E187" s="37"/>
      <c r="F187" s="13"/>
      <c r="G187" s="37"/>
      <c r="H187" s="13"/>
      <c r="I187" s="37"/>
      <c r="J187" s="13"/>
      <c r="K187" s="37"/>
      <c r="L187" s="13"/>
      <c r="M187" s="37"/>
      <c r="N187" s="13"/>
      <c r="O187" s="37"/>
      <c r="P187" s="37"/>
      <c r="Q187" s="37"/>
      <c r="R187" s="37"/>
      <c r="S187" s="37"/>
      <c r="T187" s="37"/>
      <c r="U187" s="37"/>
      <c r="V187" s="37"/>
      <c r="W187" s="13" t="s">
        <v>3499</v>
      </c>
      <c r="X187" s="13" t="s">
        <v>52</v>
      </c>
      <c r="Y187" s="1" t="s">
        <v>3493</v>
      </c>
      <c r="Z187" s="1" t="s">
        <v>52</v>
      </c>
      <c r="AA187" s="38"/>
      <c r="AB187" s="1" t="s">
        <v>52</v>
      </c>
    </row>
    <row r="188" spans="1:28" ht="30" customHeight="1" x14ac:dyDescent="0.3">
      <c r="A188" s="13" t="s">
        <v>1671</v>
      </c>
      <c r="B188" s="13" t="s">
        <v>1670</v>
      </c>
      <c r="C188" s="13" t="s">
        <v>1193</v>
      </c>
      <c r="D188" s="36" t="s">
        <v>652</v>
      </c>
      <c r="E188" s="37"/>
      <c r="F188" s="13"/>
      <c r="G188" s="37"/>
      <c r="H188" s="13"/>
      <c r="I188" s="37"/>
      <c r="J188" s="13"/>
      <c r="K188" s="37"/>
      <c r="L188" s="13"/>
      <c r="M188" s="37"/>
      <c r="N188" s="13"/>
      <c r="O188" s="37"/>
      <c r="P188" s="37"/>
      <c r="Q188" s="37"/>
      <c r="R188" s="37"/>
      <c r="S188" s="37"/>
      <c r="T188" s="37"/>
      <c r="U188" s="37"/>
      <c r="V188" s="37"/>
      <c r="W188" s="13" t="s">
        <v>3500</v>
      </c>
      <c r="X188" s="13" t="s">
        <v>52</v>
      </c>
      <c r="Y188" s="1" t="s">
        <v>3493</v>
      </c>
      <c r="Z188" s="1" t="s">
        <v>52</v>
      </c>
      <c r="AA188" s="38"/>
      <c r="AB188" s="1" t="s">
        <v>52</v>
      </c>
    </row>
    <row r="189" spans="1:28" ht="30" customHeight="1" x14ac:dyDescent="0.3">
      <c r="A189" s="13" t="s">
        <v>1315</v>
      </c>
      <c r="B189" s="13" t="s">
        <v>1314</v>
      </c>
      <c r="C189" s="13" t="s">
        <v>1193</v>
      </c>
      <c r="D189" s="36" t="s">
        <v>652</v>
      </c>
      <c r="E189" s="37"/>
      <c r="F189" s="13"/>
      <c r="G189" s="37"/>
      <c r="H189" s="13"/>
      <c r="I189" s="37"/>
      <c r="J189" s="13"/>
      <c r="K189" s="37"/>
      <c r="L189" s="13"/>
      <c r="M189" s="37"/>
      <c r="N189" s="13"/>
      <c r="O189" s="37"/>
      <c r="P189" s="37"/>
      <c r="Q189" s="37"/>
      <c r="R189" s="37"/>
      <c r="S189" s="37"/>
      <c r="T189" s="37"/>
      <c r="U189" s="37"/>
      <c r="V189" s="37"/>
      <c r="W189" s="13" t="s">
        <v>3501</v>
      </c>
      <c r="X189" s="13" t="s">
        <v>52</v>
      </c>
      <c r="Y189" s="1" t="s">
        <v>3493</v>
      </c>
      <c r="Z189" s="1" t="s">
        <v>52</v>
      </c>
      <c r="AA189" s="38"/>
      <c r="AB189" s="1" t="s">
        <v>52</v>
      </c>
    </row>
    <row r="190" spans="1:28" ht="30" customHeight="1" x14ac:dyDescent="0.3">
      <c r="A190" s="13" t="s">
        <v>1733</v>
      </c>
      <c r="B190" s="13" t="s">
        <v>1732</v>
      </c>
      <c r="C190" s="13" t="s">
        <v>1193</v>
      </c>
      <c r="D190" s="36" t="s">
        <v>652</v>
      </c>
      <c r="E190" s="37"/>
      <c r="F190" s="13"/>
      <c r="G190" s="37"/>
      <c r="H190" s="13"/>
      <c r="I190" s="37"/>
      <c r="J190" s="13"/>
      <c r="K190" s="37"/>
      <c r="L190" s="13"/>
      <c r="M190" s="37"/>
      <c r="N190" s="13"/>
      <c r="O190" s="37"/>
      <c r="P190" s="37"/>
      <c r="Q190" s="37"/>
      <c r="R190" s="37"/>
      <c r="S190" s="37"/>
      <c r="T190" s="37"/>
      <c r="U190" s="37"/>
      <c r="V190" s="37"/>
      <c r="W190" s="13" t="s">
        <v>3502</v>
      </c>
      <c r="X190" s="13" t="s">
        <v>52</v>
      </c>
      <c r="Y190" s="1" t="s">
        <v>3493</v>
      </c>
      <c r="Z190" s="1" t="s">
        <v>52</v>
      </c>
      <c r="AA190" s="38"/>
      <c r="AB190" s="1" t="s">
        <v>52</v>
      </c>
    </row>
    <row r="191" spans="1:28" ht="30" customHeight="1" x14ac:dyDescent="0.3">
      <c r="A191" s="13" t="s">
        <v>2954</v>
      </c>
      <c r="B191" s="13" t="s">
        <v>2953</v>
      </c>
      <c r="C191" s="13" t="s">
        <v>1193</v>
      </c>
      <c r="D191" s="36" t="s">
        <v>652</v>
      </c>
      <c r="E191" s="37"/>
      <c r="F191" s="13"/>
      <c r="G191" s="37"/>
      <c r="H191" s="13"/>
      <c r="I191" s="37"/>
      <c r="J191" s="13"/>
      <c r="K191" s="37"/>
      <c r="L191" s="13"/>
      <c r="M191" s="37"/>
      <c r="N191" s="13"/>
      <c r="O191" s="37"/>
      <c r="P191" s="37"/>
      <c r="Q191" s="37"/>
      <c r="R191" s="37"/>
      <c r="S191" s="37"/>
      <c r="T191" s="37"/>
      <c r="U191" s="37"/>
      <c r="V191" s="37"/>
      <c r="W191" s="13" t="s">
        <v>3503</v>
      </c>
      <c r="X191" s="13" t="s">
        <v>52</v>
      </c>
      <c r="Y191" s="1" t="s">
        <v>3493</v>
      </c>
      <c r="Z191" s="1" t="s">
        <v>52</v>
      </c>
      <c r="AA191" s="38"/>
      <c r="AB191" s="1" t="s">
        <v>52</v>
      </c>
    </row>
    <row r="192" spans="1:28" ht="30" customHeight="1" x14ac:dyDescent="0.3">
      <c r="A192" s="13" t="s">
        <v>1960</v>
      </c>
      <c r="B192" s="13" t="s">
        <v>1959</v>
      </c>
      <c r="C192" s="13" t="s">
        <v>1193</v>
      </c>
      <c r="D192" s="36" t="s">
        <v>652</v>
      </c>
      <c r="E192" s="37"/>
      <c r="F192" s="13"/>
      <c r="G192" s="37"/>
      <c r="H192" s="13"/>
      <c r="I192" s="37"/>
      <c r="J192" s="13"/>
      <c r="K192" s="37"/>
      <c r="L192" s="13"/>
      <c r="M192" s="37"/>
      <c r="N192" s="13"/>
      <c r="O192" s="37"/>
      <c r="P192" s="37"/>
      <c r="Q192" s="37"/>
      <c r="R192" s="37"/>
      <c r="S192" s="37"/>
      <c r="T192" s="37"/>
      <c r="U192" s="37"/>
      <c r="V192" s="37"/>
      <c r="W192" s="13" t="s">
        <v>3504</v>
      </c>
      <c r="X192" s="13" t="s">
        <v>52</v>
      </c>
      <c r="Y192" s="1" t="s">
        <v>3493</v>
      </c>
      <c r="Z192" s="1" t="s">
        <v>52</v>
      </c>
      <c r="AA192" s="38"/>
      <c r="AB192" s="1" t="s">
        <v>52</v>
      </c>
    </row>
    <row r="193" spans="1:28" ht="30" customHeight="1" x14ac:dyDescent="0.3">
      <c r="A193" s="13" t="s">
        <v>3103</v>
      </c>
      <c r="B193" s="13" t="s">
        <v>3102</v>
      </c>
      <c r="C193" s="13" t="s">
        <v>1193</v>
      </c>
      <c r="D193" s="36" t="s">
        <v>652</v>
      </c>
      <c r="E193" s="37"/>
      <c r="F193" s="13"/>
      <c r="G193" s="37"/>
      <c r="H193" s="13"/>
      <c r="I193" s="37"/>
      <c r="J193" s="13"/>
      <c r="K193" s="37"/>
      <c r="L193" s="13"/>
      <c r="M193" s="37"/>
      <c r="N193" s="13"/>
      <c r="O193" s="37"/>
      <c r="P193" s="37"/>
      <c r="Q193" s="37"/>
      <c r="R193" s="37"/>
      <c r="S193" s="37"/>
      <c r="T193" s="37"/>
      <c r="U193" s="37"/>
      <c r="V193" s="37"/>
      <c r="W193" s="13" t="s">
        <v>3505</v>
      </c>
      <c r="X193" s="13" t="s">
        <v>52</v>
      </c>
      <c r="Y193" s="1" t="s">
        <v>3493</v>
      </c>
      <c r="Z193" s="1" t="s">
        <v>52</v>
      </c>
      <c r="AA193" s="38"/>
      <c r="AB193" s="1" t="s">
        <v>52</v>
      </c>
    </row>
    <row r="194" spans="1:28" ht="30" customHeight="1" x14ac:dyDescent="0.3">
      <c r="A194" s="13" t="s">
        <v>2607</v>
      </c>
      <c r="B194" s="13" t="s">
        <v>2606</v>
      </c>
      <c r="C194" s="13" t="s">
        <v>1193</v>
      </c>
      <c r="D194" s="36" t="s">
        <v>652</v>
      </c>
      <c r="E194" s="37"/>
      <c r="F194" s="13"/>
      <c r="G194" s="37"/>
      <c r="H194" s="13"/>
      <c r="I194" s="37"/>
      <c r="J194" s="13"/>
      <c r="K194" s="37"/>
      <c r="L194" s="13"/>
      <c r="M194" s="37"/>
      <c r="N194" s="13"/>
      <c r="O194" s="37"/>
      <c r="P194" s="37"/>
      <c r="Q194" s="37"/>
      <c r="R194" s="37"/>
      <c r="S194" s="37"/>
      <c r="T194" s="37"/>
      <c r="U194" s="37"/>
      <c r="V194" s="37"/>
      <c r="W194" s="13" t="s">
        <v>3506</v>
      </c>
      <c r="X194" s="13" t="s">
        <v>52</v>
      </c>
      <c r="Y194" s="1" t="s">
        <v>3493</v>
      </c>
      <c r="Z194" s="1" t="s">
        <v>52</v>
      </c>
      <c r="AA194" s="38"/>
      <c r="AB194" s="1" t="s">
        <v>52</v>
      </c>
    </row>
    <row r="195" spans="1:28" ht="30" customHeight="1" x14ac:dyDescent="0.3">
      <c r="A195" s="13" t="s">
        <v>1547</v>
      </c>
      <c r="B195" s="13" t="s">
        <v>1546</v>
      </c>
      <c r="C195" s="13" t="s">
        <v>1193</v>
      </c>
      <c r="D195" s="36" t="s">
        <v>652</v>
      </c>
      <c r="E195" s="37"/>
      <c r="F195" s="13"/>
      <c r="G195" s="37"/>
      <c r="H195" s="13"/>
      <c r="I195" s="37"/>
      <c r="J195" s="13"/>
      <c r="K195" s="37"/>
      <c r="L195" s="13"/>
      <c r="M195" s="37"/>
      <c r="N195" s="13"/>
      <c r="O195" s="37"/>
      <c r="P195" s="37"/>
      <c r="Q195" s="37"/>
      <c r="R195" s="37"/>
      <c r="S195" s="37"/>
      <c r="T195" s="37"/>
      <c r="U195" s="37"/>
      <c r="V195" s="37"/>
      <c r="W195" s="13" t="s">
        <v>3507</v>
      </c>
      <c r="X195" s="13" t="s">
        <v>52</v>
      </c>
      <c r="Y195" s="1" t="s">
        <v>3493</v>
      </c>
      <c r="Z195" s="1" t="s">
        <v>52</v>
      </c>
      <c r="AA195" s="38"/>
      <c r="AB195" s="1" t="s">
        <v>52</v>
      </c>
    </row>
    <row r="196" spans="1:28" ht="30" customHeight="1" x14ac:dyDescent="0.3">
      <c r="A196" s="13" t="s">
        <v>3118</v>
      </c>
      <c r="B196" s="13" t="s">
        <v>3117</v>
      </c>
      <c r="C196" s="13" t="s">
        <v>1193</v>
      </c>
      <c r="D196" s="36" t="s">
        <v>652</v>
      </c>
      <c r="E196" s="37"/>
      <c r="F196" s="13"/>
      <c r="G196" s="37"/>
      <c r="H196" s="13"/>
      <c r="I196" s="37"/>
      <c r="J196" s="13"/>
      <c r="K196" s="37"/>
      <c r="L196" s="13"/>
      <c r="M196" s="37"/>
      <c r="N196" s="13"/>
      <c r="O196" s="37"/>
      <c r="P196" s="37"/>
      <c r="Q196" s="37"/>
      <c r="R196" s="37"/>
      <c r="S196" s="37"/>
      <c r="T196" s="37"/>
      <c r="U196" s="37"/>
      <c r="V196" s="37"/>
      <c r="W196" s="13" t="s">
        <v>3508</v>
      </c>
      <c r="X196" s="13" t="s">
        <v>52</v>
      </c>
      <c r="Y196" s="1" t="s">
        <v>3493</v>
      </c>
      <c r="Z196" s="1" t="s">
        <v>52</v>
      </c>
      <c r="AA196" s="38"/>
      <c r="AB196" s="1" t="s">
        <v>52</v>
      </c>
    </row>
    <row r="197" spans="1:28" ht="30" customHeight="1" x14ac:dyDescent="0.3">
      <c r="A197" s="13" t="s">
        <v>3177</v>
      </c>
      <c r="B197" s="13" t="s">
        <v>3176</v>
      </c>
      <c r="C197" s="13" t="s">
        <v>1193</v>
      </c>
      <c r="D197" s="36" t="s">
        <v>652</v>
      </c>
      <c r="E197" s="37"/>
      <c r="F197" s="13"/>
      <c r="G197" s="37"/>
      <c r="H197" s="13"/>
      <c r="I197" s="37"/>
      <c r="J197" s="13"/>
      <c r="K197" s="37"/>
      <c r="L197" s="13"/>
      <c r="M197" s="37"/>
      <c r="N197" s="13"/>
      <c r="O197" s="37"/>
      <c r="P197" s="37"/>
      <c r="Q197" s="37"/>
      <c r="R197" s="37"/>
      <c r="S197" s="37"/>
      <c r="T197" s="37"/>
      <c r="U197" s="37"/>
      <c r="V197" s="37"/>
      <c r="W197" s="13" t="s">
        <v>3509</v>
      </c>
      <c r="X197" s="13" t="s">
        <v>52</v>
      </c>
      <c r="Y197" s="1" t="s">
        <v>3493</v>
      </c>
      <c r="Z197" s="1" t="s">
        <v>52</v>
      </c>
      <c r="AA197" s="38"/>
      <c r="AB197" s="1" t="s">
        <v>52</v>
      </c>
    </row>
    <row r="198" spans="1:28" ht="30" customHeight="1" x14ac:dyDescent="0.3">
      <c r="A198" s="13" t="s">
        <v>2499</v>
      </c>
      <c r="B198" s="13" t="s">
        <v>2498</v>
      </c>
      <c r="C198" s="13" t="s">
        <v>1193</v>
      </c>
      <c r="D198" s="36" t="s">
        <v>652</v>
      </c>
      <c r="E198" s="37"/>
      <c r="F198" s="13"/>
      <c r="G198" s="37"/>
      <c r="H198" s="13"/>
      <c r="I198" s="37"/>
      <c r="J198" s="13"/>
      <c r="K198" s="37"/>
      <c r="L198" s="13"/>
      <c r="M198" s="37"/>
      <c r="N198" s="13"/>
      <c r="O198" s="37"/>
      <c r="P198" s="37"/>
      <c r="Q198" s="37"/>
      <c r="R198" s="37"/>
      <c r="S198" s="37"/>
      <c r="T198" s="37"/>
      <c r="U198" s="37"/>
      <c r="V198" s="37"/>
      <c r="W198" s="13" t="s">
        <v>3510</v>
      </c>
      <c r="X198" s="13" t="s">
        <v>52</v>
      </c>
      <c r="Y198" s="1" t="s">
        <v>3493</v>
      </c>
      <c r="Z198" s="1" t="s">
        <v>52</v>
      </c>
      <c r="AA198" s="38"/>
      <c r="AB198" s="1" t="s">
        <v>52</v>
      </c>
    </row>
    <row r="199" spans="1:28" ht="30" customHeight="1" x14ac:dyDescent="0.3">
      <c r="A199" s="13" t="s">
        <v>2848</v>
      </c>
      <c r="B199" s="13" t="s">
        <v>2847</v>
      </c>
      <c r="C199" s="13" t="s">
        <v>1193</v>
      </c>
      <c r="D199" s="36" t="s">
        <v>652</v>
      </c>
      <c r="E199" s="37"/>
      <c r="F199" s="13"/>
      <c r="G199" s="37"/>
      <c r="H199" s="13"/>
      <c r="I199" s="37"/>
      <c r="J199" s="13"/>
      <c r="K199" s="37"/>
      <c r="L199" s="13"/>
      <c r="M199" s="37"/>
      <c r="N199" s="13"/>
      <c r="O199" s="37"/>
      <c r="P199" s="37"/>
      <c r="Q199" s="37"/>
      <c r="R199" s="37"/>
      <c r="S199" s="37"/>
      <c r="T199" s="37"/>
      <c r="U199" s="37"/>
      <c r="V199" s="37"/>
      <c r="W199" s="13" t="s">
        <v>3511</v>
      </c>
      <c r="X199" s="13" t="s">
        <v>52</v>
      </c>
      <c r="Y199" s="1" t="s">
        <v>3493</v>
      </c>
      <c r="Z199" s="1" t="s">
        <v>52</v>
      </c>
      <c r="AA199" s="38"/>
      <c r="AB199" s="1" t="s">
        <v>52</v>
      </c>
    </row>
    <row r="200" spans="1:28" ht="30" customHeight="1" x14ac:dyDescent="0.3">
      <c r="A200" s="13" t="s">
        <v>3192</v>
      </c>
      <c r="B200" s="13" t="s">
        <v>3191</v>
      </c>
      <c r="C200" s="13" t="s">
        <v>1193</v>
      </c>
      <c r="D200" s="36" t="s">
        <v>652</v>
      </c>
      <c r="E200" s="37"/>
      <c r="F200" s="13"/>
      <c r="G200" s="37"/>
      <c r="H200" s="13"/>
      <c r="I200" s="37"/>
      <c r="J200" s="13"/>
      <c r="K200" s="37"/>
      <c r="L200" s="13"/>
      <c r="M200" s="37"/>
      <c r="N200" s="13"/>
      <c r="O200" s="37"/>
      <c r="P200" s="37"/>
      <c r="Q200" s="37"/>
      <c r="R200" s="37"/>
      <c r="S200" s="37"/>
      <c r="T200" s="37"/>
      <c r="U200" s="37"/>
      <c r="V200" s="37"/>
      <c r="W200" s="13" t="s">
        <v>3512</v>
      </c>
      <c r="X200" s="13" t="s">
        <v>52</v>
      </c>
      <c r="Y200" s="1" t="s">
        <v>3493</v>
      </c>
      <c r="Z200" s="1" t="s">
        <v>52</v>
      </c>
      <c r="AA200" s="38"/>
      <c r="AB200" s="1" t="s">
        <v>52</v>
      </c>
    </row>
    <row r="201" spans="1:28" ht="30" customHeight="1" x14ac:dyDescent="0.3">
      <c r="A201" s="13" t="s">
        <v>2917</v>
      </c>
      <c r="B201" s="13" t="s">
        <v>2915</v>
      </c>
      <c r="C201" s="13" t="s">
        <v>2916</v>
      </c>
      <c r="D201" s="36" t="s">
        <v>652</v>
      </c>
      <c r="E201" s="37"/>
      <c r="F201" s="13"/>
      <c r="G201" s="37"/>
      <c r="H201" s="13"/>
      <c r="I201" s="37"/>
      <c r="J201" s="13"/>
      <c r="K201" s="37"/>
      <c r="L201" s="13"/>
      <c r="M201" s="37"/>
      <c r="N201" s="13"/>
      <c r="O201" s="37"/>
      <c r="P201" s="37"/>
      <c r="Q201" s="37"/>
      <c r="R201" s="37"/>
      <c r="S201" s="37"/>
      <c r="T201" s="37"/>
      <c r="U201" s="37"/>
      <c r="V201" s="37"/>
      <c r="W201" s="13" t="s">
        <v>3513</v>
      </c>
      <c r="X201" s="13" t="s">
        <v>52</v>
      </c>
      <c r="Y201" s="1" t="s">
        <v>3493</v>
      </c>
      <c r="Z201" s="1" t="s">
        <v>52</v>
      </c>
      <c r="AA201" s="38"/>
      <c r="AB201" s="1" t="s">
        <v>52</v>
      </c>
    </row>
    <row r="202" spans="1:28" ht="30" customHeight="1" x14ac:dyDescent="0.3">
      <c r="A202" s="13" t="s">
        <v>3188</v>
      </c>
      <c r="B202" s="13" t="s">
        <v>3186</v>
      </c>
      <c r="C202" s="13" t="s">
        <v>3187</v>
      </c>
      <c r="D202" s="36" t="s">
        <v>316</v>
      </c>
      <c r="E202" s="37"/>
      <c r="F202" s="13"/>
      <c r="G202" s="37"/>
      <c r="H202" s="13"/>
      <c r="I202" s="37"/>
      <c r="J202" s="13"/>
      <c r="K202" s="37"/>
      <c r="L202" s="13"/>
      <c r="M202" s="37"/>
      <c r="N202" s="13"/>
      <c r="O202" s="37"/>
      <c r="P202" s="37"/>
      <c r="Q202" s="37"/>
      <c r="R202" s="37"/>
      <c r="S202" s="37"/>
      <c r="T202" s="37"/>
      <c r="U202" s="37"/>
      <c r="V202" s="37"/>
      <c r="W202" s="13" t="s">
        <v>3514</v>
      </c>
      <c r="X202" s="13" t="s">
        <v>52</v>
      </c>
      <c r="Y202" s="1" t="s">
        <v>52</v>
      </c>
      <c r="Z202" s="1" t="s">
        <v>52</v>
      </c>
      <c r="AA202" s="38"/>
      <c r="AB202" s="1" t="s">
        <v>52</v>
      </c>
    </row>
    <row r="203" spans="1:28" ht="30" customHeight="1" x14ac:dyDescent="0.3">
      <c r="A203" s="13" t="s">
        <v>1144</v>
      </c>
      <c r="B203" s="13" t="s">
        <v>1143</v>
      </c>
      <c r="C203" s="13" t="s">
        <v>52</v>
      </c>
      <c r="D203" s="36" t="s">
        <v>353</v>
      </c>
      <c r="E203" s="37"/>
      <c r="F203" s="13"/>
      <c r="G203" s="37"/>
      <c r="H203" s="13"/>
      <c r="I203" s="37"/>
      <c r="J203" s="13"/>
      <c r="K203" s="37"/>
      <c r="L203" s="13"/>
      <c r="M203" s="37"/>
      <c r="N203" s="13"/>
      <c r="O203" s="37"/>
      <c r="P203" s="37"/>
      <c r="Q203" s="37"/>
      <c r="R203" s="37"/>
      <c r="S203" s="37"/>
      <c r="T203" s="37"/>
      <c r="U203" s="37"/>
      <c r="V203" s="37"/>
      <c r="W203" s="13" t="s">
        <v>3515</v>
      </c>
      <c r="X203" s="13" t="s">
        <v>52</v>
      </c>
      <c r="Y203" s="1" t="s">
        <v>52</v>
      </c>
      <c r="Z203" s="1" t="s">
        <v>52</v>
      </c>
      <c r="AA203" s="38"/>
      <c r="AB203" s="1" t="s">
        <v>52</v>
      </c>
    </row>
    <row r="204" spans="1:28" ht="30" customHeight="1" x14ac:dyDescent="0.3">
      <c r="A204" s="13" t="s">
        <v>1155</v>
      </c>
      <c r="B204" s="13" t="s">
        <v>1143</v>
      </c>
      <c r="C204" s="13" t="s">
        <v>52</v>
      </c>
      <c r="D204" s="36" t="s">
        <v>353</v>
      </c>
      <c r="E204" s="37"/>
      <c r="F204" s="13"/>
      <c r="G204" s="37"/>
      <c r="H204" s="13"/>
      <c r="I204" s="37"/>
      <c r="J204" s="13"/>
      <c r="K204" s="37"/>
      <c r="L204" s="13"/>
      <c r="M204" s="37"/>
      <c r="N204" s="13"/>
      <c r="O204" s="37"/>
      <c r="P204" s="37"/>
      <c r="Q204" s="37"/>
      <c r="R204" s="37"/>
      <c r="S204" s="37"/>
      <c r="T204" s="37"/>
      <c r="U204" s="37"/>
      <c r="V204" s="37"/>
      <c r="W204" s="13" t="s">
        <v>3516</v>
      </c>
      <c r="X204" s="13" t="s">
        <v>52</v>
      </c>
      <c r="Y204" s="1" t="s">
        <v>52</v>
      </c>
      <c r="Z204" s="1" t="s">
        <v>52</v>
      </c>
      <c r="AA204" s="38"/>
      <c r="AB204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15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재영 박</dc:creator>
  <cp:lastModifiedBy>user</cp:lastModifiedBy>
  <dcterms:created xsi:type="dcterms:W3CDTF">2026-10-21T06:22:24Z</dcterms:created>
  <dcterms:modified xsi:type="dcterms:W3CDTF">2026-10-21T07:28:07Z</dcterms:modified>
</cp:coreProperties>
</file>