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. 폐기물용역 입찰\2026년\44. 검산동 성당지구 새뜰마을사업 공폐가 석면(지정폐기물) 처리용역\"/>
    </mc:Choice>
  </mc:AlternateContent>
  <xr:revisionPtr revIDLastSave="0" documentId="13_ncr:1_{21DD0625-5676-4A27-A360-59E37352E01B}" xr6:coauthVersionLast="36" xr6:coauthVersionMax="36" xr10:uidLastSave="{00000000-0000-0000-0000-000000000000}"/>
  <bookViews>
    <workbookView xWindow="0" yWindow="0" windowWidth="28800" windowHeight="12060" activeTab="3" xr2:uid="{00000000-000D-0000-FFFF-FFFF00000000}"/>
  </bookViews>
  <sheets>
    <sheet name="표지" sheetId="8" r:id="rId1"/>
    <sheet name="원가계산서" sheetId="1" r:id="rId2"/>
    <sheet name="공종별집계표" sheetId="2" r:id="rId3"/>
    <sheet name="공종별내역서" sheetId="3" r:id="rId4"/>
    <sheet name="단가대비표" sheetId="4" r:id="rId5"/>
    <sheet name=" 공사설정 " sheetId="5" r:id="rId6"/>
    <sheet name="Sheet1" sheetId="6" r:id="rId7"/>
  </sheets>
  <definedNames>
    <definedName name="_xlnm.Print_Area" localSheetId="3">공종별내역서!$A$1:$M$147</definedName>
    <definedName name="_xlnm.Print_Area" localSheetId="2">공종별집계표!$A$1:$M$25</definedName>
    <definedName name="_xlnm.Print_Area" localSheetId="4">단가대비표!$A$1:$X$8</definedName>
    <definedName name="_xlnm.Print_Titles" localSheetId="3">공종별내역서!$1:$3</definedName>
    <definedName name="_xlnm.Print_Titles" localSheetId="2">공종별집계표!$1:$4</definedName>
    <definedName name="_xlnm.Print_Titles" localSheetId="4">단가대비표!$1:$4</definedName>
    <definedName name="_xlnm.Print_Titles" localSheetId="1">원가계산서!$1:$3</definedName>
  </definedNames>
  <calcPr calcId="191029"/>
</workbook>
</file>

<file path=xl/calcChain.xml><?xml version="1.0" encoding="utf-8"?>
<calcChain xmlns="http://schemas.openxmlformats.org/spreadsheetml/2006/main">
  <c r="V8" i="4" l="1"/>
  <c r="V7" i="4"/>
  <c r="I127" i="3" s="1"/>
  <c r="J127" i="3" s="1"/>
  <c r="V6" i="4"/>
  <c r="V5" i="4"/>
  <c r="I128" i="3"/>
  <c r="J128" i="3" s="1"/>
  <c r="G128" i="3"/>
  <c r="H128" i="3" s="1"/>
  <c r="E128" i="3"/>
  <c r="F128" i="3" s="1"/>
  <c r="L128" i="3" s="1"/>
  <c r="H127" i="3"/>
  <c r="G127" i="3"/>
  <c r="E127" i="3"/>
  <c r="K127" i="3" s="1"/>
  <c r="I126" i="3"/>
  <c r="K126" i="3" s="1"/>
  <c r="G126" i="3"/>
  <c r="H126" i="3" s="1"/>
  <c r="E126" i="3"/>
  <c r="F126" i="3" s="1"/>
  <c r="I125" i="3"/>
  <c r="J125" i="3" s="1"/>
  <c r="G125" i="3"/>
  <c r="H125" i="3" s="1"/>
  <c r="E125" i="3"/>
  <c r="F125" i="3" s="1"/>
  <c r="I104" i="3"/>
  <c r="J104" i="3" s="1"/>
  <c r="G104" i="3"/>
  <c r="H104" i="3" s="1"/>
  <c r="E104" i="3"/>
  <c r="F104" i="3" s="1"/>
  <c r="L104" i="3" s="1"/>
  <c r="I103" i="3"/>
  <c r="J103" i="3" s="1"/>
  <c r="H103" i="3"/>
  <c r="G103" i="3"/>
  <c r="E103" i="3"/>
  <c r="K103" i="3" s="1"/>
  <c r="I102" i="3"/>
  <c r="J102" i="3" s="1"/>
  <c r="G102" i="3"/>
  <c r="H102" i="3" s="1"/>
  <c r="E102" i="3"/>
  <c r="K102" i="3" s="1"/>
  <c r="I101" i="3"/>
  <c r="J101" i="3" s="1"/>
  <c r="G101" i="3"/>
  <c r="H101" i="3" s="1"/>
  <c r="H123" i="3" s="1"/>
  <c r="G15" i="2" s="1"/>
  <c r="H15" i="2" s="1"/>
  <c r="E101" i="3"/>
  <c r="F101" i="3" s="1"/>
  <c r="I80" i="3"/>
  <c r="J80" i="3" s="1"/>
  <c r="G80" i="3"/>
  <c r="H80" i="3" s="1"/>
  <c r="E80" i="3"/>
  <c r="F80" i="3" s="1"/>
  <c r="I79" i="3"/>
  <c r="J79" i="3" s="1"/>
  <c r="H79" i="3"/>
  <c r="G79" i="3"/>
  <c r="E79" i="3"/>
  <c r="K79" i="3" s="1"/>
  <c r="I78" i="3"/>
  <c r="J78" i="3" s="1"/>
  <c r="G78" i="3"/>
  <c r="H78" i="3" s="1"/>
  <c r="E78" i="3"/>
  <c r="K78" i="3" s="1"/>
  <c r="I77" i="3"/>
  <c r="J77" i="3" s="1"/>
  <c r="G77" i="3"/>
  <c r="H77" i="3" s="1"/>
  <c r="E77" i="3"/>
  <c r="F77" i="3" s="1"/>
  <c r="I56" i="3"/>
  <c r="J56" i="3" s="1"/>
  <c r="G56" i="3"/>
  <c r="H56" i="3" s="1"/>
  <c r="E56" i="3"/>
  <c r="F56" i="3" s="1"/>
  <c r="L56" i="3" s="1"/>
  <c r="I55" i="3"/>
  <c r="J55" i="3" s="1"/>
  <c r="H55" i="3"/>
  <c r="G55" i="3"/>
  <c r="E55" i="3"/>
  <c r="K55" i="3" s="1"/>
  <c r="I54" i="3"/>
  <c r="J54" i="3" s="1"/>
  <c r="G54" i="3"/>
  <c r="H54" i="3" s="1"/>
  <c r="E54" i="3"/>
  <c r="K54" i="3" s="1"/>
  <c r="I53" i="3"/>
  <c r="J53" i="3" s="1"/>
  <c r="G53" i="3"/>
  <c r="H53" i="3" s="1"/>
  <c r="H75" i="3" s="1"/>
  <c r="G11" i="2" s="1"/>
  <c r="H11" i="2" s="1"/>
  <c r="E53" i="3"/>
  <c r="F53" i="3" s="1"/>
  <c r="I32" i="3"/>
  <c r="J32" i="3" s="1"/>
  <c r="G32" i="3"/>
  <c r="H32" i="3" s="1"/>
  <c r="E32" i="3"/>
  <c r="F32" i="3" s="1"/>
  <c r="L32" i="3" s="1"/>
  <c r="I31" i="3"/>
  <c r="J31" i="3" s="1"/>
  <c r="H31" i="3"/>
  <c r="G31" i="3"/>
  <c r="E31" i="3"/>
  <c r="K31" i="3" s="1"/>
  <c r="I30" i="3"/>
  <c r="J30" i="3" s="1"/>
  <c r="G30" i="3"/>
  <c r="H30" i="3" s="1"/>
  <c r="E30" i="3"/>
  <c r="K30" i="3" s="1"/>
  <c r="I29" i="3"/>
  <c r="J29" i="3" s="1"/>
  <c r="G29" i="3"/>
  <c r="H29" i="3" s="1"/>
  <c r="H51" i="3" s="1"/>
  <c r="G9" i="2" s="1"/>
  <c r="H9" i="2" s="1"/>
  <c r="E29" i="3"/>
  <c r="F29" i="3" s="1"/>
  <c r="I8" i="3"/>
  <c r="J8" i="3" s="1"/>
  <c r="G8" i="3"/>
  <c r="H8" i="3" s="1"/>
  <c r="E8" i="3"/>
  <c r="F8" i="3" s="1"/>
  <c r="L8" i="3" s="1"/>
  <c r="I7" i="3"/>
  <c r="J7" i="3" s="1"/>
  <c r="H7" i="3"/>
  <c r="G7" i="3"/>
  <c r="E7" i="3"/>
  <c r="K7" i="3" s="1"/>
  <c r="I6" i="3"/>
  <c r="J6" i="3" s="1"/>
  <c r="G6" i="3"/>
  <c r="H6" i="3" s="1"/>
  <c r="E6" i="3"/>
  <c r="K6" i="3" s="1"/>
  <c r="I5" i="3"/>
  <c r="J5" i="3" s="1"/>
  <c r="J27" i="3" s="1"/>
  <c r="I7" i="2" s="1"/>
  <c r="J7" i="2" s="1"/>
  <c r="G5" i="3"/>
  <c r="H5" i="3" s="1"/>
  <c r="E5" i="3"/>
  <c r="F5" i="3" s="1"/>
  <c r="K16" i="2"/>
  <c r="J16" i="2"/>
  <c r="H16" i="2"/>
  <c r="F16" i="2"/>
  <c r="K14" i="2"/>
  <c r="J14" i="2"/>
  <c r="H14" i="2"/>
  <c r="F14" i="2"/>
  <c r="L14" i="2" s="1"/>
  <c r="K12" i="2"/>
  <c r="J12" i="2"/>
  <c r="H12" i="2"/>
  <c r="F12" i="2"/>
  <c r="K10" i="2"/>
  <c r="J10" i="2"/>
  <c r="H10" i="2"/>
  <c r="F10" i="2"/>
  <c r="K8" i="2"/>
  <c r="J8" i="2"/>
  <c r="H8" i="2"/>
  <c r="F8" i="2"/>
  <c r="L8" i="2" s="1"/>
  <c r="K6" i="2"/>
  <c r="J6" i="2"/>
  <c r="H6" i="2"/>
  <c r="F6" i="2"/>
  <c r="L10" i="2" l="1"/>
  <c r="L12" i="2"/>
  <c r="I5" i="2"/>
  <c r="J5" i="2" s="1"/>
  <c r="J25" i="2" s="1"/>
  <c r="L16" i="2"/>
  <c r="G5" i="2"/>
  <c r="H5" i="2" s="1"/>
  <c r="L6" i="2"/>
  <c r="H27" i="3"/>
  <c r="G7" i="2" s="1"/>
  <c r="H7" i="2" s="1"/>
  <c r="L29" i="3"/>
  <c r="L80" i="3"/>
  <c r="L53" i="3"/>
  <c r="L77" i="3"/>
  <c r="L5" i="3"/>
  <c r="L27" i="3" s="1"/>
  <c r="F27" i="3"/>
  <c r="E7" i="2" s="1"/>
  <c r="J51" i="3"/>
  <c r="I9" i="2" s="1"/>
  <c r="J9" i="2" s="1"/>
  <c r="J75" i="3"/>
  <c r="I11" i="2" s="1"/>
  <c r="J11" i="2" s="1"/>
  <c r="H99" i="3"/>
  <c r="G13" i="2" s="1"/>
  <c r="H13" i="2" s="1"/>
  <c r="L101" i="3"/>
  <c r="L125" i="3"/>
  <c r="J99" i="3"/>
  <c r="I13" i="2" s="1"/>
  <c r="J13" i="2" s="1"/>
  <c r="J123" i="3"/>
  <c r="I15" i="2" s="1"/>
  <c r="J15" i="2" s="1"/>
  <c r="H147" i="3"/>
  <c r="G17" i="2" s="1"/>
  <c r="H17" i="2" s="1"/>
  <c r="E8" i="1"/>
  <c r="H25" i="2"/>
  <c r="J147" i="3"/>
  <c r="I17" i="2" s="1"/>
  <c r="J17" i="2" s="1"/>
  <c r="L126" i="3"/>
  <c r="F7" i="3"/>
  <c r="L7" i="3" s="1"/>
  <c r="F31" i="3"/>
  <c r="L31" i="3" s="1"/>
  <c r="F55" i="3"/>
  <c r="L55" i="3" s="1"/>
  <c r="F79" i="3"/>
  <c r="L79" i="3" s="1"/>
  <c r="F103" i="3"/>
  <c r="L103" i="3" s="1"/>
  <c r="F127" i="3"/>
  <c r="L127" i="3" s="1"/>
  <c r="K5" i="3"/>
  <c r="K8" i="3"/>
  <c r="K29" i="3"/>
  <c r="K32" i="3"/>
  <c r="K53" i="3"/>
  <c r="K56" i="3"/>
  <c r="K77" i="3"/>
  <c r="K80" i="3"/>
  <c r="K101" i="3"/>
  <c r="K104" i="3"/>
  <c r="K125" i="3"/>
  <c r="K128" i="3"/>
  <c r="F6" i="3"/>
  <c r="L6" i="3" s="1"/>
  <c r="F30" i="3"/>
  <c r="L30" i="3" s="1"/>
  <c r="F54" i="3"/>
  <c r="L54" i="3" s="1"/>
  <c r="F78" i="3"/>
  <c r="L78" i="3" s="1"/>
  <c r="F102" i="3"/>
  <c r="L102" i="3" s="1"/>
  <c r="E5" i="2"/>
  <c r="J126" i="3"/>
  <c r="F7" i="2" l="1"/>
  <c r="L7" i="2" s="1"/>
  <c r="T7" i="2" s="1"/>
  <c r="K7" i="2"/>
  <c r="F99" i="3"/>
  <c r="E13" i="2" s="1"/>
  <c r="L75" i="3"/>
  <c r="F123" i="3"/>
  <c r="E15" i="2" s="1"/>
  <c r="F51" i="3"/>
  <c r="E9" i="2" s="1"/>
  <c r="L123" i="3"/>
  <c r="L51" i="3"/>
  <c r="F5" i="2"/>
  <c r="K5" i="2"/>
  <c r="E9" i="1"/>
  <c r="E10" i="1" s="1"/>
  <c r="L99" i="3"/>
  <c r="F75" i="3"/>
  <c r="E11" i="2" s="1"/>
  <c r="F147" i="3"/>
  <c r="E17" i="2" s="1"/>
  <c r="L147" i="3"/>
  <c r="F9" i="2" l="1"/>
  <c r="L9" i="2" s="1"/>
  <c r="T9" i="2" s="1"/>
  <c r="K9" i="2"/>
  <c r="K15" i="2"/>
  <c r="F15" i="2"/>
  <c r="L15" i="2" s="1"/>
  <c r="T15" i="2" s="1"/>
  <c r="E4" i="1"/>
  <c r="E7" i="1" s="1"/>
  <c r="L5" i="2"/>
  <c r="L25" i="2" s="1"/>
  <c r="F25" i="2"/>
  <c r="F17" i="2"/>
  <c r="L17" i="2" s="1"/>
  <c r="T17" i="2" s="1"/>
  <c r="K17" i="2"/>
  <c r="K13" i="2"/>
  <c r="F13" i="2"/>
  <c r="L13" i="2" s="1"/>
  <c r="T13" i="2" s="1"/>
  <c r="K11" i="2"/>
  <c r="F11" i="2"/>
  <c r="L11" i="2" s="1"/>
  <c r="T11" i="2" s="1"/>
  <c r="E11" i="1" l="1"/>
  <c r="E12" i="1" s="1"/>
  <c r="E13" i="1" s="1"/>
  <c r="E14" i="1" s="1"/>
  <c r="E15" i="1" l="1"/>
  <c r="F2" i="1" l="1"/>
</calcChain>
</file>

<file path=xl/sharedStrings.xml><?xml version="1.0" encoding="utf-8"?>
<sst xmlns="http://schemas.openxmlformats.org/spreadsheetml/2006/main" count="911" uniqueCount="232">
  <si>
    <t>0105  ■ 검산동 809-1번지</t>
  </si>
  <si>
    <t>내역,일위대가 품명,규격,단위 따로적용</t>
  </si>
  <si>
    <t>0103  ■ 검산동 796-37번지</t>
  </si>
  <si>
    <t>0101  ■ 검산동 710-25번지</t>
  </si>
  <si>
    <t>I</t>
  </si>
  <si>
    <t>H</t>
  </si>
  <si>
    <t>J</t>
  </si>
  <si>
    <t>G</t>
  </si>
  <si>
    <t>D</t>
  </si>
  <si>
    <t>B</t>
  </si>
  <si>
    <t>...</t>
  </si>
  <si>
    <t>D3</t>
  </si>
  <si>
    <t>DJ</t>
  </si>
  <si>
    <t>원내역</t>
  </si>
  <si>
    <t>C1</t>
  </si>
  <si>
    <t>R</t>
  </si>
  <si>
    <t>환율</t>
  </si>
  <si>
    <t>단가명</t>
  </si>
  <si>
    <t>E</t>
  </si>
  <si>
    <t>A</t>
  </si>
  <si>
    <t>S2</t>
  </si>
  <si>
    <t>타이틀</t>
  </si>
  <si>
    <t>DB</t>
  </si>
  <si>
    <t>D9</t>
  </si>
  <si>
    <t>DH</t>
  </si>
  <si>
    <t>A3</t>
  </si>
  <si>
    <t>BS</t>
  </si>
  <si>
    <t>B2</t>
  </si>
  <si>
    <t>B1</t>
  </si>
  <si>
    <t>A2</t>
  </si>
  <si>
    <t>AS</t>
  </si>
  <si>
    <t>A1</t>
  </si>
  <si>
    <t>D4</t>
  </si>
  <si>
    <t>C</t>
  </si>
  <si>
    <t>규격</t>
  </si>
  <si>
    <t>회</t>
  </si>
  <si>
    <t>코드</t>
  </si>
  <si>
    <t>01</t>
  </si>
  <si>
    <t>F</t>
  </si>
  <si>
    <t>TON</t>
  </si>
  <si>
    <t>6</t>
  </si>
  <si>
    <t/>
  </si>
  <si>
    <t>T</t>
  </si>
  <si>
    <t>적용율</t>
  </si>
  <si>
    <t>자재</t>
  </si>
  <si>
    <t>단산</t>
  </si>
  <si>
    <t>일위</t>
  </si>
  <si>
    <t>설정</t>
  </si>
  <si>
    <t>변수</t>
  </si>
  <si>
    <t>단위</t>
  </si>
  <si>
    <t>수량</t>
  </si>
  <si>
    <t>[ 검산동 821-1번지 ]</t>
  </si>
  <si>
    <t>[ 검산동 703번지 ]</t>
  </si>
  <si>
    <t>지정폐기물운반비(고형화)</t>
  </si>
  <si>
    <t>1/8*16/12*25/20</t>
  </si>
  <si>
    <t>폐석면 최종처리 운반비</t>
  </si>
  <si>
    <t>지정폐기물처리비(고형화)</t>
  </si>
  <si>
    <t>[ 검산동 807-1번지 ]</t>
  </si>
  <si>
    <t>폐석면(슬레이트)최종처리비</t>
  </si>
  <si>
    <t>공 사 원 가 계 산 서</t>
  </si>
  <si>
    <t>직  접  재  료  비</t>
  </si>
  <si>
    <t>간  접  재  료  비</t>
  </si>
  <si>
    <t>직  접  노  무  비</t>
  </si>
  <si>
    <t>간  접  노  무  비</t>
  </si>
  <si>
    <t>공   급    가   액</t>
  </si>
  <si>
    <t>부  가  가  치  세</t>
  </si>
  <si>
    <t>도      급      액</t>
  </si>
  <si>
    <t>[ 검산동 809-1번지 ]</t>
  </si>
  <si>
    <t>0106  ■ 검산동 821-1번지</t>
  </si>
  <si>
    <t>순   공   사   원   가</t>
  </si>
  <si>
    <t>구        성        비</t>
  </si>
  <si>
    <t>010601  건설폐기물처리비</t>
  </si>
  <si>
    <t>010501  건설폐기물처리비</t>
  </si>
  <si>
    <t>01060150CBE19FA437D607F72CF53529A01B</t>
  </si>
  <si>
    <t>01060150CBE19FA437D607F72CF53529A01A</t>
  </si>
  <si>
    <t>01060150CBE19FA437D607F72CF53529A01D</t>
  </si>
  <si>
    <t>01060150CBE19FA437D607F72CF53529A01F</t>
  </si>
  <si>
    <t>사 급 자 재 비</t>
  </si>
  <si>
    <t>외    자    재</t>
  </si>
  <si>
    <t>[ 검산동성당지구 새뜰마을사업 공폐가 석면폐기물처리공사 ]</t>
  </si>
  <si>
    <t>01  검산동성당지구 새뜰마을사업 공폐가 석면폐기물처리공사</t>
  </si>
  <si>
    <t>공사명 : 검산동성당지구 새뜰마을사업 공폐가 석면폐기물처리공사</t>
  </si>
  <si>
    <t>공 종 별 집 계 표</t>
  </si>
  <si>
    <t>010101  건설폐기물처리비</t>
  </si>
  <si>
    <t>0102  ■ 검산동 703번지</t>
  </si>
  <si>
    <t>[ 검산동 710-25번지 ]</t>
  </si>
  <si>
    <t>010201  건설폐기물처리비</t>
  </si>
  <si>
    <t>010401  건설폐기물처리비</t>
  </si>
  <si>
    <t>010301  건설폐기물처리비</t>
  </si>
  <si>
    <t>[ 합           계 ]</t>
  </si>
  <si>
    <t>[ 검산동 796-37번지 ]</t>
  </si>
  <si>
    <t>0104  ■ 검산동 807-1번지</t>
  </si>
  <si>
    <t>규      격</t>
  </si>
  <si>
    <t>경      비</t>
  </si>
  <si>
    <t>합      계</t>
  </si>
  <si>
    <t>원가계산서 연결금액</t>
  </si>
  <si>
    <t>품      명</t>
  </si>
  <si>
    <t>적재량 12톤/회</t>
  </si>
  <si>
    <t>01020150CBE19FA437D607F72CF53529A01B</t>
  </si>
  <si>
    <t>01020150CBE19FA437D607F72CF53529A01A</t>
  </si>
  <si>
    <t>01020150CBE19FA437D607F72CF53529A01D</t>
  </si>
  <si>
    <t>01010150CBE19FA437D607F72CF53529A01B</t>
  </si>
  <si>
    <t>01010150CBE19FA437D607F72CF53529A01A</t>
  </si>
  <si>
    <t>01010150CBE19FA437D607F72CF53529A01D</t>
  </si>
  <si>
    <t>01010150CBE19FA437D607F72CF53529A01F</t>
  </si>
  <si>
    <t>01020150CBE19FA437D607F72CF53529A01F</t>
  </si>
  <si>
    <t>01030150CBE19FA437D607F72CF53529A01F</t>
  </si>
  <si>
    <t>01030150CBE19FA437D607F72CF53529A01D</t>
  </si>
  <si>
    <t>01030150CBE19FA437D607F72CF53529A01A</t>
  </si>
  <si>
    <t>01030150CBE19FA437D607F72CF53529A01B</t>
  </si>
  <si>
    <t>01040150CBE19FA437D607F72CF53529A01F</t>
  </si>
  <si>
    <t>01040150CBE19FA437D607F72CF53529A01D</t>
  </si>
  <si>
    <t>01040150CBE19FA437D607F72CF53529A01A</t>
  </si>
  <si>
    <t>01040150CBE19FA437D607F72CF53529A01B</t>
  </si>
  <si>
    <t>01050150CBE19FA437D607F72CF53529A01F</t>
  </si>
  <si>
    <t>01050150CBE19FA437D607F72CF53529A01D</t>
  </si>
  <si>
    <t>01050150CBE19FA437D607F72CF53529A01A</t>
  </si>
  <si>
    <t>01050150CBE19FA437D607F72CF53529A01B</t>
  </si>
  <si>
    <t>비      고</t>
  </si>
  <si>
    <t>단 가 대 비 표</t>
  </si>
  <si>
    <t>비        목</t>
  </si>
  <si>
    <t>금      액</t>
  </si>
  <si>
    <t>재   료   비</t>
  </si>
  <si>
    <t>노   무   비</t>
  </si>
  <si>
    <t>작업설, 부산물(△)</t>
  </si>
  <si>
    <t>석면폐기물처리비</t>
  </si>
  <si>
    <t>공급가액 * 10%</t>
  </si>
  <si>
    <t>내역금액소수점처리</t>
  </si>
  <si>
    <t>일위대가내역소수점처리</t>
  </si>
  <si>
    <t>1회 사이클시간</t>
  </si>
  <si>
    <t>시간당 작업사이클</t>
  </si>
  <si>
    <t>시간당 노임산출 계수</t>
  </si>
  <si>
    <t>재료비 할증 계수</t>
  </si>
  <si>
    <t>노무비 할증 계수</t>
  </si>
  <si>
    <t>경비 할증 계수</t>
  </si>
  <si>
    <t>내역단가 소수점처리</t>
  </si>
  <si>
    <t>작 업 부 산 물</t>
  </si>
  <si>
    <t>운    반    비</t>
  </si>
  <si>
    <t>관 급 자 재 비</t>
  </si>
  <si>
    <t>[ 소          계 ]</t>
  </si>
  <si>
    <t>이 Sheet는 수정하지 마십시요</t>
  </si>
  <si>
    <t>XXXX-XXXX-XXXXXXXXX</t>
  </si>
  <si>
    <t>50CBE19FA437D607F72CF53529A01F</t>
  </si>
  <si>
    <t>50CBE19FA437D607F72CF53529A01D</t>
  </si>
  <si>
    <t>50CBE19FA437D607F72CF53529A01A</t>
  </si>
  <si>
    <t>50CBE19FA437D607F72CF53529A01B</t>
  </si>
  <si>
    <t>단  가</t>
  </si>
  <si>
    <t>노  무  비</t>
  </si>
  <si>
    <t>비  고</t>
  </si>
  <si>
    <t>금  액</t>
  </si>
  <si>
    <t>공종코드</t>
  </si>
  <si>
    <t>상위공종</t>
  </si>
  <si>
    <t>공종레벨</t>
  </si>
  <si>
    <t>공종소계</t>
  </si>
  <si>
    <t>공종구분</t>
  </si>
  <si>
    <t>품목코드</t>
  </si>
  <si>
    <t>손료저장</t>
  </si>
  <si>
    <t>손료적용</t>
  </si>
  <si>
    <t>JUK1</t>
  </si>
  <si>
    <t>JUK6</t>
  </si>
  <si>
    <t>JUK4</t>
  </si>
  <si>
    <t>JUK7</t>
  </si>
  <si>
    <t>JUK5</t>
  </si>
  <si>
    <t>JUK3</t>
  </si>
  <si>
    <t>JUK8</t>
  </si>
  <si>
    <t>JUK2</t>
  </si>
  <si>
    <t>JUK9</t>
  </si>
  <si>
    <t>JUK13</t>
  </si>
  <si>
    <t>JUK11</t>
  </si>
  <si>
    <t>JUK12</t>
  </si>
  <si>
    <t>JUK15</t>
  </si>
  <si>
    <t>JUK16</t>
  </si>
  <si>
    <t>JUK10</t>
  </si>
  <si>
    <t>JUK19</t>
  </si>
  <si>
    <t>JUK14</t>
  </si>
  <si>
    <t>JUK17</t>
  </si>
  <si>
    <t>JUK18</t>
  </si>
  <si>
    <t>010101</t>
  </si>
  <si>
    <t>고유번호</t>
  </si>
  <si>
    <t>자재구분</t>
  </si>
  <si>
    <t>공종+자재</t>
  </si>
  <si>
    <t>TOTAL</t>
  </si>
  <si>
    <t>0101</t>
  </si>
  <si>
    <t>JUK20</t>
  </si>
  <si>
    <t>슬레이트</t>
  </si>
  <si>
    <t>0106</t>
  </si>
  <si>
    <t>회당10톤기준</t>
  </si>
  <si>
    <t>010601</t>
  </si>
  <si>
    <t>010301</t>
  </si>
  <si>
    <t>0103</t>
  </si>
  <si>
    <t>010401</t>
  </si>
  <si>
    <t>0104</t>
  </si>
  <si>
    <t>010201</t>
  </si>
  <si>
    <t>0102</t>
  </si>
  <si>
    <t>010501</t>
  </si>
  <si>
    <t>노 무 비</t>
  </si>
  <si>
    <t>코  드</t>
  </si>
  <si>
    <t>유통물가</t>
  </si>
  <si>
    <t>PAGE</t>
  </si>
  <si>
    <t>0105</t>
  </si>
  <si>
    <t>물가자료</t>
  </si>
  <si>
    <t>거래가격</t>
  </si>
  <si>
    <t>조달청가격</t>
  </si>
  <si>
    <t>조사가격2</t>
  </si>
  <si>
    <t>노임구분</t>
  </si>
  <si>
    <t>번  호</t>
  </si>
  <si>
    <t>적용단가</t>
  </si>
  <si>
    <t>품목구분</t>
  </si>
  <si>
    <t>자재 3</t>
  </si>
  <si>
    <t>경    비</t>
  </si>
  <si>
    <t>자재 1</t>
  </si>
  <si>
    <t>자재 2</t>
  </si>
  <si>
    <t>경비단가적용</t>
  </si>
  <si>
    <t>소수점처리</t>
  </si>
  <si>
    <t>품목코드형식</t>
  </si>
  <si>
    <t>확정내역</t>
  </si>
  <si>
    <t>공사구분</t>
  </si>
  <si>
    <t>자재 4</t>
  </si>
  <si>
    <t>자재단가적용</t>
  </si>
  <si>
    <t>TTTTT</t>
  </si>
  <si>
    <t>시간당작업량</t>
  </si>
  <si>
    <t>단가 순서</t>
  </si>
  <si>
    <t>원가비목코드</t>
  </si>
  <si>
    <t>공종구분명</t>
  </si>
  <si>
    <t>일반변수</t>
  </si>
  <si>
    <t>....</t>
  </si>
  <si>
    <t>.....</t>
  </si>
  <si>
    <t>재  료  비</t>
  </si>
  <si>
    <t>김 제 시</t>
    <phoneticPr fontId="5" type="noConversion"/>
  </si>
  <si>
    <t>총   용   역    비</t>
    <phoneticPr fontId="5" type="noConversion"/>
  </si>
  <si>
    <r>
      <rPr>
        <sz val="34"/>
        <color rgb="FF000000"/>
        <rFont val="김제시체M"/>
        <family val="1"/>
        <charset val="129"/>
      </rPr>
      <t>공폐가 석면(지정폐기물) 처리 용역</t>
    </r>
    <r>
      <rPr>
        <sz val="32"/>
        <color rgb="FF000000"/>
        <rFont val="김제시체M"/>
        <family val="1"/>
        <charset val="129"/>
      </rPr>
      <t xml:space="preserve">
</t>
    </r>
    <r>
      <rPr>
        <sz val="22"/>
        <color rgb="FF000000"/>
        <rFont val="김제시체M"/>
        <family val="1"/>
        <charset val="129"/>
      </rPr>
      <t>- 검산동 성당지구 새뜰마을사업 공폐가 철거 공사 -</t>
    </r>
    <phoneticPr fontId="5" type="noConversion"/>
  </si>
  <si>
    <t>[ 검산동 809-1번지 ]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</si>
</sst>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#,###"/>
    <numFmt numFmtId="177" formatCode="#,##0.00#;\-#,##0.00#;#"/>
    <numFmt numFmtId="178" formatCode="&quot;₩&quot;#,##0_);[Red]\(&quot;₩&quot;#,##0\)"/>
  </numFmts>
  <fonts count="13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u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6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u/>
      <sz val="18"/>
      <color rgb="FF000000"/>
      <name val="맑은 고딕"/>
      <family val="3"/>
      <charset val="129"/>
    </font>
    <font>
      <sz val="28"/>
      <color rgb="FF000000"/>
      <name val="김제시체M"/>
      <family val="1"/>
      <charset val="129"/>
    </font>
    <font>
      <sz val="34"/>
      <color rgb="FF000000"/>
      <name val="김제시체M"/>
      <family val="1"/>
      <charset val="129"/>
    </font>
    <font>
      <sz val="32"/>
      <color rgb="FF000000"/>
      <name val="김제시체M"/>
      <family val="1"/>
      <charset val="129"/>
    </font>
    <font>
      <sz val="22"/>
      <color rgb="FF000000"/>
      <name val="김제시체M"/>
      <family val="1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 applyNumberFormat="1">
      <alignment vertical="center"/>
    </xf>
    <xf numFmtId="0" fontId="0" fillId="0" borderId="0" xfId="0" quotePrefix="1" applyNumberForma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vertical="center"/>
    </xf>
    <xf numFmtId="0" fontId="2" fillId="0" borderId="0" xfId="0" quotePrefix="1" applyNumberFormat="1" applyFont="1" applyAlignment="1">
      <alignment horizontal="centerContinuous" vertical="center"/>
    </xf>
    <xf numFmtId="0" fontId="2" fillId="0" borderId="0" xfId="0" applyNumberFormat="1" applyFont="1" applyAlignment="1">
      <alignment horizontal="centerContinuous" vertical="center"/>
    </xf>
    <xf numFmtId="0" fontId="0" fillId="0" borderId="1" xfId="0" quotePrefix="1" applyNumberFormat="1" applyFont="1" applyBorder="1" applyAlignment="1">
      <alignment vertical="center"/>
    </xf>
    <xf numFmtId="0" fontId="0" fillId="0" borderId="2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3" fillId="0" borderId="4" xfId="0" quotePrefix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vertical="center" wrapText="1"/>
    </xf>
    <xf numFmtId="0" fontId="0" fillId="0" borderId="4" xfId="0" applyNumberFormat="1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4" xfId="0" quotePrefix="1" applyNumberFormat="1" applyFont="1" applyBorder="1" applyAlignment="1">
      <alignment vertical="center" wrapText="1"/>
    </xf>
    <xf numFmtId="177" fontId="0" fillId="0" borderId="4" xfId="0" quotePrefix="1" applyNumberFormat="1" applyFont="1" applyBorder="1" applyAlignment="1">
      <alignment vertical="center" wrapText="1"/>
    </xf>
    <xf numFmtId="177" fontId="0" fillId="0" borderId="4" xfId="0" applyNumberFormat="1" applyFont="1" applyBorder="1" applyAlignment="1">
      <alignment vertical="center" wrapText="1"/>
    </xf>
    <xf numFmtId="177" fontId="0" fillId="0" borderId="0" xfId="0" applyNumberFormat="1" applyAlignment="1">
      <alignment vertical="center"/>
    </xf>
    <xf numFmtId="0" fontId="0" fillId="0" borderId="4" xfId="0" quotePrefix="1" applyNumberFormat="1" applyFont="1" applyBorder="1" applyAlignment="1">
      <alignment horizontal="center" vertical="center" wrapText="1"/>
    </xf>
    <xf numFmtId="0" fontId="3" fillId="0" borderId="0" xfId="0" applyNumberFormat="1" applyFont="1">
      <alignment vertical="center"/>
    </xf>
    <xf numFmtId="0" fontId="3" fillId="0" borderId="0" xfId="0" quotePrefix="1" applyNumberFormat="1" applyFont="1">
      <alignment vertical="center"/>
    </xf>
    <xf numFmtId="176" fontId="3" fillId="0" borderId="4" xfId="0" applyNumberFormat="1" applyFont="1" applyBorder="1" applyAlignment="1">
      <alignment vertical="center" wrapText="1"/>
    </xf>
    <xf numFmtId="0" fontId="3" fillId="0" borderId="4" xfId="0" quotePrefix="1" applyNumberFormat="1" applyFont="1" applyBorder="1" applyAlignment="1">
      <alignment vertical="center" wrapText="1"/>
    </xf>
    <xf numFmtId="0" fontId="0" fillId="0" borderId="11" xfId="0" applyNumberFormat="1" applyBorder="1">
      <alignment vertical="center"/>
    </xf>
    <xf numFmtId="0" fontId="0" fillId="0" borderId="0" xfId="0" applyNumberFormat="1" applyBorder="1">
      <alignment vertical="center"/>
    </xf>
    <xf numFmtId="0" fontId="0" fillId="0" borderId="10" xfId="0" applyNumberFormat="1" applyBorder="1">
      <alignment vertical="center"/>
    </xf>
    <xf numFmtId="0" fontId="1" fillId="0" borderId="0" xfId="0" applyNumberFormat="1" applyFont="1" applyBorder="1">
      <alignment vertical="center"/>
    </xf>
    <xf numFmtId="0" fontId="7" fillId="0" borderId="0" xfId="0" applyNumberFormat="1" applyFont="1" applyBorder="1">
      <alignment vertical="center"/>
    </xf>
    <xf numFmtId="0" fontId="7" fillId="0" borderId="0" xfId="0" applyNumberFormat="1" applyFont="1" applyBorder="1" applyAlignment="1">
      <alignment horizontal="right" vertical="center"/>
    </xf>
    <xf numFmtId="0" fontId="7" fillId="0" borderId="10" xfId="0" applyNumberFormat="1" applyFon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8" xfId="0" applyNumberFormat="1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0" fillId="0" borderId="9" xfId="0" applyNumberFormat="1" applyBorder="1" applyAlignment="1">
      <alignment vertical="center"/>
    </xf>
    <xf numFmtId="0" fontId="0" fillId="0" borderId="10" xfId="0" applyNumberFormat="1" applyBorder="1" applyAlignment="1">
      <alignment vertical="center"/>
    </xf>
    <xf numFmtId="0" fontId="4" fillId="0" borderId="0" xfId="0" applyFont="1" applyBorder="1" applyAlignment="1">
      <alignment vertical="center" textRotation="255"/>
    </xf>
    <xf numFmtId="0" fontId="6" fillId="0" borderId="0" xfId="0" applyNumberFormat="1" applyFont="1" applyBorder="1" applyAlignment="1">
      <alignment vertical="center"/>
    </xf>
    <xf numFmtId="178" fontId="7" fillId="0" borderId="0" xfId="0" applyNumberFormat="1" applyFont="1" applyBorder="1" applyAlignment="1">
      <alignment vertical="center"/>
    </xf>
    <xf numFmtId="0" fontId="7" fillId="0" borderId="0" xfId="0" quotePrefix="1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6" fillId="0" borderId="11" xfId="0" applyNumberFormat="1" applyFont="1" applyBorder="1" applyAlignment="1">
      <alignment vertical="center"/>
    </xf>
    <xf numFmtId="0" fontId="6" fillId="0" borderId="10" xfId="0" applyNumberFormat="1" applyFont="1" applyBorder="1" applyAlignment="1">
      <alignment vertical="center"/>
    </xf>
    <xf numFmtId="0" fontId="4" fillId="0" borderId="15" xfId="0" applyFont="1" applyBorder="1" applyAlignment="1">
      <alignment vertical="center" textRotation="255"/>
    </xf>
    <xf numFmtId="0" fontId="1" fillId="0" borderId="8" xfId="0" applyNumberFormat="1" applyFont="1" applyBorder="1" applyAlignment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11" xfId="0" applyFont="1" applyBorder="1" applyAlignment="1">
      <alignment vertical="center" textRotation="255"/>
    </xf>
    <xf numFmtId="0" fontId="1" fillId="0" borderId="4" xfId="0" quotePrefix="1" applyNumberFormat="1" applyFont="1" applyBorder="1" applyAlignment="1">
      <alignment vertical="center" wrapText="1"/>
    </xf>
    <xf numFmtId="0" fontId="9" fillId="0" borderId="11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10" xfId="0" applyNumberFormat="1" applyFont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 wrapText="1"/>
    </xf>
    <xf numFmtId="0" fontId="3" fillId="0" borderId="5" xfId="0" quotePrefix="1" applyNumberFormat="1" applyFont="1" applyBorder="1" applyAlignment="1">
      <alignment horizontal="center" vertical="center" wrapText="1"/>
    </xf>
    <xf numFmtId="0" fontId="3" fillId="0" borderId="6" xfId="0" quotePrefix="1" applyNumberFormat="1" applyFont="1" applyBorder="1" applyAlignment="1">
      <alignment horizontal="center" vertical="center" wrapText="1"/>
    </xf>
    <xf numFmtId="0" fontId="3" fillId="0" borderId="7" xfId="0" quotePrefix="1" applyNumberFormat="1" applyFont="1" applyBorder="1" applyAlignment="1">
      <alignment horizontal="center" vertical="center" wrapText="1"/>
    </xf>
    <xf numFmtId="0" fontId="0" fillId="0" borderId="5" xfId="0" quotePrefix="1" applyNumberFormat="1" applyFont="1" applyBorder="1" applyAlignment="1">
      <alignment horizontal="center" vertical="center" wrapText="1"/>
    </xf>
    <xf numFmtId="0" fontId="0" fillId="0" borderId="6" xfId="0" quotePrefix="1" applyNumberFormat="1" applyFont="1" applyBorder="1" applyAlignment="1">
      <alignment horizontal="center" vertical="center" wrapText="1"/>
    </xf>
    <xf numFmtId="0" fontId="0" fillId="0" borderId="7" xfId="0" quotePrefix="1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3" fillId="0" borderId="0" xfId="0" quotePrefix="1" applyNumberFormat="1" applyFont="1" applyAlignme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4" xfId="0" quotePrefix="1" applyNumberFormat="1" applyFont="1" applyBorder="1" applyAlignment="1">
      <alignment horizontal="center" vertical="center" wrapText="1"/>
    </xf>
    <xf numFmtId="0" fontId="0" fillId="0" borderId="4" xfId="0" quotePrefix="1" applyNumberFormat="1" applyFont="1" applyBorder="1" applyAlignment="1">
      <alignment horizontal="distributed" vertical="center" wrapText="1"/>
    </xf>
    <xf numFmtId="0" fontId="0" fillId="0" borderId="0" xfId="0" quotePrefix="1" applyNumberFormat="1" applyAlignment="1">
      <alignment vertical="center"/>
    </xf>
    <xf numFmtId="0" fontId="3" fillId="0" borderId="4" xfId="0" quotePrefix="1" applyNumberFormat="1" applyFont="1" applyBorder="1" applyAlignment="1">
      <alignment horizontal="center" vertical="center"/>
    </xf>
    <xf numFmtId="0" fontId="3" fillId="0" borderId="4" xfId="0" quotePrefix="1" applyNumberFormat="1" applyFont="1" applyBorder="1" applyAlignment="1">
      <alignment horizontal="center" vertical="center" wrapText="1"/>
    </xf>
    <xf numFmtId="0" fontId="8" fillId="0" borderId="0" xfId="0" quotePrefix="1" applyNumberFormat="1" applyFont="1" applyAlignment="1">
      <alignment horizontal="center" vertical="center"/>
    </xf>
    <xf numFmtId="0" fontId="0" fillId="0" borderId="0" xfId="0" quotePrefix="1" applyNumberFormat="1" applyFont="1" applyAlignment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24</xdr:row>
      <xdr:rowOff>76200</xdr:rowOff>
    </xdr:from>
    <xdr:to>
      <xdr:col>7</xdr:col>
      <xdr:colOff>295274</xdr:colOff>
      <xdr:row>26</xdr:row>
      <xdr:rowOff>143065</xdr:rowOff>
    </xdr:to>
    <xdr:pic>
      <xdr:nvPicPr>
        <xdr:cNvPr id="2" name="그림 1" descr="사본 -전주시1.gif">
          <a:extLst>
            <a:ext uri="{FF2B5EF4-FFF2-40B4-BE49-F238E27FC236}">
              <a16:creationId xmlns:a16="http://schemas.microsoft.com/office/drawing/2014/main" id="{7A986B8D-1854-4167-85CF-0EFED6A3E6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028950" y="5562600"/>
          <a:ext cx="800099" cy="4859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365B2-ABD3-4E4F-9EC5-E2D7C663D5DE}">
  <sheetPr>
    <pageSetUpPr fitToPage="1"/>
  </sheetPr>
  <dimension ref="A1:U29"/>
  <sheetViews>
    <sheetView workbookViewId="0">
      <selection activeCell="I18" sqref="I18"/>
    </sheetView>
  </sheetViews>
  <sheetFormatPr defaultRowHeight="16.5"/>
  <cols>
    <col min="1" max="21" width="6.625" customWidth="1"/>
  </cols>
  <sheetData>
    <row r="1" spans="1:21" ht="20.100000000000001" customHeight="1">
      <c r="A1" s="47"/>
      <c r="B1" s="48"/>
      <c r="C1" s="36"/>
      <c r="D1" s="36"/>
      <c r="E1" s="36"/>
      <c r="F1" s="49"/>
      <c r="G1" s="36"/>
      <c r="H1" s="36"/>
      <c r="I1" s="36"/>
      <c r="J1" s="49"/>
      <c r="K1" s="36"/>
      <c r="L1" s="36"/>
      <c r="M1" s="36"/>
      <c r="N1" s="49"/>
      <c r="O1" s="36"/>
      <c r="P1" s="36"/>
      <c r="Q1" s="36"/>
      <c r="R1" s="49"/>
      <c r="S1" s="36"/>
      <c r="T1" s="36"/>
      <c r="U1" s="38"/>
    </row>
    <row r="2" spans="1:21" ht="20.100000000000001" customHeight="1">
      <c r="A2" s="50"/>
      <c r="B2" s="37"/>
      <c r="C2" s="37"/>
      <c r="D2" s="37"/>
      <c r="E2" s="37"/>
      <c r="F2" s="40"/>
      <c r="G2" s="37"/>
      <c r="H2" s="37"/>
      <c r="I2" s="37"/>
      <c r="J2" s="40"/>
      <c r="K2" s="37"/>
      <c r="L2" s="37"/>
      <c r="M2" s="37"/>
      <c r="N2" s="40"/>
      <c r="O2" s="37"/>
      <c r="P2" s="37"/>
      <c r="Q2" s="37"/>
      <c r="R2" s="40"/>
      <c r="S2" s="37"/>
      <c r="T2" s="37"/>
      <c r="U2" s="39"/>
    </row>
    <row r="3" spans="1:21" ht="20.100000000000001" customHeight="1">
      <c r="A3" s="50"/>
      <c r="B3" s="37"/>
      <c r="C3" s="37"/>
      <c r="D3" s="37"/>
      <c r="E3" s="37"/>
      <c r="F3" s="40"/>
      <c r="G3" s="37"/>
      <c r="H3" s="37"/>
      <c r="I3" s="37"/>
      <c r="J3" s="40"/>
      <c r="K3" s="37"/>
      <c r="L3" s="37"/>
      <c r="M3" s="37"/>
      <c r="N3" s="40"/>
      <c r="O3" s="37"/>
      <c r="P3" s="37"/>
      <c r="Q3" s="37"/>
      <c r="R3" s="40"/>
      <c r="S3" s="37"/>
      <c r="T3" s="37"/>
      <c r="U3" s="39"/>
    </row>
    <row r="4" spans="1:21">
      <c r="A4" s="25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7"/>
    </row>
    <row r="5" spans="1:21">
      <c r="A5" s="25"/>
      <c r="B5" s="28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7"/>
    </row>
    <row r="6" spans="1:21">
      <c r="A6" s="25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7"/>
    </row>
    <row r="7" spans="1:21">
      <c r="A7" s="25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7"/>
    </row>
    <row r="8" spans="1:21">
      <c r="A8" s="25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7"/>
    </row>
    <row r="9" spans="1:21">
      <c r="A9" s="2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7"/>
    </row>
    <row r="10" spans="1:21">
      <c r="A10" s="55" t="s">
        <v>230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4"/>
    </row>
    <row r="11" spans="1:21">
      <c r="A11" s="52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4"/>
    </row>
    <row r="12" spans="1:21">
      <c r="A12" s="52"/>
      <c r="B12" s="53"/>
      <c r="C12" s="53"/>
      <c r="D12" s="53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4"/>
    </row>
    <row r="13" spans="1:21">
      <c r="A13" s="52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4"/>
    </row>
    <row r="14" spans="1:21">
      <c r="A14" s="52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4"/>
    </row>
    <row r="15" spans="1:21">
      <c r="A15" s="25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7"/>
    </row>
    <row r="16" spans="1:21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7"/>
    </row>
    <row r="17" spans="1:21" ht="26.25">
      <c r="A17" s="45"/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6"/>
    </row>
    <row r="18" spans="1:21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7"/>
    </row>
    <row r="19" spans="1:21">
      <c r="A19" s="25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7"/>
    </row>
    <row r="20" spans="1:21" ht="26.25">
      <c r="A20" s="25"/>
      <c r="B20" s="41"/>
      <c r="C20" s="41"/>
      <c r="D20" s="41"/>
      <c r="E20" s="41"/>
      <c r="F20" s="41"/>
      <c r="G20" s="35"/>
      <c r="H20" s="29"/>
      <c r="I20" s="29"/>
      <c r="J20" s="29"/>
      <c r="K20" s="29"/>
      <c r="L20" s="29"/>
      <c r="M20" s="29"/>
      <c r="N20" s="29"/>
      <c r="O20" s="29"/>
      <c r="P20" s="30"/>
      <c r="Q20" s="42"/>
      <c r="R20" s="42"/>
      <c r="S20" s="42"/>
      <c r="T20" s="42"/>
      <c r="U20" s="31"/>
    </row>
    <row r="21" spans="1:21" ht="20.25">
      <c r="A21" s="25"/>
      <c r="B21" s="29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30"/>
      <c r="Q21" s="42"/>
      <c r="R21" s="42"/>
      <c r="S21" s="42"/>
      <c r="T21" s="42"/>
      <c r="U21" s="31"/>
    </row>
    <row r="22" spans="1:21" ht="20.25">
      <c r="A22" s="25"/>
      <c r="B22" s="43"/>
      <c r="C22" s="44"/>
      <c r="D22" s="44"/>
      <c r="E22" s="44"/>
      <c r="F22" s="44"/>
      <c r="G22" s="35"/>
      <c r="H22" s="29"/>
      <c r="I22" s="29"/>
      <c r="J22" s="29"/>
      <c r="K22" s="29"/>
      <c r="L22" s="29"/>
      <c r="M22" s="29"/>
      <c r="N22" s="29"/>
      <c r="O22" s="29"/>
      <c r="P22" s="30"/>
      <c r="Q22" s="42"/>
      <c r="R22" s="42"/>
      <c r="S22" s="42"/>
      <c r="T22" s="42"/>
      <c r="U22" s="31"/>
    </row>
    <row r="23" spans="1:21">
      <c r="A23" s="25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7"/>
    </row>
    <row r="24" spans="1:21">
      <c r="A24" s="25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7"/>
    </row>
    <row r="25" spans="1:21">
      <c r="A25" s="52" t="s">
        <v>228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4"/>
    </row>
    <row r="26" spans="1:21">
      <c r="A26" s="52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4"/>
    </row>
    <row r="27" spans="1:21">
      <c r="A27" s="52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4"/>
    </row>
    <row r="28" spans="1:21">
      <c r="A28" s="25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7"/>
    </row>
    <row r="29" spans="1:21" ht="17.25" thickBot="1">
      <c r="A29" s="32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4"/>
    </row>
  </sheetData>
  <mergeCells count="2">
    <mergeCell ref="A25:U27"/>
    <mergeCell ref="A10:U14"/>
  </mergeCells>
  <phoneticPr fontId="5" type="noConversion"/>
  <pageMargins left="0.7" right="0.7" top="0.75" bottom="0.75" header="0.3" footer="0.3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G15"/>
  <sheetViews>
    <sheetView view="pageBreakPreview" topLeftCell="B1" zoomScaleNormal="100" zoomScaleSheetLayoutView="100" workbookViewId="0">
      <selection activeCell="I12" sqref="I12"/>
    </sheetView>
  </sheetViews>
  <sheetFormatPr defaultColWidth="9" defaultRowHeight="16.5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>
      <c r="B1" s="62" t="s">
        <v>59</v>
      </c>
      <c r="C1" s="62"/>
      <c r="D1" s="62"/>
      <c r="E1" s="62"/>
      <c r="F1" s="62"/>
      <c r="G1" s="62"/>
    </row>
    <row r="2" spans="1:7" s="21" customFormat="1" ht="21.95" customHeight="1">
      <c r="B2" s="63" t="s">
        <v>81</v>
      </c>
      <c r="C2" s="63"/>
      <c r="D2" s="63"/>
      <c r="E2" s="63"/>
      <c r="F2" s="64" t="str">
        <f>"금액 : "&amp;NUMBERSTRING(E15,1)&amp;"원정 (\"&amp;TEXT(E15,"###,##0")&amp;" 원) "</f>
        <v xml:space="preserve">금액 : 이천사백삼십사만이천원정 (\24,342,000 원) </v>
      </c>
      <c r="G2" s="64"/>
    </row>
    <row r="3" spans="1:7" ht="21.95" customHeight="1">
      <c r="B3" s="65" t="s">
        <v>120</v>
      </c>
      <c r="C3" s="65"/>
      <c r="D3" s="65"/>
      <c r="E3" s="20" t="s">
        <v>121</v>
      </c>
      <c r="F3" s="20" t="s">
        <v>70</v>
      </c>
      <c r="G3" s="20" t="s">
        <v>118</v>
      </c>
    </row>
    <row r="4" spans="1:7" ht="21.95" customHeight="1">
      <c r="A4" s="1" t="s">
        <v>31</v>
      </c>
      <c r="B4" s="66" t="s">
        <v>69</v>
      </c>
      <c r="C4" s="66" t="s">
        <v>122</v>
      </c>
      <c r="D4" s="20" t="s">
        <v>60</v>
      </c>
      <c r="E4" s="15">
        <f>TRUNC(공종별집계표!F5,0)</f>
        <v>0</v>
      </c>
      <c r="F4" s="13" t="s">
        <v>41</v>
      </c>
      <c r="G4" s="13" t="s">
        <v>41</v>
      </c>
    </row>
    <row r="5" spans="1:7" ht="21.95" customHeight="1">
      <c r="A5" s="1" t="s">
        <v>29</v>
      </c>
      <c r="B5" s="66"/>
      <c r="C5" s="66"/>
      <c r="D5" s="20" t="s">
        <v>61</v>
      </c>
      <c r="E5" s="15">
        <v>0</v>
      </c>
      <c r="F5" s="13" t="s">
        <v>41</v>
      </c>
      <c r="G5" s="13" t="s">
        <v>41</v>
      </c>
    </row>
    <row r="6" spans="1:7" ht="21.95" customHeight="1">
      <c r="A6" s="1" t="s">
        <v>25</v>
      </c>
      <c r="B6" s="66"/>
      <c r="C6" s="66"/>
      <c r="D6" s="20" t="s">
        <v>124</v>
      </c>
      <c r="E6" s="15">
        <v>0</v>
      </c>
      <c r="F6" s="13" t="s">
        <v>41</v>
      </c>
      <c r="G6" s="13" t="s">
        <v>41</v>
      </c>
    </row>
    <row r="7" spans="1:7" ht="21.95" customHeight="1">
      <c r="A7" s="1" t="s">
        <v>30</v>
      </c>
      <c r="B7" s="66"/>
      <c r="C7" s="66"/>
      <c r="D7" s="20" t="s">
        <v>139</v>
      </c>
      <c r="E7" s="15">
        <f>TRUNC(E4+E5-E6,0)</f>
        <v>0</v>
      </c>
      <c r="F7" s="13" t="s">
        <v>41</v>
      </c>
      <c r="G7" s="13" t="s">
        <v>41</v>
      </c>
    </row>
    <row r="8" spans="1:7" ht="21.95" customHeight="1">
      <c r="A8" s="1" t="s">
        <v>28</v>
      </c>
      <c r="B8" s="66"/>
      <c r="C8" s="66" t="s">
        <v>123</v>
      </c>
      <c r="D8" s="20" t="s">
        <v>62</v>
      </c>
      <c r="E8" s="15">
        <f>TRUNC(공종별집계표!H5,0)</f>
        <v>0</v>
      </c>
      <c r="F8" s="13" t="s">
        <v>41</v>
      </c>
      <c r="G8" s="13" t="s">
        <v>41</v>
      </c>
    </row>
    <row r="9" spans="1:7" ht="21.95" customHeight="1">
      <c r="A9" s="1" t="s">
        <v>27</v>
      </c>
      <c r="B9" s="66"/>
      <c r="C9" s="66"/>
      <c r="D9" s="20" t="s">
        <v>63</v>
      </c>
      <c r="E9" s="15">
        <f>TRUNC(E8*0.175,0)</f>
        <v>0</v>
      </c>
      <c r="F9" s="13"/>
      <c r="G9" s="13" t="s">
        <v>41</v>
      </c>
    </row>
    <row r="10" spans="1:7" ht="21.95" customHeight="1">
      <c r="A10" s="1" t="s">
        <v>26</v>
      </c>
      <c r="B10" s="66"/>
      <c r="C10" s="66"/>
      <c r="D10" s="20" t="s">
        <v>139</v>
      </c>
      <c r="E10" s="15">
        <f>TRUNC(E8+E9,0)</f>
        <v>0</v>
      </c>
      <c r="F10" s="13" t="s">
        <v>41</v>
      </c>
      <c r="G10" s="13" t="s">
        <v>41</v>
      </c>
    </row>
    <row r="11" spans="1:7" s="21" customFormat="1" ht="21.95" customHeight="1">
      <c r="A11" s="22" t="s">
        <v>32</v>
      </c>
      <c r="B11" s="56" t="s">
        <v>125</v>
      </c>
      <c r="C11" s="57"/>
      <c r="D11" s="58"/>
      <c r="E11" s="23">
        <f>TRUNC(공종별집계표!T7+공종별집계표!T9+공종별집계표!T11+공종별집계표!T13+공종별집계표!T15+공종별집계표!T17,0)</f>
        <v>22129950</v>
      </c>
      <c r="F11" s="24" t="s">
        <v>41</v>
      </c>
      <c r="G11" s="24" t="s">
        <v>41</v>
      </c>
    </row>
    <row r="12" spans="1:7" ht="21.95" customHeight="1">
      <c r="A12" s="1" t="s">
        <v>23</v>
      </c>
      <c r="B12" s="59" t="s">
        <v>64</v>
      </c>
      <c r="C12" s="60"/>
      <c r="D12" s="61"/>
      <c r="E12" s="15">
        <f>TRUNC(E11,0)</f>
        <v>22129950</v>
      </c>
      <c r="F12" s="13" t="s">
        <v>41</v>
      </c>
      <c r="G12" s="13" t="s">
        <v>41</v>
      </c>
    </row>
    <row r="13" spans="1:7" ht="21.95" customHeight="1">
      <c r="A13" s="1" t="s">
        <v>22</v>
      </c>
      <c r="B13" s="59" t="s">
        <v>65</v>
      </c>
      <c r="C13" s="60"/>
      <c r="D13" s="61"/>
      <c r="E13" s="15">
        <f>TRUNC(E12*0.1,0)</f>
        <v>2212995</v>
      </c>
      <c r="F13" s="13" t="s">
        <v>126</v>
      </c>
      <c r="G13" s="13" t="s">
        <v>41</v>
      </c>
    </row>
    <row r="14" spans="1:7" ht="21.95" customHeight="1">
      <c r="A14" s="1" t="s">
        <v>24</v>
      </c>
      <c r="B14" s="59" t="s">
        <v>66</v>
      </c>
      <c r="C14" s="60"/>
      <c r="D14" s="61"/>
      <c r="E14" s="15">
        <f>TRUNC(E12+E13,-3)</f>
        <v>24342000</v>
      </c>
      <c r="F14" s="13" t="s">
        <v>41</v>
      </c>
      <c r="G14" s="13" t="s">
        <v>41</v>
      </c>
    </row>
    <row r="15" spans="1:7" s="21" customFormat="1" ht="21.95" customHeight="1">
      <c r="A15" s="22" t="s">
        <v>20</v>
      </c>
      <c r="B15" s="56" t="s">
        <v>229</v>
      </c>
      <c r="C15" s="57"/>
      <c r="D15" s="58"/>
      <c r="E15" s="23">
        <f>TRUNC(E14+0,0)</f>
        <v>24342000</v>
      </c>
      <c r="F15" s="24" t="s">
        <v>41</v>
      </c>
      <c r="G15" s="24" t="s">
        <v>41</v>
      </c>
    </row>
  </sheetData>
  <mergeCells count="12">
    <mergeCell ref="B1:G1"/>
    <mergeCell ref="B2:E2"/>
    <mergeCell ref="F2:G2"/>
    <mergeCell ref="B3:D3"/>
    <mergeCell ref="B4:B10"/>
    <mergeCell ref="C4:C7"/>
    <mergeCell ref="C8:C10"/>
    <mergeCell ref="B11:D11"/>
    <mergeCell ref="B12:D12"/>
    <mergeCell ref="B13:D13"/>
    <mergeCell ref="B14:D14"/>
    <mergeCell ref="B15:D15"/>
  </mergeCells>
  <phoneticPr fontId="5" type="noConversion"/>
  <pageMargins left="0.7" right="0.7" top="0.75" bottom="0.75" header="0.3" footer="0.3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T25"/>
  <sheetViews>
    <sheetView view="pageBreakPreview" zoomScaleNormal="100" zoomScaleSheetLayoutView="100" workbookViewId="0">
      <selection activeCell="F24" sqref="F24"/>
    </sheetView>
  </sheetViews>
  <sheetFormatPr defaultColWidth="9"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4" t="s">
        <v>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>
      <c r="A2" s="6" t="s">
        <v>79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>
      <c r="A3" s="68" t="s">
        <v>96</v>
      </c>
      <c r="B3" s="68" t="s">
        <v>92</v>
      </c>
      <c r="C3" s="68" t="s">
        <v>49</v>
      </c>
      <c r="D3" s="68" t="s">
        <v>50</v>
      </c>
      <c r="E3" s="68" t="s">
        <v>227</v>
      </c>
      <c r="F3" s="68"/>
      <c r="G3" s="68" t="s">
        <v>147</v>
      </c>
      <c r="H3" s="68"/>
      <c r="I3" s="68" t="s">
        <v>93</v>
      </c>
      <c r="J3" s="68"/>
      <c r="K3" s="68" t="s">
        <v>94</v>
      </c>
      <c r="L3" s="68"/>
      <c r="M3" s="68" t="s">
        <v>148</v>
      </c>
      <c r="N3" s="67" t="s">
        <v>150</v>
      </c>
      <c r="O3" s="67" t="s">
        <v>48</v>
      </c>
      <c r="P3" s="67" t="s">
        <v>151</v>
      </c>
      <c r="Q3" s="67" t="s">
        <v>154</v>
      </c>
      <c r="R3" s="67" t="s">
        <v>152</v>
      </c>
      <c r="S3" s="67" t="s">
        <v>153</v>
      </c>
      <c r="T3" s="67" t="s">
        <v>95</v>
      </c>
    </row>
    <row r="4" spans="1:20" ht="30" customHeight="1">
      <c r="A4" s="69"/>
      <c r="B4" s="69"/>
      <c r="C4" s="69"/>
      <c r="D4" s="69"/>
      <c r="E4" s="12" t="s">
        <v>146</v>
      </c>
      <c r="F4" s="12" t="s">
        <v>149</v>
      </c>
      <c r="G4" s="12" t="s">
        <v>146</v>
      </c>
      <c r="H4" s="12" t="s">
        <v>149</v>
      </c>
      <c r="I4" s="12" t="s">
        <v>146</v>
      </c>
      <c r="J4" s="12" t="s">
        <v>149</v>
      </c>
      <c r="K4" s="12" t="s">
        <v>146</v>
      </c>
      <c r="L4" s="12" t="s">
        <v>149</v>
      </c>
      <c r="M4" s="69"/>
      <c r="N4" s="67"/>
      <c r="O4" s="67"/>
      <c r="P4" s="67"/>
      <c r="Q4" s="67"/>
      <c r="R4" s="67"/>
      <c r="S4" s="67"/>
      <c r="T4" s="67"/>
    </row>
    <row r="5" spans="1:20" ht="30" customHeight="1">
      <c r="A5" s="13" t="s">
        <v>80</v>
      </c>
      <c r="B5" s="13" t="s">
        <v>41</v>
      </c>
      <c r="C5" s="13" t="s">
        <v>41</v>
      </c>
      <c r="D5" s="14">
        <v>1</v>
      </c>
      <c r="E5" s="15">
        <f>F6+F8+F10+F12+F14+F16</f>
        <v>0</v>
      </c>
      <c r="F5" s="15">
        <f t="shared" ref="F5:F17" si="0">E5*D5</f>
        <v>0</v>
      </c>
      <c r="G5" s="15">
        <f>H6+H8+H10+H12+H14+H16</f>
        <v>0</v>
      </c>
      <c r="H5" s="15">
        <f t="shared" ref="H5:H17" si="1">G5*D5</f>
        <v>0</v>
      </c>
      <c r="I5" s="15">
        <f>J6+J8+J10+J12+J14+J16</f>
        <v>0</v>
      </c>
      <c r="J5" s="15">
        <f t="shared" ref="J5:J17" si="2">I5*D5</f>
        <v>0</v>
      </c>
      <c r="K5" s="15">
        <f t="shared" ref="K5:K17" si="3">E5+G5+I5</f>
        <v>0</v>
      </c>
      <c r="L5" s="15">
        <f t="shared" ref="L5:L17" si="4">F5+H5+J5</f>
        <v>0</v>
      </c>
      <c r="M5" s="13" t="s">
        <v>41</v>
      </c>
      <c r="N5" s="2" t="s">
        <v>37</v>
      </c>
      <c r="O5" s="2" t="s">
        <v>41</v>
      </c>
      <c r="P5" s="2" t="s">
        <v>41</v>
      </c>
      <c r="Q5" s="2" t="s">
        <v>41</v>
      </c>
      <c r="R5" s="3">
        <v>1</v>
      </c>
      <c r="S5" s="2" t="s">
        <v>41</v>
      </c>
      <c r="T5" s="11"/>
    </row>
    <row r="6" spans="1:20" ht="30" customHeight="1">
      <c r="A6" s="13" t="s">
        <v>3</v>
      </c>
      <c r="B6" s="13" t="s">
        <v>41</v>
      </c>
      <c r="C6" s="13" t="s">
        <v>41</v>
      </c>
      <c r="D6" s="14">
        <v>1</v>
      </c>
      <c r="E6" s="15"/>
      <c r="F6" s="15">
        <f t="shared" si="0"/>
        <v>0</v>
      </c>
      <c r="G6" s="15"/>
      <c r="H6" s="15">
        <f t="shared" si="1"/>
        <v>0</v>
      </c>
      <c r="I6" s="15"/>
      <c r="J6" s="15">
        <f t="shared" si="2"/>
        <v>0</v>
      </c>
      <c r="K6" s="15">
        <f t="shared" si="3"/>
        <v>0</v>
      </c>
      <c r="L6" s="15">
        <f t="shared" si="4"/>
        <v>0</v>
      </c>
      <c r="M6" s="13" t="s">
        <v>41</v>
      </c>
      <c r="N6" s="2" t="s">
        <v>182</v>
      </c>
      <c r="O6" s="2" t="s">
        <v>41</v>
      </c>
      <c r="P6" s="2" t="s">
        <v>37</v>
      </c>
      <c r="Q6" s="2" t="s">
        <v>41</v>
      </c>
      <c r="R6" s="3">
        <v>2</v>
      </c>
      <c r="S6" s="2" t="s">
        <v>41</v>
      </c>
      <c r="T6" s="11"/>
    </row>
    <row r="7" spans="1:20" ht="30" customHeight="1">
      <c r="A7" s="13" t="s">
        <v>83</v>
      </c>
      <c r="B7" s="13" t="s">
        <v>85</v>
      </c>
      <c r="C7" s="13" t="s">
        <v>41</v>
      </c>
      <c r="D7" s="14">
        <v>1</v>
      </c>
      <c r="E7" s="15">
        <f>공종별내역서!F27</f>
        <v>0</v>
      </c>
      <c r="F7" s="15">
        <f t="shared" si="0"/>
        <v>0</v>
      </c>
      <c r="G7" s="15">
        <f>공종별내역서!H27</f>
        <v>0</v>
      </c>
      <c r="H7" s="15">
        <f t="shared" si="1"/>
        <v>0</v>
      </c>
      <c r="I7" s="15">
        <f>공종별내역서!J27</f>
        <v>4057400</v>
      </c>
      <c r="J7" s="15">
        <f t="shared" si="2"/>
        <v>4057400</v>
      </c>
      <c r="K7" s="15">
        <f t="shared" si="3"/>
        <v>4057400</v>
      </c>
      <c r="L7" s="15">
        <f t="shared" si="4"/>
        <v>4057400</v>
      </c>
      <c r="M7" s="13" t="s">
        <v>41</v>
      </c>
      <c r="N7" s="2" t="s">
        <v>177</v>
      </c>
      <c r="O7" s="2" t="s">
        <v>41</v>
      </c>
      <c r="P7" s="2" t="s">
        <v>41</v>
      </c>
      <c r="Q7" s="2" t="s">
        <v>40</v>
      </c>
      <c r="R7" s="3">
        <v>3</v>
      </c>
      <c r="S7" s="2" t="s">
        <v>41</v>
      </c>
      <c r="T7" s="11">
        <f>L7*1</f>
        <v>4057400</v>
      </c>
    </row>
    <row r="8" spans="1:20" ht="30" customHeight="1">
      <c r="A8" s="13" t="s">
        <v>84</v>
      </c>
      <c r="B8" s="13" t="s">
        <v>41</v>
      </c>
      <c r="C8" s="13" t="s">
        <v>41</v>
      </c>
      <c r="D8" s="14">
        <v>1</v>
      </c>
      <c r="E8" s="15"/>
      <c r="F8" s="15">
        <f t="shared" si="0"/>
        <v>0</v>
      </c>
      <c r="G8" s="15"/>
      <c r="H8" s="15">
        <f t="shared" si="1"/>
        <v>0</v>
      </c>
      <c r="I8" s="15"/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41</v>
      </c>
      <c r="N8" s="2" t="s">
        <v>193</v>
      </c>
      <c r="O8" s="2" t="s">
        <v>41</v>
      </c>
      <c r="P8" s="2" t="s">
        <v>37</v>
      </c>
      <c r="Q8" s="2" t="s">
        <v>41</v>
      </c>
      <c r="R8" s="3">
        <v>2</v>
      </c>
      <c r="S8" s="2" t="s">
        <v>41</v>
      </c>
      <c r="T8" s="11"/>
    </row>
    <row r="9" spans="1:20" ht="30" customHeight="1">
      <c r="A9" s="13" t="s">
        <v>86</v>
      </c>
      <c r="B9" s="13" t="s">
        <v>52</v>
      </c>
      <c r="C9" s="13" t="s">
        <v>41</v>
      </c>
      <c r="D9" s="14">
        <v>1</v>
      </c>
      <c r="E9" s="15">
        <f>공종별내역서!F51</f>
        <v>0</v>
      </c>
      <c r="F9" s="15">
        <f t="shared" si="0"/>
        <v>0</v>
      </c>
      <c r="G9" s="15">
        <f>공종별내역서!H51</f>
        <v>0</v>
      </c>
      <c r="H9" s="15">
        <f t="shared" si="1"/>
        <v>0</v>
      </c>
      <c r="I9" s="15">
        <f>공종별내역서!J51</f>
        <v>3604250</v>
      </c>
      <c r="J9" s="15">
        <f t="shared" si="2"/>
        <v>3604250</v>
      </c>
      <c r="K9" s="15">
        <f t="shared" si="3"/>
        <v>3604250</v>
      </c>
      <c r="L9" s="15">
        <f t="shared" si="4"/>
        <v>3604250</v>
      </c>
      <c r="M9" s="13" t="s">
        <v>41</v>
      </c>
      <c r="N9" s="2" t="s">
        <v>192</v>
      </c>
      <c r="O9" s="2" t="s">
        <v>41</v>
      </c>
      <c r="P9" s="2" t="s">
        <v>41</v>
      </c>
      <c r="Q9" s="2" t="s">
        <v>40</v>
      </c>
      <c r="R9" s="3">
        <v>3</v>
      </c>
      <c r="S9" s="2" t="s">
        <v>41</v>
      </c>
      <c r="T9" s="11">
        <f>L9*1</f>
        <v>3604250</v>
      </c>
    </row>
    <row r="10" spans="1:20" ht="30" customHeight="1">
      <c r="A10" s="13" t="s">
        <v>2</v>
      </c>
      <c r="B10" s="13" t="s">
        <v>41</v>
      </c>
      <c r="C10" s="13" t="s">
        <v>41</v>
      </c>
      <c r="D10" s="14">
        <v>1</v>
      </c>
      <c r="E10" s="15"/>
      <c r="F10" s="15">
        <f t="shared" si="0"/>
        <v>0</v>
      </c>
      <c r="G10" s="15"/>
      <c r="H10" s="15">
        <f t="shared" si="1"/>
        <v>0</v>
      </c>
      <c r="I10" s="15"/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41</v>
      </c>
      <c r="N10" s="2" t="s">
        <v>189</v>
      </c>
      <c r="O10" s="2" t="s">
        <v>41</v>
      </c>
      <c r="P10" s="2" t="s">
        <v>37</v>
      </c>
      <c r="Q10" s="2" t="s">
        <v>41</v>
      </c>
      <c r="R10" s="3">
        <v>2</v>
      </c>
      <c r="S10" s="2" t="s">
        <v>41</v>
      </c>
      <c r="T10" s="11"/>
    </row>
    <row r="11" spans="1:20" ht="30" customHeight="1">
      <c r="A11" s="13" t="s">
        <v>88</v>
      </c>
      <c r="B11" s="13" t="s">
        <v>90</v>
      </c>
      <c r="C11" s="13" t="s">
        <v>41</v>
      </c>
      <c r="D11" s="14">
        <v>1</v>
      </c>
      <c r="E11" s="15">
        <f>공종별내역서!F75</f>
        <v>0</v>
      </c>
      <c r="F11" s="15">
        <f t="shared" si="0"/>
        <v>0</v>
      </c>
      <c r="G11" s="15">
        <f>공종별내역서!H75</f>
        <v>0</v>
      </c>
      <c r="H11" s="15">
        <f t="shared" si="1"/>
        <v>0</v>
      </c>
      <c r="I11" s="15">
        <f>공종별내역서!J75</f>
        <v>3446000</v>
      </c>
      <c r="J11" s="15">
        <f t="shared" si="2"/>
        <v>3446000</v>
      </c>
      <c r="K11" s="15">
        <f t="shared" si="3"/>
        <v>3446000</v>
      </c>
      <c r="L11" s="15">
        <f t="shared" si="4"/>
        <v>3446000</v>
      </c>
      <c r="M11" s="13" t="s">
        <v>41</v>
      </c>
      <c r="N11" s="2" t="s">
        <v>188</v>
      </c>
      <c r="O11" s="2" t="s">
        <v>41</v>
      </c>
      <c r="P11" s="2" t="s">
        <v>41</v>
      </c>
      <c r="Q11" s="2" t="s">
        <v>40</v>
      </c>
      <c r="R11" s="3">
        <v>3</v>
      </c>
      <c r="S11" s="2" t="s">
        <v>41</v>
      </c>
      <c r="T11" s="11">
        <f>L11*1</f>
        <v>3446000</v>
      </c>
    </row>
    <row r="12" spans="1:20" ht="30" customHeight="1">
      <c r="A12" s="13" t="s">
        <v>91</v>
      </c>
      <c r="B12" s="13" t="s">
        <v>41</v>
      </c>
      <c r="C12" s="13" t="s">
        <v>41</v>
      </c>
      <c r="D12" s="14">
        <v>1</v>
      </c>
      <c r="E12" s="15"/>
      <c r="F12" s="15">
        <f t="shared" si="0"/>
        <v>0</v>
      </c>
      <c r="G12" s="15"/>
      <c r="H12" s="15">
        <f t="shared" si="1"/>
        <v>0</v>
      </c>
      <c r="I12" s="15"/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41</v>
      </c>
      <c r="N12" s="2" t="s">
        <v>191</v>
      </c>
      <c r="O12" s="2" t="s">
        <v>41</v>
      </c>
      <c r="P12" s="2" t="s">
        <v>37</v>
      </c>
      <c r="Q12" s="2" t="s">
        <v>41</v>
      </c>
      <c r="R12" s="3">
        <v>2</v>
      </c>
      <c r="S12" s="2" t="s">
        <v>41</v>
      </c>
      <c r="T12" s="11"/>
    </row>
    <row r="13" spans="1:20" ht="30" customHeight="1">
      <c r="A13" s="13" t="s">
        <v>87</v>
      </c>
      <c r="B13" s="13" t="s">
        <v>57</v>
      </c>
      <c r="C13" s="13" t="s">
        <v>41</v>
      </c>
      <c r="D13" s="14">
        <v>1</v>
      </c>
      <c r="E13" s="15">
        <f>공종별내역서!F99</f>
        <v>0</v>
      </c>
      <c r="F13" s="15">
        <f t="shared" si="0"/>
        <v>0</v>
      </c>
      <c r="G13" s="15">
        <f>공종별내역서!H99</f>
        <v>0</v>
      </c>
      <c r="H13" s="15">
        <f t="shared" si="1"/>
        <v>0</v>
      </c>
      <c r="I13" s="15">
        <f>공종별내역서!J99</f>
        <v>4403750</v>
      </c>
      <c r="J13" s="15">
        <f t="shared" si="2"/>
        <v>4403750</v>
      </c>
      <c r="K13" s="15">
        <f t="shared" si="3"/>
        <v>4403750</v>
      </c>
      <c r="L13" s="15">
        <f t="shared" si="4"/>
        <v>4403750</v>
      </c>
      <c r="M13" s="13" t="s">
        <v>41</v>
      </c>
      <c r="N13" s="2" t="s">
        <v>190</v>
      </c>
      <c r="O13" s="2" t="s">
        <v>41</v>
      </c>
      <c r="P13" s="2" t="s">
        <v>41</v>
      </c>
      <c r="Q13" s="2" t="s">
        <v>40</v>
      </c>
      <c r="R13" s="3">
        <v>3</v>
      </c>
      <c r="S13" s="2" t="s">
        <v>41</v>
      </c>
      <c r="T13" s="11">
        <f>L13*1</f>
        <v>4403750</v>
      </c>
    </row>
    <row r="14" spans="1:20" ht="30" customHeight="1">
      <c r="A14" s="13" t="s">
        <v>0</v>
      </c>
      <c r="B14" s="13" t="s">
        <v>41</v>
      </c>
      <c r="C14" s="13" t="s">
        <v>41</v>
      </c>
      <c r="D14" s="14">
        <v>1</v>
      </c>
      <c r="E14" s="15"/>
      <c r="F14" s="15">
        <f t="shared" si="0"/>
        <v>0</v>
      </c>
      <c r="G14" s="15"/>
      <c r="H14" s="15">
        <f t="shared" si="1"/>
        <v>0</v>
      </c>
      <c r="I14" s="15"/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41</v>
      </c>
      <c r="N14" s="2" t="s">
        <v>199</v>
      </c>
      <c r="O14" s="2" t="s">
        <v>41</v>
      </c>
      <c r="P14" s="2" t="s">
        <v>37</v>
      </c>
      <c r="Q14" s="2" t="s">
        <v>41</v>
      </c>
      <c r="R14" s="3">
        <v>2</v>
      </c>
      <c r="S14" s="2" t="s">
        <v>41</v>
      </c>
      <c r="T14" s="11"/>
    </row>
    <row r="15" spans="1:20" ht="30" customHeight="1">
      <c r="A15" s="13" t="s">
        <v>72</v>
      </c>
      <c r="B15" s="51" t="s">
        <v>231</v>
      </c>
      <c r="C15" s="13" t="s">
        <v>41</v>
      </c>
      <c r="D15" s="14">
        <v>1</v>
      </c>
      <c r="E15" s="15">
        <f>공종별내역서!F123</f>
        <v>0</v>
      </c>
      <c r="F15" s="15">
        <f t="shared" si="0"/>
        <v>0</v>
      </c>
      <c r="G15" s="15">
        <f>공종별내역서!H123</f>
        <v>0</v>
      </c>
      <c r="H15" s="15">
        <f t="shared" si="1"/>
        <v>0</v>
      </c>
      <c r="I15" s="15">
        <f>공종별내역서!J123</f>
        <v>3347900</v>
      </c>
      <c r="J15" s="15">
        <f t="shared" si="2"/>
        <v>3347900</v>
      </c>
      <c r="K15" s="15">
        <f t="shared" si="3"/>
        <v>3347900</v>
      </c>
      <c r="L15" s="15">
        <f t="shared" si="4"/>
        <v>3347900</v>
      </c>
      <c r="M15" s="13" t="s">
        <v>41</v>
      </c>
      <c r="N15" s="2" t="s">
        <v>194</v>
      </c>
      <c r="O15" s="2" t="s">
        <v>41</v>
      </c>
      <c r="P15" s="2" t="s">
        <v>41</v>
      </c>
      <c r="Q15" s="2" t="s">
        <v>40</v>
      </c>
      <c r="R15" s="3">
        <v>3</v>
      </c>
      <c r="S15" s="2" t="s">
        <v>41</v>
      </c>
      <c r="T15" s="11">
        <f>L15*1</f>
        <v>3347900</v>
      </c>
    </row>
    <row r="16" spans="1:20" ht="30" customHeight="1">
      <c r="A16" s="13" t="s">
        <v>68</v>
      </c>
      <c r="B16" s="13" t="s">
        <v>41</v>
      </c>
      <c r="C16" s="13" t="s">
        <v>41</v>
      </c>
      <c r="D16" s="14">
        <v>1</v>
      </c>
      <c r="E16" s="15"/>
      <c r="F16" s="15">
        <f t="shared" si="0"/>
        <v>0</v>
      </c>
      <c r="G16" s="15"/>
      <c r="H16" s="15">
        <f t="shared" si="1"/>
        <v>0</v>
      </c>
      <c r="I16" s="15"/>
      <c r="J16" s="15">
        <f t="shared" si="2"/>
        <v>0</v>
      </c>
      <c r="K16" s="15">
        <f t="shared" si="3"/>
        <v>0</v>
      </c>
      <c r="L16" s="15">
        <f t="shared" si="4"/>
        <v>0</v>
      </c>
      <c r="M16" s="13" t="s">
        <v>41</v>
      </c>
      <c r="N16" s="2" t="s">
        <v>185</v>
      </c>
      <c r="O16" s="2" t="s">
        <v>41</v>
      </c>
      <c r="P16" s="2" t="s">
        <v>37</v>
      </c>
      <c r="Q16" s="2" t="s">
        <v>41</v>
      </c>
      <c r="R16" s="3">
        <v>2</v>
      </c>
      <c r="S16" s="2" t="s">
        <v>41</v>
      </c>
      <c r="T16" s="11"/>
    </row>
    <row r="17" spans="1:20" ht="30" customHeight="1">
      <c r="A17" s="13" t="s">
        <v>71</v>
      </c>
      <c r="B17" s="13" t="s">
        <v>51</v>
      </c>
      <c r="C17" s="13" t="s">
        <v>41</v>
      </c>
      <c r="D17" s="14">
        <v>1</v>
      </c>
      <c r="E17" s="15">
        <f>공종별내역서!F147</f>
        <v>0</v>
      </c>
      <c r="F17" s="15">
        <f t="shared" si="0"/>
        <v>0</v>
      </c>
      <c r="G17" s="15">
        <f>공종별내역서!H147</f>
        <v>0</v>
      </c>
      <c r="H17" s="15">
        <f t="shared" si="1"/>
        <v>0</v>
      </c>
      <c r="I17" s="15">
        <f>공종별내역서!J147</f>
        <v>3270650</v>
      </c>
      <c r="J17" s="15">
        <f t="shared" si="2"/>
        <v>3270650</v>
      </c>
      <c r="K17" s="15">
        <f t="shared" si="3"/>
        <v>3270650</v>
      </c>
      <c r="L17" s="15">
        <f t="shared" si="4"/>
        <v>3270650</v>
      </c>
      <c r="M17" s="13" t="s">
        <v>41</v>
      </c>
      <c r="N17" s="2" t="s">
        <v>187</v>
      </c>
      <c r="O17" s="2" t="s">
        <v>41</v>
      </c>
      <c r="P17" s="2" t="s">
        <v>41</v>
      </c>
      <c r="Q17" s="2" t="s">
        <v>40</v>
      </c>
      <c r="R17" s="3">
        <v>3</v>
      </c>
      <c r="S17" s="2" t="s">
        <v>41</v>
      </c>
      <c r="T17" s="11">
        <f>L17*1</f>
        <v>3270650</v>
      </c>
    </row>
    <row r="18" spans="1:20" ht="30" customHeight="1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T18" s="10"/>
    </row>
    <row r="19" spans="1:20" ht="30" customHeight="1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T19" s="10"/>
    </row>
    <row r="20" spans="1:20" ht="30" customHeight="1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T20" s="10"/>
    </row>
    <row r="21" spans="1:20" ht="30" customHeight="1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T21" s="10"/>
    </row>
    <row r="22" spans="1:20" ht="30" customHeight="1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T22" s="10"/>
    </row>
    <row r="23" spans="1:20" ht="30" customHeight="1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T23" s="10"/>
    </row>
    <row r="24" spans="1:20" ht="30" customHeight="1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T24" s="10"/>
    </row>
    <row r="25" spans="1:20" ht="30" customHeight="1">
      <c r="A25" s="13" t="s">
        <v>89</v>
      </c>
      <c r="B25" s="14"/>
      <c r="C25" s="14"/>
      <c r="D25" s="14"/>
      <c r="E25" s="14"/>
      <c r="F25" s="15">
        <f>F5</f>
        <v>0</v>
      </c>
      <c r="G25" s="14"/>
      <c r="H25" s="15">
        <f>H5</f>
        <v>0</v>
      </c>
      <c r="I25" s="14"/>
      <c r="J25" s="15">
        <f>J5</f>
        <v>0</v>
      </c>
      <c r="K25" s="14"/>
      <c r="L25" s="15">
        <f>L5</f>
        <v>0</v>
      </c>
      <c r="M25" s="14"/>
      <c r="T25" s="10"/>
    </row>
  </sheetData>
  <mergeCells count="16"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T3:T4"/>
    <mergeCell ref="O3:O4"/>
    <mergeCell ref="P3:P4"/>
    <mergeCell ref="Q3:Q4"/>
    <mergeCell ref="R3:R4"/>
    <mergeCell ref="S3:S4"/>
  </mergeCells>
  <phoneticPr fontId="5" type="noConversion"/>
  <pageMargins left="0.7" right="0.7" top="0.75" bottom="0.75" header="0.3" footer="0.3"/>
  <pageSetup paperSize="9" scale="6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AV147"/>
  <sheetViews>
    <sheetView tabSelected="1" view="pageBreakPreview" zoomScaleNormal="100" zoomScaleSheetLayoutView="100" workbookViewId="0">
      <selection activeCell="B6" sqref="B6"/>
    </sheetView>
  </sheetViews>
  <sheetFormatPr defaultColWidth="9" defaultRowHeight="16.5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>
      <c r="A1" s="6" t="s">
        <v>79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>
      <c r="A2" s="68" t="s">
        <v>96</v>
      </c>
      <c r="B2" s="68" t="s">
        <v>92</v>
      </c>
      <c r="C2" s="68" t="s">
        <v>49</v>
      </c>
      <c r="D2" s="68" t="s">
        <v>50</v>
      </c>
      <c r="E2" s="68" t="s">
        <v>227</v>
      </c>
      <c r="F2" s="68"/>
      <c r="G2" s="68" t="s">
        <v>147</v>
      </c>
      <c r="H2" s="68"/>
      <c r="I2" s="68" t="s">
        <v>93</v>
      </c>
      <c r="J2" s="68"/>
      <c r="K2" s="68" t="s">
        <v>94</v>
      </c>
      <c r="L2" s="68"/>
      <c r="M2" s="68" t="s">
        <v>148</v>
      </c>
      <c r="N2" s="67" t="s">
        <v>155</v>
      </c>
      <c r="O2" s="67" t="s">
        <v>48</v>
      </c>
      <c r="P2" s="67" t="s">
        <v>47</v>
      </c>
      <c r="Q2" s="67" t="s">
        <v>150</v>
      </c>
      <c r="R2" s="67" t="s">
        <v>46</v>
      </c>
      <c r="S2" s="67" t="s">
        <v>45</v>
      </c>
      <c r="T2" s="67" t="s">
        <v>44</v>
      </c>
      <c r="U2" s="67" t="s">
        <v>157</v>
      </c>
      <c r="V2" s="67" t="s">
        <v>156</v>
      </c>
      <c r="W2" s="67" t="s">
        <v>43</v>
      </c>
      <c r="X2" s="67" t="s">
        <v>158</v>
      </c>
      <c r="Y2" s="67" t="s">
        <v>165</v>
      </c>
      <c r="Z2" s="67" t="s">
        <v>163</v>
      </c>
      <c r="AA2" s="67" t="s">
        <v>160</v>
      </c>
      <c r="AB2" s="67" t="s">
        <v>162</v>
      </c>
      <c r="AC2" s="67" t="s">
        <v>159</v>
      </c>
      <c r="AD2" s="67" t="s">
        <v>161</v>
      </c>
      <c r="AE2" s="67" t="s">
        <v>164</v>
      </c>
      <c r="AF2" s="67" t="s">
        <v>166</v>
      </c>
      <c r="AG2" s="67" t="s">
        <v>172</v>
      </c>
      <c r="AH2" s="67" t="s">
        <v>168</v>
      </c>
      <c r="AI2" s="67" t="s">
        <v>169</v>
      </c>
      <c r="AJ2" s="67" t="s">
        <v>167</v>
      </c>
      <c r="AK2" s="67" t="s">
        <v>174</v>
      </c>
      <c r="AL2" s="67" t="s">
        <v>170</v>
      </c>
      <c r="AM2" s="67" t="s">
        <v>171</v>
      </c>
      <c r="AN2" s="67" t="s">
        <v>175</v>
      </c>
      <c r="AO2" s="67" t="s">
        <v>176</v>
      </c>
      <c r="AP2" s="67" t="s">
        <v>173</v>
      </c>
      <c r="AQ2" s="67" t="s">
        <v>183</v>
      </c>
      <c r="AR2" s="67" t="s">
        <v>179</v>
      </c>
      <c r="AS2" s="67" t="s">
        <v>154</v>
      </c>
      <c r="AT2" s="67" t="s">
        <v>152</v>
      </c>
      <c r="AU2" s="67" t="s">
        <v>180</v>
      </c>
      <c r="AV2" s="67" t="s">
        <v>178</v>
      </c>
    </row>
    <row r="3" spans="1:48" ht="30" customHeight="1">
      <c r="A3" s="68"/>
      <c r="B3" s="68"/>
      <c r="C3" s="68"/>
      <c r="D3" s="68"/>
      <c r="E3" s="9" t="s">
        <v>146</v>
      </c>
      <c r="F3" s="9" t="s">
        <v>149</v>
      </c>
      <c r="G3" s="9" t="s">
        <v>146</v>
      </c>
      <c r="H3" s="9" t="s">
        <v>149</v>
      </c>
      <c r="I3" s="9" t="s">
        <v>146</v>
      </c>
      <c r="J3" s="9" t="s">
        <v>149</v>
      </c>
      <c r="K3" s="9" t="s">
        <v>146</v>
      </c>
      <c r="L3" s="9" t="s">
        <v>149</v>
      </c>
      <c r="M3" s="68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  <c r="Y3" s="67"/>
      <c r="Z3" s="67"/>
      <c r="AA3" s="67"/>
      <c r="AB3" s="67"/>
      <c r="AC3" s="67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</row>
    <row r="4" spans="1:48" ht="30" customHeight="1">
      <c r="A4" s="16" t="s">
        <v>83</v>
      </c>
      <c r="B4" s="16" t="s">
        <v>85</v>
      </c>
      <c r="C4" s="14"/>
      <c r="D4" s="14"/>
      <c r="E4" s="15"/>
      <c r="F4" s="15"/>
      <c r="G4" s="15"/>
      <c r="H4" s="15"/>
      <c r="I4" s="15"/>
      <c r="J4" s="15"/>
      <c r="K4" s="15"/>
      <c r="L4" s="15"/>
      <c r="M4" s="14"/>
      <c r="N4" s="3"/>
      <c r="O4" s="3"/>
      <c r="P4" s="3"/>
      <c r="Q4" s="2" t="s">
        <v>177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>
      <c r="A5" s="16" t="s">
        <v>58</v>
      </c>
      <c r="B5" s="16" t="s">
        <v>41</v>
      </c>
      <c r="C5" s="16" t="s">
        <v>39</v>
      </c>
      <c r="D5" s="14">
        <v>2.169</v>
      </c>
      <c r="E5" s="15">
        <f>TRUNC(단가대비표!O5,0)</f>
        <v>0</v>
      </c>
      <c r="F5" s="15">
        <f>TRUNC(E5*D5,0)</f>
        <v>0</v>
      </c>
      <c r="G5" s="15">
        <f>TRUNC(단가대비표!P5,0)</f>
        <v>0</v>
      </c>
      <c r="H5" s="15">
        <f>TRUNC(G5*D5,0)</f>
        <v>0</v>
      </c>
      <c r="I5" s="15">
        <f>TRUNC(단가대비표!V5,0)</f>
        <v>600000</v>
      </c>
      <c r="J5" s="15">
        <f>TRUNC(I5*D5,0)</f>
        <v>1301400</v>
      </c>
      <c r="K5" s="15">
        <f t="shared" ref="K5:L8" si="0">TRUNC(E5+G5+I5,0)</f>
        <v>600000</v>
      </c>
      <c r="L5" s="15">
        <f t="shared" si="0"/>
        <v>1301400</v>
      </c>
      <c r="M5" s="16" t="s">
        <v>41</v>
      </c>
      <c r="N5" s="2" t="s">
        <v>142</v>
      </c>
      <c r="O5" s="2" t="s">
        <v>41</v>
      </c>
      <c r="P5" s="2" t="s">
        <v>41</v>
      </c>
      <c r="Q5" s="2" t="s">
        <v>177</v>
      </c>
      <c r="R5" s="2" t="s">
        <v>38</v>
      </c>
      <c r="S5" s="2" t="s">
        <v>38</v>
      </c>
      <c r="T5" s="2" t="s">
        <v>42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41</v>
      </c>
      <c r="AS5" s="2" t="s">
        <v>41</v>
      </c>
      <c r="AT5" s="3"/>
      <c r="AU5" s="2" t="s">
        <v>104</v>
      </c>
      <c r="AV5" s="3">
        <v>7</v>
      </c>
    </row>
    <row r="6" spans="1:48" ht="30" customHeight="1">
      <c r="A6" s="16" t="s">
        <v>56</v>
      </c>
      <c r="B6" s="16" t="s">
        <v>184</v>
      </c>
      <c r="C6" s="16" t="s">
        <v>39</v>
      </c>
      <c r="D6" s="14">
        <v>0.20799999999999999</v>
      </c>
      <c r="E6" s="15">
        <f>TRUNC(단가대비표!O6,0)</f>
        <v>0</v>
      </c>
      <c r="F6" s="15">
        <f>TRUNC(E6*D6,0)</f>
        <v>0</v>
      </c>
      <c r="G6" s="15">
        <f>TRUNC(단가대비표!P6,0)</f>
        <v>0</v>
      </c>
      <c r="H6" s="15">
        <f>TRUNC(G6*D6,0)</f>
        <v>0</v>
      </c>
      <c r="I6" s="15">
        <f>TRUNC(단가대비표!V6,0)</f>
        <v>750000</v>
      </c>
      <c r="J6" s="15">
        <f>TRUNC(I6*D6,0)</f>
        <v>156000</v>
      </c>
      <c r="K6" s="15">
        <f t="shared" si="0"/>
        <v>750000</v>
      </c>
      <c r="L6" s="15">
        <f t="shared" si="0"/>
        <v>156000</v>
      </c>
      <c r="M6" s="16" t="s">
        <v>41</v>
      </c>
      <c r="N6" s="2" t="s">
        <v>143</v>
      </c>
      <c r="O6" s="2" t="s">
        <v>41</v>
      </c>
      <c r="P6" s="2" t="s">
        <v>41</v>
      </c>
      <c r="Q6" s="2" t="s">
        <v>177</v>
      </c>
      <c r="R6" s="2" t="s">
        <v>38</v>
      </c>
      <c r="S6" s="2" t="s">
        <v>38</v>
      </c>
      <c r="T6" s="2" t="s">
        <v>42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41</v>
      </c>
      <c r="AS6" s="2" t="s">
        <v>41</v>
      </c>
      <c r="AT6" s="3"/>
      <c r="AU6" s="2" t="s">
        <v>103</v>
      </c>
      <c r="AV6" s="3">
        <v>8</v>
      </c>
    </row>
    <row r="7" spans="1:48" ht="30" customHeight="1">
      <c r="A7" s="16" t="s">
        <v>55</v>
      </c>
      <c r="B7" s="16" t="s">
        <v>186</v>
      </c>
      <c r="C7" s="16" t="s">
        <v>35</v>
      </c>
      <c r="D7" s="14">
        <v>1</v>
      </c>
      <c r="E7" s="15">
        <f>TRUNC(단가대비표!O7,0)</f>
        <v>0</v>
      </c>
      <c r="F7" s="15">
        <f>TRUNC(E7*D7,0)</f>
        <v>0</v>
      </c>
      <c r="G7" s="15">
        <f>TRUNC(단가대비표!P7,0)</f>
        <v>0</v>
      </c>
      <c r="H7" s="15">
        <f>TRUNC(G7*D7,0)</f>
        <v>0</v>
      </c>
      <c r="I7" s="15">
        <f>TRUNC(단가대비표!V7,0)</f>
        <v>1300000</v>
      </c>
      <c r="J7" s="15">
        <f>TRUNC(I7*D7,0)</f>
        <v>1300000</v>
      </c>
      <c r="K7" s="15">
        <f t="shared" si="0"/>
        <v>1300000</v>
      </c>
      <c r="L7" s="15">
        <f t="shared" si="0"/>
        <v>1300000</v>
      </c>
      <c r="M7" s="16" t="s">
        <v>41</v>
      </c>
      <c r="N7" s="2" t="s">
        <v>144</v>
      </c>
      <c r="O7" s="2" t="s">
        <v>41</v>
      </c>
      <c r="P7" s="2" t="s">
        <v>41</v>
      </c>
      <c r="Q7" s="2" t="s">
        <v>177</v>
      </c>
      <c r="R7" s="2" t="s">
        <v>38</v>
      </c>
      <c r="S7" s="2" t="s">
        <v>38</v>
      </c>
      <c r="T7" s="2" t="s">
        <v>42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41</v>
      </c>
      <c r="AS7" s="2" t="s">
        <v>41</v>
      </c>
      <c r="AT7" s="3"/>
      <c r="AU7" s="2" t="s">
        <v>102</v>
      </c>
      <c r="AV7" s="3">
        <v>9</v>
      </c>
    </row>
    <row r="8" spans="1:48" ht="30" customHeight="1">
      <c r="A8" s="16" t="s">
        <v>53</v>
      </c>
      <c r="B8" s="16" t="s">
        <v>97</v>
      </c>
      <c r="C8" s="16" t="s">
        <v>35</v>
      </c>
      <c r="D8" s="14">
        <v>1</v>
      </c>
      <c r="E8" s="15">
        <f>TRUNC(단가대비표!O8,0)</f>
        <v>0</v>
      </c>
      <c r="F8" s="15">
        <f>TRUNC(E8*D8,0)</f>
        <v>0</v>
      </c>
      <c r="G8" s="15">
        <f>TRUNC(단가대비표!P8,0)</f>
        <v>0</v>
      </c>
      <c r="H8" s="15">
        <f>TRUNC(G8*D8,0)</f>
        <v>0</v>
      </c>
      <c r="I8" s="15">
        <f>TRUNC(단가대비표!V8,0)</f>
        <v>1300000</v>
      </c>
      <c r="J8" s="15">
        <f>TRUNC(I8*D8,0)</f>
        <v>1300000</v>
      </c>
      <c r="K8" s="15">
        <f t="shared" si="0"/>
        <v>1300000</v>
      </c>
      <c r="L8" s="15">
        <f t="shared" si="0"/>
        <v>1300000</v>
      </c>
      <c r="M8" s="16" t="s">
        <v>41</v>
      </c>
      <c r="N8" s="2" t="s">
        <v>145</v>
      </c>
      <c r="O8" s="2" t="s">
        <v>41</v>
      </c>
      <c r="P8" s="2" t="s">
        <v>41</v>
      </c>
      <c r="Q8" s="2" t="s">
        <v>177</v>
      </c>
      <c r="R8" s="2" t="s">
        <v>38</v>
      </c>
      <c r="S8" s="2" t="s">
        <v>38</v>
      </c>
      <c r="T8" s="2" t="s">
        <v>42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41</v>
      </c>
      <c r="AS8" s="2" t="s">
        <v>41</v>
      </c>
      <c r="AT8" s="3"/>
      <c r="AU8" s="2" t="s">
        <v>101</v>
      </c>
      <c r="AV8" s="3">
        <v>10</v>
      </c>
    </row>
    <row r="9" spans="1:48" ht="30" customHeight="1">
      <c r="A9" s="14"/>
      <c r="B9" s="14"/>
      <c r="C9" s="14"/>
      <c r="D9" s="14"/>
      <c r="E9" s="15"/>
      <c r="F9" s="15"/>
      <c r="G9" s="15"/>
      <c r="H9" s="15"/>
      <c r="I9" s="15"/>
      <c r="J9" s="15"/>
      <c r="K9" s="15"/>
      <c r="L9" s="15"/>
      <c r="M9" s="14"/>
      <c r="Q9" s="1" t="s">
        <v>177</v>
      </c>
    </row>
    <row r="10" spans="1:48" ht="30" customHeight="1">
      <c r="A10" s="14"/>
      <c r="B10" s="14"/>
      <c r="C10" s="14"/>
      <c r="D10" s="14"/>
      <c r="E10" s="15"/>
      <c r="F10" s="15"/>
      <c r="G10" s="15"/>
      <c r="H10" s="15"/>
      <c r="I10" s="15"/>
      <c r="J10" s="15"/>
      <c r="K10" s="15"/>
      <c r="L10" s="15"/>
      <c r="M10" s="14"/>
      <c r="Q10" s="1" t="s">
        <v>177</v>
      </c>
    </row>
    <row r="11" spans="1:48" ht="30" customHeight="1">
      <c r="A11" s="14"/>
      <c r="B11" s="14"/>
      <c r="C11" s="14"/>
      <c r="D11" s="14"/>
      <c r="E11" s="15"/>
      <c r="F11" s="15"/>
      <c r="G11" s="15"/>
      <c r="H11" s="15"/>
      <c r="I11" s="15"/>
      <c r="J11" s="15"/>
      <c r="K11" s="15"/>
      <c r="L11" s="15"/>
      <c r="M11" s="14"/>
      <c r="Q11" s="1" t="s">
        <v>177</v>
      </c>
    </row>
    <row r="12" spans="1:48" ht="30" customHeight="1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4"/>
      <c r="Q12" s="1" t="s">
        <v>177</v>
      </c>
    </row>
    <row r="13" spans="1:48" ht="30" customHeight="1">
      <c r="A13" s="14"/>
      <c r="B13" s="14"/>
      <c r="C13" s="14"/>
      <c r="D13" s="14"/>
      <c r="E13" s="15"/>
      <c r="F13" s="15"/>
      <c r="G13" s="15"/>
      <c r="H13" s="15"/>
      <c r="I13" s="15"/>
      <c r="J13" s="15"/>
      <c r="K13" s="15"/>
      <c r="L13" s="15"/>
      <c r="M13" s="14"/>
      <c r="Q13" s="1" t="s">
        <v>177</v>
      </c>
    </row>
    <row r="14" spans="1:48" ht="30" customHeight="1">
      <c r="A14" s="14"/>
      <c r="B14" s="14"/>
      <c r="C14" s="14"/>
      <c r="D14" s="14"/>
      <c r="E14" s="15"/>
      <c r="F14" s="15"/>
      <c r="G14" s="15"/>
      <c r="H14" s="15"/>
      <c r="I14" s="15"/>
      <c r="J14" s="15"/>
      <c r="K14" s="15"/>
      <c r="L14" s="15"/>
      <c r="M14" s="14"/>
      <c r="Q14" s="1" t="s">
        <v>177</v>
      </c>
    </row>
    <row r="15" spans="1:48" ht="30" customHeight="1">
      <c r="A15" s="14"/>
      <c r="B15" s="14"/>
      <c r="C15" s="14"/>
      <c r="D15" s="14"/>
      <c r="E15" s="15"/>
      <c r="F15" s="15"/>
      <c r="G15" s="15"/>
      <c r="H15" s="15"/>
      <c r="I15" s="15"/>
      <c r="J15" s="15"/>
      <c r="K15" s="15"/>
      <c r="L15" s="15"/>
      <c r="M15" s="14"/>
      <c r="Q15" s="1" t="s">
        <v>177</v>
      </c>
    </row>
    <row r="16" spans="1:48" ht="30" customHeight="1">
      <c r="A16" s="14"/>
      <c r="B16" s="14"/>
      <c r="C16" s="14"/>
      <c r="D16" s="14"/>
      <c r="E16" s="15"/>
      <c r="F16" s="15"/>
      <c r="G16" s="15"/>
      <c r="H16" s="15"/>
      <c r="I16" s="15"/>
      <c r="J16" s="15"/>
      <c r="K16" s="15"/>
      <c r="L16" s="15"/>
      <c r="M16" s="14"/>
      <c r="Q16" s="1" t="s">
        <v>177</v>
      </c>
    </row>
    <row r="17" spans="1:48" ht="30" customHeight="1">
      <c r="A17" s="14"/>
      <c r="B17" s="14"/>
      <c r="C17" s="14"/>
      <c r="D17" s="14"/>
      <c r="E17" s="15"/>
      <c r="F17" s="15"/>
      <c r="G17" s="15"/>
      <c r="H17" s="15"/>
      <c r="I17" s="15"/>
      <c r="J17" s="15"/>
      <c r="K17" s="15"/>
      <c r="L17" s="15"/>
      <c r="M17" s="14"/>
      <c r="Q17" s="1" t="s">
        <v>177</v>
      </c>
    </row>
    <row r="18" spans="1:48" ht="30" customHeight="1">
      <c r="A18" s="14"/>
      <c r="B18" s="14"/>
      <c r="C18" s="14"/>
      <c r="D18" s="14"/>
      <c r="E18" s="15"/>
      <c r="F18" s="15"/>
      <c r="G18" s="15"/>
      <c r="H18" s="15"/>
      <c r="I18" s="15"/>
      <c r="J18" s="15"/>
      <c r="K18" s="15"/>
      <c r="L18" s="15"/>
      <c r="M18" s="14"/>
      <c r="Q18" s="1" t="s">
        <v>177</v>
      </c>
    </row>
    <row r="19" spans="1:48" ht="30" customHeight="1">
      <c r="A19" s="14"/>
      <c r="B19" s="14"/>
      <c r="C19" s="14"/>
      <c r="D19" s="14"/>
      <c r="E19" s="15"/>
      <c r="F19" s="15"/>
      <c r="G19" s="15"/>
      <c r="H19" s="15"/>
      <c r="I19" s="15"/>
      <c r="J19" s="15"/>
      <c r="K19" s="15"/>
      <c r="L19" s="15"/>
      <c r="M19" s="14"/>
      <c r="Q19" s="1" t="s">
        <v>177</v>
      </c>
    </row>
    <row r="20" spans="1:48" ht="30" customHeight="1">
      <c r="A20" s="14"/>
      <c r="B20" s="14"/>
      <c r="C20" s="14"/>
      <c r="D20" s="14"/>
      <c r="E20" s="15"/>
      <c r="F20" s="15"/>
      <c r="G20" s="15"/>
      <c r="H20" s="15"/>
      <c r="I20" s="15"/>
      <c r="J20" s="15"/>
      <c r="K20" s="15"/>
      <c r="L20" s="15"/>
      <c r="M20" s="14"/>
      <c r="Q20" s="1" t="s">
        <v>177</v>
      </c>
    </row>
    <row r="21" spans="1:48" ht="30" customHeight="1">
      <c r="A21" s="14"/>
      <c r="B21" s="14"/>
      <c r="C21" s="14"/>
      <c r="D21" s="14"/>
      <c r="E21" s="15"/>
      <c r="F21" s="15"/>
      <c r="G21" s="15"/>
      <c r="H21" s="15"/>
      <c r="I21" s="15"/>
      <c r="J21" s="15"/>
      <c r="K21" s="15"/>
      <c r="L21" s="15"/>
      <c r="M21" s="14"/>
      <c r="Q21" s="1" t="s">
        <v>177</v>
      </c>
    </row>
    <row r="22" spans="1:48" ht="30" customHeight="1">
      <c r="A22" s="14"/>
      <c r="B22" s="14"/>
      <c r="C22" s="14"/>
      <c r="D22" s="14"/>
      <c r="E22" s="15"/>
      <c r="F22" s="15"/>
      <c r="G22" s="15"/>
      <c r="H22" s="15"/>
      <c r="I22" s="15"/>
      <c r="J22" s="15"/>
      <c r="K22" s="15"/>
      <c r="L22" s="15"/>
      <c r="M22" s="14"/>
      <c r="Q22" s="1" t="s">
        <v>177</v>
      </c>
    </row>
    <row r="23" spans="1:48" ht="30" customHeight="1">
      <c r="A23" s="14"/>
      <c r="B23" s="14"/>
      <c r="C23" s="14"/>
      <c r="D23" s="14"/>
      <c r="E23" s="15"/>
      <c r="F23" s="15"/>
      <c r="G23" s="15"/>
      <c r="H23" s="15"/>
      <c r="I23" s="15"/>
      <c r="J23" s="15"/>
      <c r="K23" s="15"/>
      <c r="L23" s="15"/>
      <c r="M23" s="14"/>
      <c r="Q23" s="1" t="s">
        <v>177</v>
      </c>
    </row>
    <row r="24" spans="1:48" ht="30" customHeight="1">
      <c r="A24" s="14"/>
      <c r="B24" s="14"/>
      <c r="C24" s="14"/>
      <c r="D24" s="14"/>
      <c r="E24" s="15"/>
      <c r="F24" s="15"/>
      <c r="G24" s="15"/>
      <c r="H24" s="15"/>
      <c r="I24" s="15"/>
      <c r="J24" s="15"/>
      <c r="K24" s="15"/>
      <c r="L24" s="15"/>
      <c r="M24" s="14"/>
      <c r="Q24" s="1" t="s">
        <v>177</v>
      </c>
    </row>
    <row r="25" spans="1:48" ht="30" customHeight="1">
      <c r="A25" s="14"/>
      <c r="B25" s="14"/>
      <c r="C25" s="14"/>
      <c r="D25" s="14"/>
      <c r="E25" s="15"/>
      <c r="F25" s="15"/>
      <c r="G25" s="15"/>
      <c r="H25" s="15"/>
      <c r="I25" s="15"/>
      <c r="J25" s="15"/>
      <c r="K25" s="15"/>
      <c r="L25" s="15"/>
      <c r="M25" s="14"/>
      <c r="Q25" s="1" t="s">
        <v>177</v>
      </c>
    </row>
    <row r="26" spans="1:48" ht="30" customHeight="1">
      <c r="A26" s="14"/>
      <c r="B26" s="14"/>
      <c r="C26" s="14"/>
      <c r="D26" s="14"/>
      <c r="E26" s="15"/>
      <c r="F26" s="15"/>
      <c r="G26" s="15"/>
      <c r="H26" s="15"/>
      <c r="I26" s="15"/>
      <c r="J26" s="15"/>
      <c r="K26" s="15"/>
      <c r="L26" s="15"/>
      <c r="M26" s="14"/>
      <c r="Q26" s="1" t="s">
        <v>177</v>
      </c>
    </row>
    <row r="27" spans="1:48" ht="30" customHeight="1">
      <c r="A27" s="16" t="s">
        <v>89</v>
      </c>
      <c r="B27" s="14"/>
      <c r="C27" s="14"/>
      <c r="D27" s="14"/>
      <c r="E27" s="15"/>
      <c r="F27" s="15">
        <f>SUMIF(Q5:Q26,"010101",F5:F26)</f>
        <v>0</v>
      </c>
      <c r="G27" s="15"/>
      <c r="H27" s="15">
        <f>SUMIF(Q5:Q26,"010101",H5:H26)</f>
        <v>0</v>
      </c>
      <c r="I27" s="15"/>
      <c r="J27" s="15">
        <f>SUMIF(Q5:Q26,"010101",J5:J26)</f>
        <v>4057400</v>
      </c>
      <c r="K27" s="15"/>
      <c r="L27" s="15">
        <f>SUMIF(Q5:Q26,"010101",L5:L26)</f>
        <v>4057400</v>
      </c>
      <c r="M27" s="14"/>
      <c r="N27" t="s">
        <v>181</v>
      </c>
    </row>
    <row r="28" spans="1:48" ht="30" customHeight="1">
      <c r="A28" s="16" t="s">
        <v>86</v>
      </c>
      <c r="B28" s="16" t="s">
        <v>52</v>
      </c>
      <c r="C28" s="14"/>
      <c r="D28" s="14"/>
      <c r="E28" s="15"/>
      <c r="F28" s="15"/>
      <c r="G28" s="15"/>
      <c r="H28" s="15"/>
      <c r="I28" s="15"/>
      <c r="J28" s="15"/>
      <c r="K28" s="15"/>
      <c r="L28" s="15"/>
      <c r="M28" s="14"/>
      <c r="N28" s="3"/>
      <c r="O28" s="3"/>
      <c r="P28" s="3"/>
      <c r="Q28" s="2" t="s">
        <v>192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>
      <c r="A29" s="16" t="s">
        <v>58</v>
      </c>
      <c r="B29" s="16" t="s">
        <v>41</v>
      </c>
      <c r="C29" s="16" t="s">
        <v>39</v>
      </c>
      <c r="D29" s="14">
        <v>1.4950000000000001</v>
      </c>
      <c r="E29" s="15">
        <f>TRUNC(단가대비표!O5,0)</f>
        <v>0</v>
      </c>
      <c r="F29" s="15">
        <f>TRUNC(E29*D29,0)</f>
        <v>0</v>
      </c>
      <c r="G29" s="15">
        <f>TRUNC(단가대비표!P5,0)</f>
        <v>0</v>
      </c>
      <c r="H29" s="15">
        <f>TRUNC(G29*D29,0)</f>
        <v>0</v>
      </c>
      <c r="I29" s="15">
        <f>TRUNC(단가대비표!V5,0)</f>
        <v>600000</v>
      </c>
      <c r="J29" s="15">
        <f>TRUNC(I29*D29,0)</f>
        <v>897000</v>
      </c>
      <c r="K29" s="15">
        <f t="shared" ref="K29:L32" si="1">TRUNC(E29+G29+I29,0)</f>
        <v>600000</v>
      </c>
      <c r="L29" s="15">
        <f t="shared" si="1"/>
        <v>897000</v>
      </c>
      <c r="M29" s="16" t="s">
        <v>41</v>
      </c>
      <c r="N29" s="2" t="s">
        <v>142</v>
      </c>
      <c r="O29" s="2" t="s">
        <v>41</v>
      </c>
      <c r="P29" s="2" t="s">
        <v>41</v>
      </c>
      <c r="Q29" s="2" t="s">
        <v>192</v>
      </c>
      <c r="R29" s="2" t="s">
        <v>38</v>
      </c>
      <c r="S29" s="2" t="s">
        <v>38</v>
      </c>
      <c r="T29" s="2" t="s">
        <v>42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41</v>
      </c>
      <c r="AS29" s="2" t="s">
        <v>41</v>
      </c>
      <c r="AT29" s="3"/>
      <c r="AU29" s="2" t="s">
        <v>105</v>
      </c>
      <c r="AV29" s="3">
        <v>15</v>
      </c>
    </row>
    <row r="30" spans="1:48" ht="30" customHeight="1">
      <c r="A30" s="16" t="s">
        <v>56</v>
      </c>
      <c r="B30" s="16" t="s">
        <v>184</v>
      </c>
      <c r="C30" s="16" t="s">
        <v>39</v>
      </c>
      <c r="D30" s="14">
        <v>0.14299999999999999</v>
      </c>
      <c r="E30" s="15">
        <f>TRUNC(단가대비표!O6,0)</f>
        <v>0</v>
      </c>
      <c r="F30" s="15">
        <f>TRUNC(E30*D30,0)</f>
        <v>0</v>
      </c>
      <c r="G30" s="15">
        <f>TRUNC(단가대비표!P6,0)</f>
        <v>0</v>
      </c>
      <c r="H30" s="15">
        <f>TRUNC(G30*D30,0)</f>
        <v>0</v>
      </c>
      <c r="I30" s="15">
        <f>TRUNC(단가대비표!V6,0)</f>
        <v>750000</v>
      </c>
      <c r="J30" s="15">
        <f>TRUNC(I30*D30,0)</f>
        <v>107250</v>
      </c>
      <c r="K30" s="15">
        <f t="shared" si="1"/>
        <v>750000</v>
      </c>
      <c r="L30" s="15">
        <f t="shared" si="1"/>
        <v>107250</v>
      </c>
      <c r="M30" s="16" t="s">
        <v>41</v>
      </c>
      <c r="N30" s="2" t="s">
        <v>143</v>
      </c>
      <c r="O30" s="2" t="s">
        <v>41</v>
      </c>
      <c r="P30" s="2" t="s">
        <v>41</v>
      </c>
      <c r="Q30" s="2" t="s">
        <v>192</v>
      </c>
      <c r="R30" s="2" t="s">
        <v>38</v>
      </c>
      <c r="S30" s="2" t="s">
        <v>38</v>
      </c>
      <c r="T30" s="2" t="s">
        <v>42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41</v>
      </c>
      <c r="AS30" s="2" t="s">
        <v>41</v>
      </c>
      <c r="AT30" s="3"/>
      <c r="AU30" s="2" t="s">
        <v>100</v>
      </c>
      <c r="AV30" s="3">
        <v>16</v>
      </c>
    </row>
    <row r="31" spans="1:48" ht="30" customHeight="1">
      <c r="A31" s="16" t="s">
        <v>55</v>
      </c>
      <c r="B31" s="16" t="s">
        <v>186</v>
      </c>
      <c r="C31" s="16" t="s">
        <v>35</v>
      </c>
      <c r="D31" s="14">
        <v>1</v>
      </c>
      <c r="E31" s="15">
        <f>TRUNC(단가대비표!O7,0)</f>
        <v>0</v>
      </c>
      <c r="F31" s="15">
        <f>TRUNC(E31*D31,0)</f>
        <v>0</v>
      </c>
      <c r="G31" s="15">
        <f>TRUNC(단가대비표!P7,0)</f>
        <v>0</v>
      </c>
      <c r="H31" s="15">
        <f>TRUNC(G31*D31,0)</f>
        <v>0</v>
      </c>
      <c r="I31" s="15">
        <f>TRUNC(단가대비표!V7,0)</f>
        <v>1300000</v>
      </c>
      <c r="J31" s="15">
        <f>TRUNC(I31*D31,0)</f>
        <v>1300000</v>
      </c>
      <c r="K31" s="15">
        <f t="shared" si="1"/>
        <v>1300000</v>
      </c>
      <c r="L31" s="15">
        <f t="shared" si="1"/>
        <v>1300000</v>
      </c>
      <c r="M31" s="16" t="s">
        <v>41</v>
      </c>
      <c r="N31" s="2" t="s">
        <v>144</v>
      </c>
      <c r="O31" s="2" t="s">
        <v>41</v>
      </c>
      <c r="P31" s="2" t="s">
        <v>41</v>
      </c>
      <c r="Q31" s="2" t="s">
        <v>192</v>
      </c>
      <c r="R31" s="2" t="s">
        <v>38</v>
      </c>
      <c r="S31" s="2" t="s">
        <v>38</v>
      </c>
      <c r="T31" s="2" t="s">
        <v>42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41</v>
      </c>
      <c r="AS31" s="2" t="s">
        <v>41</v>
      </c>
      <c r="AT31" s="3"/>
      <c r="AU31" s="2" t="s">
        <v>99</v>
      </c>
      <c r="AV31" s="3">
        <v>17</v>
      </c>
    </row>
    <row r="32" spans="1:48" ht="30" customHeight="1">
      <c r="A32" s="16" t="s">
        <v>53</v>
      </c>
      <c r="B32" s="16" t="s">
        <v>97</v>
      </c>
      <c r="C32" s="16" t="s">
        <v>35</v>
      </c>
      <c r="D32" s="14">
        <v>1</v>
      </c>
      <c r="E32" s="15">
        <f>TRUNC(단가대비표!O8,0)</f>
        <v>0</v>
      </c>
      <c r="F32" s="15">
        <f>TRUNC(E32*D32,0)</f>
        <v>0</v>
      </c>
      <c r="G32" s="15">
        <f>TRUNC(단가대비표!P8,0)</f>
        <v>0</v>
      </c>
      <c r="H32" s="15">
        <f>TRUNC(G32*D32,0)</f>
        <v>0</v>
      </c>
      <c r="I32" s="15">
        <f>TRUNC(단가대비표!V8,0)</f>
        <v>1300000</v>
      </c>
      <c r="J32" s="15">
        <f>TRUNC(I32*D32,0)</f>
        <v>1300000</v>
      </c>
      <c r="K32" s="15">
        <f t="shared" si="1"/>
        <v>1300000</v>
      </c>
      <c r="L32" s="15">
        <f t="shared" si="1"/>
        <v>1300000</v>
      </c>
      <c r="M32" s="16" t="s">
        <v>41</v>
      </c>
      <c r="N32" s="2" t="s">
        <v>145</v>
      </c>
      <c r="O32" s="2" t="s">
        <v>41</v>
      </c>
      <c r="P32" s="2" t="s">
        <v>41</v>
      </c>
      <c r="Q32" s="2" t="s">
        <v>192</v>
      </c>
      <c r="R32" s="2" t="s">
        <v>38</v>
      </c>
      <c r="S32" s="2" t="s">
        <v>38</v>
      </c>
      <c r="T32" s="2" t="s">
        <v>42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41</v>
      </c>
      <c r="AS32" s="2" t="s">
        <v>41</v>
      </c>
      <c r="AT32" s="3"/>
      <c r="AU32" s="2" t="s">
        <v>98</v>
      </c>
      <c r="AV32" s="3">
        <v>18</v>
      </c>
    </row>
    <row r="33" spans="1:17" ht="30" customHeight="1">
      <c r="A33" s="14"/>
      <c r="B33" s="14"/>
      <c r="C33" s="14"/>
      <c r="D33" s="14"/>
      <c r="E33" s="15"/>
      <c r="F33" s="15"/>
      <c r="G33" s="15"/>
      <c r="H33" s="15"/>
      <c r="I33" s="15"/>
      <c r="J33" s="15"/>
      <c r="K33" s="15"/>
      <c r="L33" s="15"/>
      <c r="M33" s="14"/>
      <c r="Q33" s="1" t="s">
        <v>192</v>
      </c>
    </row>
    <row r="34" spans="1:17" ht="30" customHeight="1">
      <c r="A34" s="14"/>
      <c r="B34" s="14"/>
      <c r="C34" s="14"/>
      <c r="D34" s="14"/>
      <c r="E34" s="15"/>
      <c r="F34" s="15"/>
      <c r="G34" s="15"/>
      <c r="H34" s="15"/>
      <c r="I34" s="15"/>
      <c r="J34" s="15"/>
      <c r="K34" s="15"/>
      <c r="L34" s="15"/>
      <c r="M34" s="14"/>
      <c r="Q34" s="1" t="s">
        <v>192</v>
      </c>
    </row>
    <row r="35" spans="1:17" ht="30" customHeight="1">
      <c r="A35" s="14"/>
      <c r="B35" s="14"/>
      <c r="C35" s="14"/>
      <c r="D35" s="14"/>
      <c r="E35" s="15"/>
      <c r="F35" s="15"/>
      <c r="G35" s="15"/>
      <c r="H35" s="15"/>
      <c r="I35" s="15"/>
      <c r="J35" s="15"/>
      <c r="K35" s="15"/>
      <c r="L35" s="15"/>
      <c r="M35" s="14"/>
      <c r="Q35" s="1" t="s">
        <v>192</v>
      </c>
    </row>
    <row r="36" spans="1:17" ht="30" customHeight="1">
      <c r="A36" s="14"/>
      <c r="B36" s="14"/>
      <c r="C36" s="14"/>
      <c r="D36" s="14"/>
      <c r="E36" s="15"/>
      <c r="F36" s="15"/>
      <c r="G36" s="15"/>
      <c r="H36" s="15"/>
      <c r="I36" s="15"/>
      <c r="J36" s="15"/>
      <c r="K36" s="15"/>
      <c r="L36" s="15"/>
      <c r="M36" s="14"/>
      <c r="Q36" s="1" t="s">
        <v>192</v>
      </c>
    </row>
    <row r="37" spans="1:17" ht="30" customHeight="1">
      <c r="A37" s="14"/>
      <c r="B37" s="14"/>
      <c r="C37" s="14"/>
      <c r="D37" s="14"/>
      <c r="E37" s="15"/>
      <c r="F37" s="15"/>
      <c r="G37" s="15"/>
      <c r="H37" s="15"/>
      <c r="I37" s="15"/>
      <c r="J37" s="15"/>
      <c r="K37" s="15"/>
      <c r="L37" s="15"/>
      <c r="M37" s="14"/>
      <c r="Q37" s="1" t="s">
        <v>192</v>
      </c>
    </row>
    <row r="38" spans="1:17" ht="30" customHeight="1">
      <c r="A38" s="14"/>
      <c r="B38" s="14"/>
      <c r="C38" s="14"/>
      <c r="D38" s="14"/>
      <c r="E38" s="15"/>
      <c r="F38" s="15"/>
      <c r="G38" s="15"/>
      <c r="H38" s="15"/>
      <c r="I38" s="15"/>
      <c r="J38" s="15"/>
      <c r="K38" s="15"/>
      <c r="L38" s="15"/>
      <c r="M38" s="14"/>
      <c r="Q38" s="1" t="s">
        <v>192</v>
      </c>
    </row>
    <row r="39" spans="1:17" ht="30" customHeight="1">
      <c r="A39" s="14"/>
      <c r="B39" s="14"/>
      <c r="C39" s="14"/>
      <c r="D39" s="14"/>
      <c r="E39" s="15"/>
      <c r="F39" s="15"/>
      <c r="G39" s="15"/>
      <c r="H39" s="15"/>
      <c r="I39" s="15"/>
      <c r="J39" s="15"/>
      <c r="K39" s="15"/>
      <c r="L39" s="15"/>
      <c r="M39" s="14"/>
      <c r="Q39" s="1" t="s">
        <v>192</v>
      </c>
    </row>
    <row r="40" spans="1:17" ht="30" customHeight="1">
      <c r="A40" s="14"/>
      <c r="B40" s="14"/>
      <c r="C40" s="14"/>
      <c r="D40" s="14"/>
      <c r="E40" s="15"/>
      <c r="F40" s="15"/>
      <c r="G40" s="15"/>
      <c r="H40" s="15"/>
      <c r="I40" s="15"/>
      <c r="J40" s="15"/>
      <c r="K40" s="15"/>
      <c r="L40" s="15"/>
      <c r="M40" s="14"/>
      <c r="Q40" s="1" t="s">
        <v>192</v>
      </c>
    </row>
    <row r="41" spans="1:17" ht="30" customHeight="1">
      <c r="A41" s="14"/>
      <c r="B41" s="14"/>
      <c r="C41" s="14"/>
      <c r="D41" s="14"/>
      <c r="E41" s="15"/>
      <c r="F41" s="15"/>
      <c r="G41" s="15"/>
      <c r="H41" s="15"/>
      <c r="I41" s="15"/>
      <c r="J41" s="15"/>
      <c r="K41" s="15"/>
      <c r="L41" s="15"/>
      <c r="M41" s="14"/>
      <c r="Q41" s="1" t="s">
        <v>192</v>
      </c>
    </row>
    <row r="42" spans="1:17" ht="30" customHeight="1">
      <c r="A42" s="14"/>
      <c r="B42" s="14"/>
      <c r="C42" s="14"/>
      <c r="D42" s="14"/>
      <c r="E42" s="15"/>
      <c r="F42" s="15"/>
      <c r="G42" s="15"/>
      <c r="H42" s="15"/>
      <c r="I42" s="15"/>
      <c r="J42" s="15"/>
      <c r="K42" s="15"/>
      <c r="L42" s="15"/>
      <c r="M42" s="14"/>
      <c r="Q42" s="1" t="s">
        <v>192</v>
      </c>
    </row>
    <row r="43" spans="1:17" ht="30" customHeight="1">
      <c r="A43" s="14"/>
      <c r="B43" s="14"/>
      <c r="C43" s="14"/>
      <c r="D43" s="14"/>
      <c r="E43" s="15"/>
      <c r="F43" s="15"/>
      <c r="G43" s="15"/>
      <c r="H43" s="15"/>
      <c r="I43" s="15"/>
      <c r="J43" s="15"/>
      <c r="K43" s="15"/>
      <c r="L43" s="15"/>
      <c r="M43" s="14"/>
      <c r="Q43" s="1" t="s">
        <v>192</v>
      </c>
    </row>
    <row r="44" spans="1:17" ht="30" customHeight="1">
      <c r="A44" s="14"/>
      <c r="B44" s="14"/>
      <c r="C44" s="14"/>
      <c r="D44" s="14"/>
      <c r="E44" s="15"/>
      <c r="F44" s="15"/>
      <c r="G44" s="15"/>
      <c r="H44" s="15"/>
      <c r="I44" s="15"/>
      <c r="J44" s="15"/>
      <c r="K44" s="15"/>
      <c r="L44" s="15"/>
      <c r="M44" s="14"/>
      <c r="Q44" s="1" t="s">
        <v>192</v>
      </c>
    </row>
    <row r="45" spans="1:17" ht="30" customHeight="1">
      <c r="A45" s="14"/>
      <c r="B45" s="14"/>
      <c r="C45" s="14"/>
      <c r="D45" s="14"/>
      <c r="E45" s="15"/>
      <c r="F45" s="15"/>
      <c r="G45" s="15"/>
      <c r="H45" s="15"/>
      <c r="I45" s="15"/>
      <c r="J45" s="15"/>
      <c r="K45" s="15"/>
      <c r="L45" s="15"/>
      <c r="M45" s="14"/>
      <c r="Q45" s="1" t="s">
        <v>192</v>
      </c>
    </row>
    <row r="46" spans="1:17" ht="30" customHeight="1">
      <c r="A46" s="14"/>
      <c r="B46" s="14"/>
      <c r="C46" s="14"/>
      <c r="D46" s="14"/>
      <c r="E46" s="15"/>
      <c r="F46" s="15"/>
      <c r="G46" s="15"/>
      <c r="H46" s="15"/>
      <c r="I46" s="15"/>
      <c r="J46" s="15"/>
      <c r="K46" s="15"/>
      <c r="L46" s="15"/>
      <c r="M46" s="14"/>
      <c r="Q46" s="1" t="s">
        <v>192</v>
      </c>
    </row>
    <row r="47" spans="1:17" ht="30" customHeight="1">
      <c r="A47" s="14"/>
      <c r="B47" s="14"/>
      <c r="C47" s="14"/>
      <c r="D47" s="14"/>
      <c r="E47" s="15"/>
      <c r="F47" s="15"/>
      <c r="G47" s="15"/>
      <c r="H47" s="15"/>
      <c r="I47" s="15"/>
      <c r="J47" s="15"/>
      <c r="K47" s="15"/>
      <c r="L47" s="15"/>
      <c r="M47" s="14"/>
      <c r="Q47" s="1" t="s">
        <v>192</v>
      </c>
    </row>
    <row r="48" spans="1:17" ht="30" customHeight="1">
      <c r="A48" s="14"/>
      <c r="B48" s="14"/>
      <c r="C48" s="14"/>
      <c r="D48" s="14"/>
      <c r="E48" s="15"/>
      <c r="F48" s="15"/>
      <c r="G48" s="15"/>
      <c r="H48" s="15"/>
      <c r="I48" s="15"/>
      <c r="J48" s="15"/>
      <c r="K48" s="15"/>
      <c r="L48" s="15"/>
      <c r="M48" s="14"/>
      <c r="Q48" s="1" t="s">
        <v>192</v>
      </c>
    </row>
    <row r="49" spans="1:48" ht="30" customHeight="1">
      <c r="A49" s="14"/>
      <c r="B49" s="14"/>
      <c r="C49" s="14"/>
      <c r="D49" s="14"/>
      <c r="E49" s="15"/>
      <c r="F49" s="15"/>
      <c r="G49" s="15"/>
      <c r="H49" s="15"/>
      <c r="I49" s="15"/>
      <c r="J49" s="15"/>
      <c r="K49" s="15"/>
      <c r="L49" s="15"/>
      <c r="M49" s="14"/>
      <c r="Q49" s="1" t="s">
        <v>192</v>
      </c>
    </row>
    <row r="50" spans="1:48" ht="30" customHeight="1">
      <c r="A50" s="14"/>
      <c r="B50" s="14"/>
      <c r="C50" s="14"/>
      <c r="D50" s="14"/>
      <c r="E50" s="15"/>
      <c r="F50" s="15"/>
      <c r="G50" s="15"/>
      <c r="H50" s="15"/>
      <c r="I50" s="15"/>
      <c r="J50" s="15"/>
      <c r="K50" s="15"/>
      <c r="L50" s="15"/>
      <c r="M50" s="14"/>
      <c r="Q50" s="1" t="s">
        <v>192</v>
      </c>
    </row>
    <row r="51" spans="1:48" ht="30" customHeight="1">
      <c r="A51" s="16" t="s">
        <v>89</v>
      </c>
      <c r="B51" s="14"/>
      <c r="C51" s="14"/>
      <c r="D51" s="14"/>
      <c r="E51" s="15"/>
      <c r="F51" s="15">
        <f>SUMIF(Q29:Q50,"010201",F29:F50)</f>
        <v>0</v>
      </c>
      <c r="G51" s="15"/>
      <c r="H51" s="15">
        <f>SUMIF(Q29:Q50,"010201",H29:H50)</f>
        <v>0</v>
      </c>
      <c r="I51" s="15"/>
      <c r="J51" s="15">
        <f>SUMIF(Q29:Q50,"010201",J29:J50)</f>
        <v>3604250</v>
      </c>
      <c r="K51" s="15"/>
      <c r="L51" s="15">
        <f>SUMIF(Q29:Q50,"010201",L29:L50)</f>
        <v>3604250</v>
      </c>
      <c r="M51" s="14"/>
      <c r="N51" t="s">
        <v>181</v>
      </c>
    </row>
    <row r="52" spans="1:48" ht="30" customHeight="1">
      <c r="A52" s="16" t="s">
        <v>88</v>
      </c>
      <c r="B52" s="16" t="s">
        <v>90</v>
      </c>
      <c r="C52" s="14"/>
      <c r="D52" s="14"/>
      <c r="E52" s="15"/>
      <c r="F52" s="15"/>
      <c r="G52" s="15"/>
      <c r="H52" s="15"/>
      <c r="I52" s="15"/>
      <c r="J52" s="15"/>
      <c r="K52" s="15"/>
      <c r="L52" s="15"/>
      <c r="M52" s="14"/>
      <c r="N52" s="3"/>
      <c r="O52" s="3"/>
      <c r="P52" s="3"/>
      <c r="Q52" s="2" t="s">
        <v>188</v>
      </c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</row>
    <row r="53" spans="1:48" ht="30" customHeight="1">
      <c r="A53" s="16" t="s">
        <v>58</v>
      </c>
      <c r="B53" s="16" t="s">
        <v>41</v>
      </c>
      <c r="C53" s="16" t="s">
        <v>39</v>
      </c>
      <c r="D53" s="14">
        <v>1.26</v>
      </c>
      <c r="E53" s="15">
        <f>TRUNC(단가대비표!O5,0)</f>
        <v>0</v>
      </c>
      <c r="F53" s="15">
        <f>TRUNC(E53*D53,0)</f>
        <v>0</v>
      </c>
      <c r="G53" s="15">
        <f>TRUNC(단가대비표!P5,0)</f>
        <v>0</v>
      </c>
      <c r="H53" s="15">
        <f>TRUNC(G53*D53,0)</f>
        <v>0</v>
      </c>
      <c r="I53" s="15">
        <f>TRUNC(단가대비표!V5,0)</f>
        <v>600000</v>
      </c>
      <c r="J53" s="15">
        <f>TRUNC(I53*D53,0)</f>
        <v>756000</v>
      </c>
      <c r="K53" s="15">
        <f t="shared" ref="K53:L56" si="2">TRUNC(E53+G53+I53,0)</f>
        <v>600000</v>
      </c>
      <c r="L53" s="15">
        <f t="shared" si="2"/>
        <v>756000</v>
      </c>
      <c r="M53" s="16" t="s">
        <v>41</v>
      </c>
      <c r="N53" s="2" t="s">
        <v>142</v>
      </c>
      <c r="O53" s="2" t="s">
        <v>41</v>
      </c>
      <c r="P53" s="2" t="s">
        <v>41</v>
      </c>
      <c r="Q53" s="2" t="s">
        <v>188</v>
      </c>
      <c r="R53" s="2" t="s">
        <v>38</v>
      </c>
      <c r="S53" s="2" t="s">
        <v>38</v>
      </c>
      <c r="T53" s="2" t="s">
        <v>42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41</v>
      </c>
      <c r="AS53" s="2" t="s">
        <v>41</v>
      </c>
      <c r="AT53" s="3"/>
      <c r="AU53" s="2" t="s">
        <v>106</v>
      </c>
      <c r="AV53" s="3">
        <v>23</v>
      </c>
    </row>
    <row r="54" spans="1:48" ht="30" customHeight="1">
      <c r="A54" s="16" t="s">
        <v>56</v>
      </c>
      <c r="B54" s="16" t="s">
        <v>184</v>
      </c>
      <c r="C54" s="16" t="s">
        <v>39</v>
      </c>
      <c r="D54" s="14">
        <v>0.12</v>
      </c>
      <c r="E54" s="15">
        <f>TRUNC(단가대비표!O6,0)</f>
        <v>0</v>
      </c>
      <c r="F54" s="15">
        <f>TRUNC(E54*D54,0)</f>
        <v>0</v>
      </c>
      <c r="G54" s="15">
        <f>TRUNC(단가대비표!P6,0)</f>
        <v>0</v>
      </c>
      <c r="H54" s="15">
        <f>TRUNC(G54*D54,0)</f>
        <v>0</v>
      </c>
      <c r="I54" s="15">
        <f>TRUNC(단가대비표!V6,0)</f>
        <v>750000</v>
      </c>
      <c r="J54" s="15">
        <f>TRUNC(I54*D54,0)</f>
        <v>90000</v>
      </c>
      <c r="K54" s="15">
        <f t="shared" si="2"/>
        <v>750000</v>
      </c>
      <c r="L54" s="15">
        <f t="shared" si="2"/>
        <v>90000</v>
      </c>
      <c r="M54" s="16" t="s">
        <v>41</v>
      </c>
      <c r="N54" s="2" t="s">
        <v>143</v>
      </c>
      <c r="O54" s="2" t="s">
        <v>41</v>
      </c>
      <c r="P54" s="2" t="s">
        <v>41</v>
      </c>
      <c r="Q54" s="2" t="s">
        <v>188</v>
      </c>
      <c r="R54" s="2" t="s">
        <v>38</v>
      </c>
      <c r="S54" s="2" t="s">
        <v>38</v>
      </c>
      <c r="T54" s="2" t="s">
        <v>42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41</v>
      </c>
      <c r="AS54" s="2" t="s">
        <v>41</v>
      </c>
      <c r="AT54" s="3"/>
      <c r="AU54" s="2" t="s">
        <v>107</v>
      </c>
      <c r="AV54" s="3">
        <v>24</v>
      </c>
    </row>
    <row r="55" spans="1:48" ht="30" customHeight="1">
      <c r="A55" s="16" t="s">
        <v>55</v>
      </c>
      <c r="B55" s="16" t="s">
        <v>186</v>
      </c>
      <c r="C55" s="16" t="s">
        <v>35</v>
      </c>
      <c r="D55" s="14">
        <v>1</v>
      </c>
      <c r="E55" s="15">
        <f>TRUNC(단가대비표!O7,0)</f>
        <v>0</v>
      </c>
      <c r="F55" s="15">
        <f>TRUNC(E55*D55,0)</f>
        <v>0</v>
      </c>
      <c r="G55" s="15">
        <f>TRUNC(단가대비표!P7,0)</f>
        <v>0</v>
      </c>
      <c r="H55" s="15">
        <f>TRUNC(G55*D55,0)</f>
        <v>0</v>
      </c>
      <c r="I55" s="15">
        <f>TRUNC(단가대비표!V7,0)</f>
        <v>1300000</v>
      </c>
      <c r="J55" s="15">
        <f>TRUNC(I55*D55,0)</f>
        <v>1300000</v>
      </c>
      <c r="K55" s="15">
        <f t="shared" si="2"/>
        <v>1300000</v>
      </c>
      <c r="L55" s="15">
        <f t="shared" si="2"/>
        <v>1300000</v>
      </c>
      <c r="M55" s="16" t="s">
        <v>41</v>
      </c>
      <c r="N55" s="2" t="s">
        <v>144</v>
      </c>
      <c r="O55" s="2" t="s">
        <v>41</v>
      </c>
      <c r="P55" s="2" t="s">
        <v>41</v>
      </c>
      <c r="Q55" s="2" t="s">
        <v>188</v>
      </c>
      <c r="R55" s="2" t="s">
        <v>38</v>
      </c>
      <c r="S55" s="2" t="s">
        <v>38</v>
      </c>
      <c r="T55" s="2" t="s">
        <v>42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41</v>
      </c>
      <c r="AS55" s="2" t="s">
        <v>41</v>
      </c>
      <c r="AT55" s="3"/>
      <c r="AU55" s="2" t="s">
        <v>108</v>
      </c>
      <c r="AV55" s="3">
        <v>25</v>
      </c>
    </row>
    <row r="56" spans="1:48" ht="30" customHeight="1">
      <c r="A56" s="16" t="s">
        <v>53</v>
      </c>
      <c r="B56" s="16" t="s">
        <v>97</v>
      </c>
      <c r="C56" s="16" t="s">
        <v>35</v>
      </c>
      <c r="D56" s="14">
        <v>1</v>
      </c>
      <c r="E56" s="15">
        <f>TRUNC(단가대비표!O8,0)</f>
        <v>0</v>
      </c>
      <c r="F56" s="15">
        <f>TRUNC(E56*D56,0)</f>
        <v>0</v>
      </c>
      <c r="G56" s="15">
        <f>TRUNC(단가대비표!P8,0)</f>
        <v>0</v>
      </c>
      <c r="H56" s="15">
        <f>TRUNC(G56*D56,0)</f>
        <v>0</v>
      </c>
      <c r="I56" s="15">
        <f>TRUNC(단가대비표!V8,0)</f>
        <v>1300000</v>
      </c>
      <c r="J56" s="15">
        <f>TRUNC(I56*D56,0)</f>
        <v>1300000</v>
      </c>
      <c r="K56" s="15">
        <f t="shared" si="2"/>
        <v>1300000</v>
      </c>
      <c r="L56" s="15">
        <f t="shared" si="2"/>
        <v>1300000</v>
      </c>
      <c r="M56" s="16" t="s">
        <v>41</v>
      </c>
      <c r="N56" s="2" t="s">
        <v>145</v>
      </c>
      <c r="O56" s="2" t="s">
        <v>41</v>
      </c>
      <c r="P56" s="2" t="s">
        <v>41</v>
      </c>
      <c r="Q56" s="2" t="s">
        <v>188</v>
      </c>
      <c r="R56" s="2" t="s">
        <v>38</v>
      </c>
      <c r="S56" s="2" t="s">
        <v>38</v>
      </c>
      <c r="T56" s="2" t="s">
        <v>42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41</v>
      </c>
      <c r="AS56" s="2" t="s">
        <v>41</v>
      </c>
      <c r="AT56" s="3"/>
      <c r="AU56" s="2" t="s">
        <v>109</v>
      </c>
      <c r="AV56" s="3">
        <v>26</v>
      </c>
    </row>
    <row r="57" spans="1:48" ht="30" customHeight="1">
      <c r="A57" s="14"/>
      <c r="B57" s="14"/>
      <c r="C57" s="14"/>
      <c r="D57" s="14"/>
      <c r="E57" s="15"/>
      <c r="F57" s="15"/>
      <c r="G57" s="15"/>
      <c r="H57" s="15"/>
      <c r="I57" s="15"/>
      <c r="J57" s="15"/>
      <c r="K57" s="15"/>
      <c r="L57" s="15"/>
      <c r="M57" s="14"/>
      <c r="Q57" s="1" t="s">
        <v>188</v>
      </c>
    </row>
    <row r="58" spans="1:48" ht="30" customHeight="1">
      <c r="A58" s="14"/>
      <c r="B58" s="14"/>
      <c r="C58" s="14"/>
      <c r="D58" s="14"/>
      <c r="E58" s="15"/>
      <c r="F58" s="15"/>
      <c r="G58" s="15"/>
      <c r="H58" s="15"/>
      <c r="I58" s="15"/>
      <c r="J58" s="15"/>
      <c r="K58" s="15"/>
      <c r="L58" s="15"/>
      <c r="M58" s="14"/>
      <c r="Q58" s="1" t="s">
        <v>188</v>
      </c>
    </row>
    <row r="59" spans="1:48" ht="30" customHeight="1">
      <c r="A59" s="14"/>
      <c r="B59" s="14"/>
      <c r="C59" s="14"/>
      <c r="D59" s="14"/>
      <c r="E59" s="15"/>
      <c r="F59" s="15"/>
      <c r="G59" s="15"/>
      <c r="H59" s="15"/>
      <c r="I59" s="15"/>
      <c r="J59" s="15"/>
      <c r="K59" s="15"/>
      <c r="L59" s="15"/>
      <c r="M59" s="14"/>
      <c r="Q59" s="1" t="s">
        <v>188</v>
      </c>
    </row>
    <row r="60" spans="1:48" ht="30" customHeight="1">
      <c r="A60" s="14"/>
      <c r="B60" s="14"/>
      <c r="C60" s="14"/>
      <c r="D60" s="14"/>
      <c r="E60" s="15"/>
      <c r="F60" s="15"/>
      <c r="G60" s="15"/>
      <c r="H60" s="15"/>
      <c r="I60" s="15"/>
      <c r="J60" s="15"/>
      <c r="K60" s="15"/>
      <c r="L60" s="15"/>
      <c r="M60" s="14"/>
      <c r="Q60" s="1" t="s">
        <v>188</v>
      </c>
    </row>
    <row r="61" spans="1:48" ht="30" customHeight="1">
      <c r="A61" s="14"/>
      <c r="B61" s="14"/>
      <c r="C61" s="14"/>
      <c r="D61" s="14"/>
      <c r="E61" s="15"/>
      <c r="F61" s="15"/>
      <c r="G61" s="15"/>
      <c r="H61" s="15"/>
      <c r="I61" s="15"/>
      <c r="J61" s="15"/>
      <c r="K61" s="15"/>
      <c r="L61" s="15"/>
      <c r="M61" s="14"/>
      <c r="Q61" s="1" t="s">
        <v>188</v>
      </c>
    </row>
    <row r="62" spans="1:48" ht="30" customHeight="1">
      <c r="A62" s="14"/>
      <c r="B62" s="14"/>
      <c r="C62" s="14"/>
      <c r="D62" s="14"/>
      <c r="E62" s="15"/>
      <c r="F62" s="15"/>
      <c r="G62" s="15"/>
      <c r="H62" s="15"/>
      <c r="I62" s="15"/>
      <c r="J62" s="15"/>
      <c r="K62" s="15"/>
      <c r="L62" s="15"/>
      <c r="M62" s="14"/>
      <c r="Q62" s="1" t="s">
        <v>188</v>
      </c>
    </row>
    <row r="63" spans="1:48" ht="30" customHeight="1">
      <c r="A63" s="14"/>
      <c r="B63" s="14"/>
      <c r="C63" s="14"/>
      <c r="D63" s="14"/>
      <c r="E63" s="15"/>
      <c r="F63" s="15"/>
      <c r="G63" s="15"/>
      <c r="H63" s="15"/>
      <c r="I63" s="15"/>
      <c r="J63" s="15"/>
      <c r="K63" s="15"/>
      <c r="L63" s="15"/>
      <c r="M63" s="14"/>
      <c r="Q63" s="1" t="s">
        <v>188</v>
      </c>
    </row>
    <row r="64" spans="1:48" ht="30" customHeight="1">
      <c r="A64" s="14"/>
      <c r="B64" s="14"/>
      <c r="C64" s="14"/>
      <c r="D64" s="14"/>
      <c r="E64" s="15"/>
      <c r="F64" s="15"/>
      <c r="G64" s="15"/>
      <c r="H64" s="15"/>
      <c r="I64" s="15"/>
      <c r="J64" s="15"/>
      <c r="K64" s="15"/>
      <c r="L64" s="15"/>
      <c r="M64" s="14"/>
      <c r="Q64" s="1" t="s">
        <v>188</v>
      </c>
    </row>
    <row r="65" spans="1:48" ht="30" customHeight="1">
      <c r="A65" s="14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4"/>
      <c r="Q65" s="1" t="s">
        <v>188</v>
      </c>
    </row>
    <row r="66" spans="1:48" ht="30" customHeight="1">
      <c r="A66" s="14"/>
      <c r="B66" s="14"/>
      <c r="C66" s="14"/>
      <c r="D66" s="14"/>
      <c r="E66" s="15"/>
      <c r="F66" s="15"/>
      <c r="G66" s="15"/>
      <c r="H66" s="15"/>
      <c r="I66" s="15"/>
      <c r="J66" s="15"/>
      <c r="K66" s="15"/>
      <c r="L66" s="15"/>
      <c r="M66" s="14"/>
      <c r="Q66" s="1" t="s">
        <v>188</v>
      </c>
    </row>
    <row r="67" spans="1:48" ht="30" customHeight="1">
      <c r="A67" s="14"/>
      <c r="B67" s="14"/>
      <c r="C67" s="14"/>
      <c r="D67" s="14"/>
      <c r="E67" s="15"/>
      <c r="F67" s="15"/>
      <c r="G67" s="15"/>
      <c r="H67" s="15"/>
      <c r="I67" s="15"/>
      <c r="J67" s="15"/>
      <c r="K67" s="15"/>
      <c r="L67" s="15"/>
      <c r="M67" s="14"/>
      <c r="Q67" s="1" t="s">
        <v>188</v>
      </c>
    </row>
    <row r="68" spans="1:48" ht="30" customHeight="1">
      <c r="A68" s="14"/>
      <c r="B68" s="14"/>
      <c r="C68" s="14"/>
      <c r="D68" s="14"/>
      <c r="E68" s="15"/>
      <c r="F68" s="15"/>
      <c r="G68" s="15"/>
      <c r="H68" s="15"/>
      <c r="I68" s="15"/>
      <c r="J68" s="15"/>
      <c r="K68" s="15"/>
      <c r="L68" s="15"/>
      <c r="M68" s="14"/>
      <c r="Q68" s="1" t="s">
        <v>188</v>
      </c>
    </row>
    <row r="69" spans="1:48" ht="30" customHeight="1">
      <c r="A69" s="14"/>
      <c r="B69" s="14"/>
      <c r="C69" s="14"/>
      <c r="D69" s="14"/>
      <c r="E69" s="15"/>
      <c r="F69" s="15"/>
      <c r="G69" s="15"/>
      <c r="H69" s="15"/>
      <c r="I69" s="15"/>
      <c r="J69" s="15"/>
      <c r="K69" s="15"/>
      <c r="L69" s="15"/>
      <c r="M69" s="14"/>
      <c r="Q69" s="1" t="s">
        <v>188</v>
      </c>
    </row>
    <row r="70" spans="1:48" ht="30" customHeight="1">
      <c r="A70" s="14"/>
      <c r="B70" s="14"/>
      <c r="C70" s="14"/>
      <c r="D70" s="14"/>
      <c r="E70" s="15"/>
      <c r="F70" s="15"/>
      <c r="G70" s="15"/>
      <c r="H70" s="15"/>
      <c r="I70" s="15"/>
      <c r="J70" s="15"/>
      <c r="K70" s="15"/>
      <c r="L70" s="15"/>
      <c r="M70" s="14"/>
      <c r="Q70" s="1" t="s">
        <v>188</v>
      </c>
    </row>
    <row r="71" spans="1:48" ht="30" customHeight="1">
      <c r="A71" s="14"/>
      <c r="B71" s="14"/>
      <c r="C71" s="14"/>
      <c r="D71" s="14"/>
      <c r="E71" s="15"/>
      <c r="F71" s="15"/>
      <c r="G71" s="15"/>
      <c r="H71" s="15"/>
      <c r="I71" s="15"/>
      <c r="J71" s="15"/>
      <c r="K71" s="15"/>
      <c r="L71" s="15"/>
      <c r="M71" s="14"/>
      <c r="Q71" s="1" t="s">
        <v>188</v>
      </c>
    </row>
    <row r="72" spans="1:48" ht="30" customHeight="1">
      <c r="A72" s="14"/>
      <c r="B72" s="14"/>
      <c r="C72" s="14"/>
      <c r="D72" s="14"/>
      <c r="E72" s="15"/>
      <c r="F72" s="15"/>
      <c r="G72" s="15"/>
      <c r="H72" s="15"/>
      <c r="I72" s="15"/>
      <c r="J72" s="15"/>
      <c r="K72" s="15"/>
      <c r="L72" s="15"/>
      <c r="M72" s="14"/>
      <c r="Q72" s="1" t="s">
        <v>188</v>
      </c>
    </row>
    <row r="73" spans="1:48" ht="30" customHeight="1">
      <c r="A73" s="14"/>
      <c r="B73" s="14"/>
      <c r="C73" s="14"/>
      <c r="D73" s="14"/>
      <c r="E73" s="15"/>
      <c r="F73" s="15"/>
      <c r="G73" s="15"/>
      <c r="H73" s="15"/>
      <c r="I73" s="15"/>
      <c r="J73" s="15"/>
      <c r="K73" s="15"/>
      <c r="L73" s="15"/>
      <c r="M73" s="14"/>
      <c r="Q73" s="1" t="s">
        <v>188</v>
      </c>
    </row>
    <row r="74" spans="1:48" ht="30" customHeight="1">
      <c r="A74" s="14"/>
      <c r="B74" s="14"/>
      <c r="C74" s="14"/>
      <c r="D74" s="14"/>
      <c r="E74" s="15"/>
      <c r="F74" s="15"/>
      <c r="G74" s="15"/>
      <c r="H74" s="15"/>
      <c r="I74" s="15"/>
      <c r="J74" s="15"/>
      <c r="K74" s="15"/>
      <c r="L74" s="15"/>
      <c r="M74" s="14"/>
      <c r="Q74" s="1" t="s">
        <v>188</v>
      </c>
    </row>
    <row r="75" spans="1:48" ht="30" customHeight="1">
      <c r="A75" s="16" t="s">
        <v>89</v>
      </c>
      <c r="B75" s="14"/>
      <c r="C75" s="14"/>
      <c r="D75" s="14"/>
      <c r="E75" s="15"/>
      <c r="F75" s="15">
        <f>SUMIF(Q53:Q74,"010301",F53:F74)</f>
        <v>0</v>
      </c>
      <c r="G75" s="15"/>
      <c r="H75" s="15">
        <f>SUMIF(Q53:Q74,"010301",H53:H74)</f>
        <v>0</v>
      </c>
      <c r="I75" s="15"/>
      <c r="J75" s="15">
        <f>SUMIF(Q53:Q74,"010301",J53:J74)</f>
        <v>3446000</v>
      </c>
      <c r="K75" s="15"/>
      <c r="L75" s="15">
        <f>SUMIF(Q53:Q74,"010301",L53:L74)</f>
        <v>3446000</v>
      </c>
      <c r="M75" s="14"/>
      <c r="N75" t="s">
        <v>181</v>
      </c>
    </row>
    <row r="76" spans="1:48" ht="30" customHeight="1">
      <c r="A76" s="16" t="s">
        <v>87</v>
      </c>
      <c r="B76" s="16" t="s">
        <v>57</v>
      </c>
      <c r="C76" s="14"/>
      <c r="D76" s="14"/>
      <c r="E76" s="15"/>
      <c r="F76" s="15"/>
      <c r="G76" s="15"/>
      <c r="H76" s="15"/>
      <c r="I76" s="15"/>
      <c r="J76" s="15"/>
      <c r="K76" s="15"/>
      <c r="L76" s="15"/>
      <c r="M76" s="14"/>
      <c r="N76" s="3"/>
      <c r="O76" s="3"/>
      <c r="P76" s="3"/>
      <c r="Q76" s="2" t="s">
        <v>190</v>
      </c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</row>
    <row r="77" spans="1:48" ht="30" customHeight="1">
      <c r="A77" s="16" t="s">
        <v>58</v>
      </c>
      <c r="B77" s="16" t="s">
        <v>41</v>
      </c>
      <c r="C77" s="16" t="s">
        <v>39</v>
      </c>
      <c r="D77" s="14">
        <v>2.6850000000000001</v>
      </c>
      <c r="E77" s="15">
        <f>TRUNC(단가대비표!O5,0)</f>
        <v>0</v>
      </c>
      <c r="F77" s="15">
        <f>TRUNC(E77*D77,0)</f>
        <v>0</v>
      </c>
      <c r="G77" s="15">
        <f>TRUNC(단가대비표!P5,0)</f>
        <v>0</v>
      </c>
      <c r="H77" s="15">
        <f>TRUNC(G77*D77,0)</f>
        <v>0</v>
      </c>
      <c r="I77" s="15">
        <f>TRUNC(단가대비표!V5,0)</f>
        <v>600000</v>
      </c>
      <c r="J77" s="15">
        <f>TRUNC(I77*D77,0)</f>
        <v>1611000</v>
      </c>
      <c r="K77" s="15">
        <f t="shared" ref="K77:L80" si="3">TRUNC(E77+G77+I77,0)</f>
        <v>600000</v>
      </c>
      <c r="L77" s="15">
        <f t="shared" si="3"/>
        <v>1611000</v>
      </c>
      <c r="M77" s="16" t="s">
        <v>41</v>
      </c>
      <c r="N77" s="2" t="s">
        <v>142</v>
      </c>
      <c r="O77" s="2" t="s">
        <v>41</v>
      </c>
      <c r="P77" s="2" t="s">
        <v>41</v>
      </c>
      <c r="Q77" s="2" t="s">
        <v>190</v>
      </c>
      <c r="R77" s="2" t="s">
        <v>38</v>
      </c>
      <c r="S77" s="2" t="s">
        <v>38</v>
      </c>
      <c r="T77" s="2" t="s">
        <v>42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41</v>
      </c>
      <c r="AS77" s="2" t="s">
        <v>41</v>
      </c>
      <c r="AT77" s="3"/>
      <c r="AU77" s="2" t="s">
        <v>110</v>
      </c>
      <c r="AV77" s="3">
        <v>31</v>
      </c>
    </row>
    <row r="78" spans="1:48" ht="30" customHeight="1">
      <c r="A78" s="16" t="s">
        <v>56</v>
      </c>
      <c r="B78" s="16" t="s">
        <v>184</v>
      </c>
      <c r="C78" s="16" t="s">
        <v>39</v>
      </c>
      <c r="D78" s="14">
        <v>0.25700000000000001</v>
      </c>
      <c r="E78" s="15">
        <f>TRUNC(단가대비표!O6,0)</f>
        <v>0</v>
      </c>
      <c r="F78" s="15">
        <f>TRUNC(E78*D78,0)</f>
        <v>0</v>
      </c>
      <c r="G78" s="15">
        <f>TRUNC(단가대비표!P6,0)</f>
        <v>0</v>
      </c>
      <c r="H78" s="15">
        <f>TRUNC(G78*D78,0)</f>
        <v>0</v>
      </c>
      <c r="I78" s="15">
        <f>TRUNC(단가대비표!V6,0)</f>
        <v>750000</v>
      </c>
      <c r="J78" s="15">
        <f>TRUNC(I78*D78,0)</f>
        <v>192750</v>
      </c>
      <c r="K78" s="15">
        <f t="shared" si="3"/>
        <v>750000</v>
      </c>
      <c r="L78" s="15">
        <f t="shared" si="3"/>
        <v>192750</v>
      </c>
      <c r="M78" s="16" t="s">
        <v>41</v>
      </c>
      <c r="N78" s="2" t="s">
        <v>143</v>
      </c>
      <c r="O78" s="2" t="s">
        <v>41</v>
      </c>
      <c r="P78" s="2" t="s">
        <v>41</v>
      </c>
      <c r="Q78" s="2" t="s">
        <v>190</v>
      </c>
      <c r="R78" s="2" t="s">
        <v>38</v>
      </c>
      <c r="S78" s="2" t="s">
        <v>38</v>
      </c>
      <c r="T78" s="2" t="s">
        <v>42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41</v>
      </c>
      <c r="AS78" s="2" t="s">
        <v>41</v>
      </c>
      <c r="AT78" s="3"/>
      <c r="AU78" s="2" t="s">
        <v>111</v>
      </c>
      <c r="AV78" s="3">
        <v>32</v>
      </c>
    </row>
    <row r="79" spans="1:48" ht="30" customHeight="1">
      <c r="A79" s="16" t="s">
        <v>55</v>
      </c>
      <c r="B79" s="16" t="s">
        <v>186</v>
      </c>
      <c r="C79" s="16" t="s">
        <v>35</v>
      </c>
      <c r="D79" s="14">
        <v>1</v>
      </c>
      <c r="E79" s="15">
        <f>TRUNC(단가대비표!O7,0)</f>
        <v>0</v>
      </c>
      <c r="F79" s="15">
        <f>TRUNC(E79*D79,0)</f>
        <v>0</v>
      </c>
      <c r="G79" s="15">
        <f>TRUNC(단가대비표!P7,0)</f>
        <v>0</v>
      </c>
      <c r="H79" s="15">
        <f>TRUNC(G79*D79,0)</f>
        <v>0</v>
      </c>
      <c r="I79" s="15">
        <f>TRUNC(단가대비표!V7,0)</f>
        <v>1300000</v>
      </c>
      <c r="J79" s="15">
        <f>TRUNC(I79*D79,0)</f>
        <v>1300000</v>
      </c>
      <c r="K79" s="15">
        <f t="shared" si="3"/>
        <v>1300000</v>
      </c>
      <c r="L79" s="15">
        <f t="shared" si="3"/>
        <v>1300000</v>
      </c>
      <c r="M79" s="16" t="s">
        <v>41</v>
      </c>
      <c r="N79" s="2" t="s">
        <v>144</v>
      </c>
      <c r="O79" s="2" t="s">
        <v>41</v>
      </c>
      <c r="P79" s="2" t="s">
        <v>41</v>
      </c>
      <c r="Q79" s="2" t="s">
        <v>190</v>
      </c>
      <c r="R79" s="2" t="s">
        <v>38</v>
      </c>
      <c r="S79" s="2" t="s">
        <v>38</v>
      </c>
      <c r="T79" s="2" t="s">
        <v>42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41</v>
      </c>
      <c r="AS79" s="2" t="s">
        <v>41</v>
      </c>
      <c r="AT79" s="3"/>
      <c r="AU79" s="2" t="s">
        <v>112</v>
      </c>
      <c r="AV79" s="3">
        <v>33</v>
      </c>
    </row>
    <row r="80" spans="1:48" ht="30" customHeight="1">
      <c r="A80" s="16" t="s">
        <v>53</v>
      </c>
      <c r="B80" s="16" t="s">
        <v>97</v>
      </c>
      <c r="C80" s="16" t="s">
        <v>35</v>
      </c>
      <c r="D80" s="14">
        <v>1</v>
      </c>
      <c r="E80" s="15">
        <f>TRUNC(단가대비표!O8,0)</f>
        <v>0</v>
      </c>
      <c r="F80" s="15">
        <f>TRUNC(E80*D80,0)</f>
        <v>0</v>
      </c>
      <c r="G80" s="15">
        <f>TRUNC(단가대비표!P8,0)</f>
        <v>0</v>
      </c>
      <c r="H80" s="15">
        <f>TRUNC(G80*D80,0)</f>
        <v>0</v>
      </c>
      <c r="I80" s="15">
        <f>TRUNC(단가대비표!V8,0)</f>
        <v>1300000</v>
      </c>
      <c r="J80" s="15">
        <f>TRUNC(I80*D80,0)</f>
        <v>1300000</v>
      </c>
      <c r="K80" s="15">
        <f t="shared" si="3"/>
        <v>1300000</v>
      </c>
      <c r="L80" s="15">
        <f t="shared" si="3"/>
        <v>1300000</v>
      </c>
      <c r="M80" s="16" t="s">
        <v>41</v>
      </c>
      <c r="N80" s="2" t="s">
        <v>145</v>
      </c>
      <c r="O80" s="2" t="s">
        <v>41</v>
      </c>
      <c r="P80" s="2" t="s">
        <v>41</v>
      </c>
      <c r="Q80" s="2" t="s">
        <v>190</v>
      </c>
      <c r="R80" s="2" t="s">
        <v>38</v>
      </c>
      <c r="S80" s="2" t="s">
        <v>38</v>
      </c>
      <c r="T80" s="2" t="s">
        <v>42</v>
      </c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2" t="s">
        <v>41</v>
      </c>
      <c r="AS80" s="2" t="s">
        <v>41</v>
      </c>
      <c r="AT80" s="3"/>
      <c r="AU80" s="2" t="s">
        <v>113</v>
      </c>
      <c r="AV80" s="3">
        <v>34</v>
      </c>
    </row>
    <row r="81" spans="1:17" ht="30" customHeight="1">
      <c r="A81" s="14"/>
      <c r="B81" s="14"/>
      <c r="C81" s="14"/>
      <c r="D81" s="14"/>
      <c r="E81" s="15"/>
      <c r="F81" s="15"/>
      <c r="G81" s="15"/>
      <c r="H81" s="15"/>
      <c r="I81" s="15"/>
      <c r="J81" s="15"/>
      <c r="K81" s="15"/>
      <c r="L81" s="15"/>
      <c r="M81" s="14"/>
      <c r="Q81" s="1" t="s">
        <v>190</v>
      </c>
    </row>
    <row r="82" spans="1:17" ht="30" customHeight="1">
      <c r="A82" s="14"/>
      <c r="B82" s="14"/>
      <c r="C82" s="14"/>
      <c r="D82" s="14"/>
      <c r="E82" s="15"/>
      <c r="F82" s="15"/>
      <c r="G82" s="15"/>
      <c r="H82" s="15"/>
      <c r="I82" s="15"/>
      <c r="J82" s="15"/>
      <c r="K82" s="15"/>
      <c r="L82" s="15"/>
      <c r="M82" s="14"/>
      <c r="Q82" s="1" t="s">
        <v>190</v>
      </c>
    </row>
    <row r="83" spans="1:17" ht="30" customHeight="1">
      <c r="A83" s="14"/>
      <c r="B83" s="14"/>
      <c r="C83" s="14"/>
      <c r="D83" s="14"/>
      <c r="E83" s="15"/>
      <c r="F83" s="15"/>
      <c r="G83" s="15"/>
      <c r="H83" s="15"/>
      <c r="I83" s="15"/>
      <c r="J83" s="15"/>
      <c r="K83" s="15"/>
      <c r="L83" s="15"/>
      <c r="M83" s="14"/>
      <c r="Q83" s="1" t="s">
        <v>190</v>
      </c>
    </row>
    <row r="84" spans="1:17" ht="30" customHeight="1">
      <c r="A84" s="14"/>
      <c r="B84" s="14"/>
      <c r="C84" s="14"/>
      <c r="D84" s="14"/>
      <c r="E84" s="15"/>
      <c r="F84" s="15"/>
      <c r="G84" s="15"/>
      <c r="H84" s="15"/>
      <c r="I84" s="15"/>
      <c r="J84" s="15"/>
      <c r="K84" s="15"/>
      <c r="L84" s="15"/>
      <c r="M84" s="14"/>
      <c r="Q84" s="1" t="s">
        <v>190</v>
      </c>
    </row>
    <row r="85" spans="1:17" ht="30" customHeight="1">
      <c r="A85" s="14"/>
      <c r="B85" s="14"/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4"/>
      <c r="Q85" s="1" t="s">
        <v>190</v>
      </c>
    </row>
    <row r="86" spans="1:17" ht="30" customHeight="1">
      <c r="A86" s="14"/>
      <c r="B86" s="14"/>
      <c r="C86" s="14"/>
      <c r="D86" s="14"/>
      <c r="E86" s="15"/>
      <c r="F86" s="15"/>
      <c r="G86" s="15"/>
      <c r="H86" s="15"/>
      <c r="I86" s="15"/>
      <c r="J86" s="15"/>
      <c r="K86" s="15"/>
      <c r="L86" s="15"/>
      <c r="M86" s="14"/>
      <c r="Q86" s="1" t="s">
        <v>190</v>
      </c>
    </row>
    <row r="87" spans="1:17" ht="30" customHeight="1">
      <c r="A87" s="14"/>
      <c r="B87" s="14"/>
      <c r="C87" s="14"/>
      <c r="D87" s="14"/>
      <c r="E87" s="15"/>
      <c r="F87" s="15"/>
      <c r="G87" s="15"/>
      <c r="H87" s="15"/>
      <c r="I87" s="15"/>
      <c r="J87" s="15"/>
      <c r="K87" s="15"/>
      <c r="L87" s="15"/>
      <c r="M87" s="14"/>
      <c r="Q87" s="1" t="s">
        <v>190</v>
      </c>
    </row>
    <row r="88" spans="1:17" ht="30" customHeight="1">
      <c r="A88" s="14"/>
      <c r="B88" s="14"/>
      <c r="C88" s="14"/>
      <c r="D88" s="14"/>
      <c r="E88" s="15"/>
      <c r="F88" s="15"/>
      <c r="G88" s="15"/>
      <c r="H88" s="15"/>
      <c r="I88" s="15"/>
      <c r="J88" s="15"/>
      <c r="K88" s="15"/>
      <c r="L88" s="15"/>
      <c r="M88" s="14"/>
      <c r="Q88" s="1" t="s">
        <v>190</v>
      </c>
    </row>
    <row r="89" spans="1:17" ht="30" customHeight="1">
      <c r="A89" s="14"/>
      <c r="B89" s="14"/>
      <c r="C89" s="14"/>
      <c r="D89" s="14"/>
      <c r="E89" s="15"/>
      <c r="F89" s="15"/>
      <c r="G89" s="15"/>
      <c r="H89" s="15"/>
      <c r="I89" s="15"/>
      <c r="J89" s="15"/>
      <c r="K89" s="15"/>
      <c r="L89" s="15"/>
      <c r="M89" s="14"/>
      <c r="Q89" s="1" t="s">
        <v>190</v>
      </c>
    </row>
    <row r="90" spans="1:17" ht="30" customHeight="1">
      <c r="A90" s="14"/>
      <c r="B90" s="14"/>
      <c r="C90" s="14"/>
      <c r="D90" s="14"/>
      <c r="E90" s="15"/>
      <c r="F90" s="15"/>
      <c r="G90" s="15"/>
      <c r="H90" s="15"/>
      <c r="I90" s="15"/>
      <c r="J90" s="15"/>
      <c r="K90" s="15"/>
      <c r="L90" s="15"/>
      <c r="M90" s="14"/>
      <c r="Q90" s="1" t="s">
        <v>190</v>
      </c>
    </row>
    <row r="91" spans="1:17" ht="30" customHeight="1">
      <c r="A91" s="14"/>
      <c r="B91" s="14"/>
      <c r="C91" s="14"/>
      <c r="D91" s="14"/>
      <c r="E91" s="15"/>
      <c r="F91" s="15"/>
      <c r="G91" s="15"/>
      <c r="H91" s="15"/>
      <c r="I91" s="15"/>
      <c r="J91" s="15"/>
      <c r="K91" s="15"/>
      <c r="L91" s="15"/>
      <c r="M91" s="14"/>
      <c r="Q91" s="1" t="s">
        <v>190</v>
      </c>
    </row>
    <row r="92" spans="1:17" ht="30" customHeight="1">
      <c r="A92" s="14"/>
      <c r="B92" s="14"/>
      <c r="C92" s="14"/>
      <c r="D92" s="14"/>
      <c r="E92" s="15"/>
      <c r="F92" s="15"/>
      <c r="G92" s="15"/>
      <c r="H92" s="15"/>
      <c r="I92" s="15"/>
      <c r="J92" s="15"/>
      <c r="K92" s="15"/>
      <c r="L92" s="15"/>
      <c r="M92" s="14"/>
      <c r="Q92" s="1" t="s">
        <v>190</v>
      </c>
    </row>
    <row r="93" spans="1:17" ht="30" customHeight="1">
      <c r="A93" s="14"/>
      <c r="B93" s="14"/>
      <c r="C93" s="14"/>
      <c r="D93" s="14"/>
      <c r="E93" s="15"/>
      <c r="F93" s="15"/>
      <c r="G93" s="15"/>
      <c r="H93" s="15"/>
      <c r="I93" s="15"/>
      <c r="J93" s="15"/>
      <c r="K93" s="15"/>
      <c r="L93" s="15"/>
      <c r="M93" s="14"/>
      <c r="Q93" s="1" t="s">
        <v>190</v>
      </c>
    </row>
    <row r="94" spans="1:17" ht="30" customHeight="1">
      <c r="A94" s="14"/>
      <c r="B94" s="14"/>
      <c r="C94" s="14"/>
      <c r="D94" s="14"/>
      <c r="E94" s="15"/>
      <c r="F94" s="15"/>
      <c r="G94" s="15"/>
      <c r="H94" s="15"/>
      <c r="I94" s="15"/>
      <c r="J94" s="15"/>
      <c r="K94" s="15"/>
      <c r="L94" s="15"/>
      <c r="M94" s="14"/>
      <c r="Q94" s="1" t="s">
        <v>190</v>
      </c>
    </row>
    <row r="95" spans="1:17" ht="30" customHeight="1">
      <c r="A95" s="14"/>
      <c r="B95" s="14"/>
      <c r="C95" s="14"/>
      <c r="D95" s="14"/>
      <c r="E95" s="15"/>
      <c r="F95" s="15"/>
      <c r="G95" s="15"/>
      <c r="H95" s="15"/>
      <c r="I95" s="15"/>
      <c r="J95" s="15"/>
      <c r="K95" s="15"/>
      <c r="L95" s="15"/>
      <c r="M95" s="14"/>
      <c r="Q95" s="1" t="s">
        <v>190</v>
      </c>
    </row>
    <row r="96" spans="1:17" ht="30" customHeight="1">
      <c r="A96" s="14"/>
      <c r="B96" s="14"/>
      <c r="C96" s="14"/>
      <c r="D96" s="14"/>
      <c r="E96" s="15"/>
      <c r="F96" s="15"/>
      <c r="G96" s="15"/>
      <c r="H96" s="15"/>
      <c r="I96" s="15"/>
      <c r="J96" s="15"/>
      <c r="K96" s="15"/>
      <c r="L96" s="15"/>
      <c r="M96" s="14"/>
      <c r="Q96" s="1" t="s">
        <v>190</v>
      </c>
    </row>
    <row r="97" spans="1:48" ht="30" customHeight="1">
      <c r="A97" s="14"/>
      <c r="B97" s="14"/>
      <c r="C97" s="14"/>
      <c r="D97" s="14"/>
      <c r="E97" s="15"/>
      <c r="F97" s="15"/>
      <c r="G97" s="15"/>
      <c r="H97" s="15"/>
      <c r="I97" s="15"/>
      <c r="J97" s="15"/>
      <c r="K97" s="15"/>
      <c r="L97" s="15"/>
      <c r="M97" s="14"/>
      <c r="Q97" s="1" t="s">
        <v>190</v>
      </c>
    </row>
    <row r="98" spans="1:48" ht="30" customHeight="1">
      <c r="A98" s="14"/>
      <c r="B98" s="14"/>
      <c r="C98" s="14"/>
      <c r="D98" s="14"/>
      <c r="E98" s="15"/>
      <c r="F98" s="15"/>
      <c r="G98" s="15"/>
      <c r="H98" s="15"/>
      <c r="I98" s="15"/>
      <c r="J98" s="15"/>
      <c r="K98" s="15"/>
      <c r="L98" s="15"/>
      <c r="M98" s="14"/>
      <c r="Q98" s="1" t="s">
        <v>190</v>
      </c>
    </row>
    <row r="99" spans="1:48" ht="30" customHeight="1">
      <c r="A99" s="16" t="s">
        <v>89</v>
      </c>
      <c r="B99" s="14"/>
      <c r="C99" s="14"/>
      <c r="D99" s="14"/>
      <c r="E99" s="15"/>
      <c r="F99" s="15">
        <f>SUMIF(Q77:Q98,"010401",F77:F98)</f>
        <v>0</v>
      </c>
      <c r="G99" s="15"/>
      <c r="H99" s="15">
        <f>SUMIF(Q77:Q98,"010401",H77:H98)</f>
        <v>0</v>
      </c>
      <c r="I99" s="15"/>
      <c r="J99" s="15">
        <f>SUMIF(Q77:Q98,"010401",J77:J98)</f>
        <v>4403750</v>
      </c>
      <c r="K99" s="15"/>
      <c r="L99" s="15">
        <f>SUMIF(Q77:Q98,"010401",L77:L98)</f>
        <v>4403750</v>
      </c>
      <c r="M99" s="14"/>
      <c r="N99" t="s">
        <v>181</v>
      </c>
    </row>
    <row r="100" spans="1:48" ht="30" customHeight="1">
      <c r="A100" s="16" t="s">
        <v>72</v>
      </c>
      <c r="B100" s="13" t="s">
        <v>67</v>
      </c>
      <c r="C100" s="14"/>
      <c r="D100" s="14"/>
      <c r="E100" s="15"/>
      <c r="F100" s="15"/>
      <c r="G100" s="15"/>
      <c r="H100" s="15"/>
      <c r="I100" s="15"/>
      <c r="J100" s="15"/>
      <c r="K100" s="15"/>
      <c r="L100" s="15"/>
      <c r="M100" s="14"/>
      <c r="N100" s="3"/>
      <c r="O100" s="3"/>
      <c r="P100" s="3"/>
      <c r="Q100" s="2" t="s">
        <v>194</v>
      </c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</row>
    <row r="101" spans="1:48" ht="30" customHeight="1">
      <c r="A101" s="16" t="s">
        <v>58</v>
      </c>
      <c r="B101" s="16" t="s">
        <v>41</v>
      </c>
      <c r="C101" s="16" t="s">
        <v>39</v>
      </c>
      <c r="D101" s="14">
        <v>1.1140000000000001</v>
      </c>
      <c r="E101" s="15">
        <f>TRUNC(단가대비표!O5,0)</f>
        <v>0</v>
      </c>
      <c r="F101" s="15">
        <f>TRUNC(E101*D101,0)</f>
        <v>0</v>
      </c>
      <c r="G101" s="15">
        <f>TRUNC(단가대비표!P5,0)</f>
        <v>0</v>
      </c>
      <c r="H101" s="15">
        <f>TRUNC(G101*D101,0)</f>
        <v>0</v>
      </c>
      <c r="I101" s="15">
        <f>TRUNC(단가대비표!V5,0)</f>
        <v>600000</v>
      </c>
      <c r="J101" s="15">
        <f>TRUNC(I101*D101,0)</f>
        <v>668400</v>
      </c>
      <c r="K101" s="15">
        <f t="shared" ref="K101:L104" si="4">TRUNC(E101+G101+I101,0)</f>
        <v>600000</v>
      </c>
      <c r="L101" s="15">
        <f t="shared" si="4"/>
        <v>668400</v>
      </c>
      <c r="M101" s="16" t="s">
        <v>41</v>
      </c>
      <c r="N101" s="2" t="s">
        <v>142</v>
      </c>
      <c r="O101" s="2" t="s">
        <v>41</v>
      </c>
      <c r="P101" s="2" t="s">
        <v>41</v>
      </c>
      <c r="Q101" s="2" t="s">
        <v>194</v>
      </c>
      <c r="R101" s="2" t="s">
        <v>38</v>
      </c>
      <c r="S101" s="2" t="s">
        <v>38</v>
      </c>
      <c r="T101" s="2" t="s">
        <v>42</v>
      </c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2" t="s">
        <v>41</v>
      </c>
      <c r="AS101" s="2" t="s">
        <v>41</v>
      </c>
      <c r="AT101" s="3"/>
      <c r="AU101" s="2" t="s">
        <v>114</v>
      </c>
      <c r="AV101" s="3">
        <v>41</v>
      </c>
    </row>
    <row r="102" spans="1:48" ht="30" customHeight="1">
      <c r="A102" s="16" t="s">
        <v>56</v>
      </c>
      <c r="B102" s="16" t="s">
        <v>184</v>
      </c>
      <c r="C102" s="16" t="s">
        <v>39</v>
      </c>
      <c r="D102" s="14">
        <v>0.106</v>
      </c>
      <c r="E102" s="15">
        <f>TRUNC(단가대비표!O6,0)</f>
        <v>0</v>
      </c>
      <c r="F102" s="15">
        <f>TRUNC(E102*D102,0)</f>
        <v>0</v>
      </c>
      <c r="G102" s="15">
        <f>TRUNC(단가대비표!P6,0)</f>
        <v>0</v>
      </c>
      <c r="H102" s="15">
        <f>TRUNC(G102*D102,0)</f>
        <v>0</v>
      </c>
      <c r="I102" s="15">
        <f>TRUNC(단가대비표!V6,0)</f>
        <v>750000</v>
      </c>
      <c r="J102" s="15">
        <f>TRUNC(I102*D102,0)</f>
        <v>79500</v>
      </c>
      <c r="K102" s="15">
        <f t="shared" si="4"/>
        <v>750000</v>
      </c>
      <c r="L102" s="15">
        <f t="shared" si="4"/>
        <v>79500</v>
      </c>
      <c r="M102" s="16" t="s">
        <v>41</v>
      </c>
      <c r="N102" s="2" t="s">
        <v>143</v>
      </c>
      <c r="O102" s="2" t="s">
        <v>41</v>
      </c>
      <c r="P102" s="2" t="s">
        <v>41</v>
      </c>
      <c r="Q102" s="2" t="s">
        <v>194</v>
      </c>
      <c r="R102" s="2" t="s">
        <v>38</v>
      </c>
      <c r="S102" s="2" t="s">
        <v>38</v>
      </c>
      <c r="T102" s="2" t="s">
        <v>42</v>
      </c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2" t="s">
        <v>41</v>
      </c>
      <c r="AS102" s="2" t="s">
        <v>41</v>
      </c>
      <c r="AT102" s="3"/>
      <c r="AU102" s="2" t="s">
        <v>115</v>
      </c>
      <c r="AV102" s="3">
        <v>42</v>
      </c>
    </row>
    <row r="103" spans="1:48" ht="30" customHeight="1">
      <c r="A103" s="16" t="s">
        <v>55</v>
      </c>
      <c r="B103" s="16" t="s">
        <v>186</v>
      </c>
      <c r="C103" s="16" t="s">
        <v>35</v>
      </c>
      <c r="D103" s="14">
        <v>1</v>
      </c>
      <c r="E103" s="15">
        <f>TRUNC(단가대비표!O7,0)</f>
        <v>0</v>
      </c>
      <c r="F103" s="15">
        <f>TRUNC(E103*D103,0)</f>
        <v>0</v>
      </c>
      <c r="G103" s="15">
        <f>TRUNC(단가대비표!P7,0)</f>
        <v>0</v>
      </c>
      <c r="H103" s="15">
        <f>TRUNC(G103*D103,0)</f>
        <v>0</v>
      </c>
      <c r="I103" s="15">
        <f>TRUNC(단가대비표!V7,0)</f>
        <v>1300000</v>
      </c>
      <c r="J103" s="15">
        <f>TRUNC(I103*D103,0)</f>
        <v>1300000</v>
      </c>
      <c r="K103" s="15">
        <f t="shared" si="4"/>
        <v>1300000</v>
      </c>
      <c r="L103" s="15">
        <f t="shared" si="4"/>
        <v>1300000</v>
      </c>
      <c r="M103" s="16" t="s">
        <v>41</v>
      </c>
      <c r="N103" s="2" t="s">
        <v>144</v>
      </c>
      <c r="O103" s="2" t="s">
        <v>41</v>
      </c>
      <c r="P103" s="2" t="s">
        <v>41</v>
      </c>
      <c r="Q103" s="2" t="s">
        <v>194</v>
      </c>
      <c r="R103" s="2" t="s">
        <v>38</v>
      </c>
      <c r="S103" s="2" t="s">
        <v>38</v>
      </c>
      <c r="T103" s="2" t="s">
        <v>42</v>
      </c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2" t="s">
        <v>41</v>
      </c>
      <c r="AS103" s="2" t="s">
        <v>41</v>
      </c>
      <c r="AT103" s="3"/>
      <c r="AU103" s="2" t="s">
        <v>116</v>
      </c>
      <c r="AV103" s="3">
        <v>43</v>
      </c>
    </row>
    <row r="104" spans="1:48" ht="30" customHeight="1">
      <c r="A104" s="16" t="s">
        <v>53</v>
      </c>
      <c r="B104" s="16" t="s">
        <v>97</v>
      </c>
      <c r="C104" s="16" t="s">
        <v>35</v>
      </c>
      <c r="D104" s="14">
        <v>1</v>
      </c>
      <c r="E104" s="15">
        <f>TRUNC(단가대비표!O8,0)</f>
        <v>0</v>
      </c>
      <c r="F104" s="15">
        <f>TRUNC(E104*D104,0)</f>
        <v>0</v>
      </c>
      <c r="G104" s="15">
        <f>TRUNC(단가대비표!P8,0)</f>
        <v>0</v>
      </c>
      <c r="H104" s="15">
        <f>TRUNC(G104*D104,0)</f>
        <v>0</v>
      </c>
      <c r="I104" s="15">
        <f>TRUNC(단가대비표!V8,0)</f>
        <v>1300000</v>
      </c>
      <c r="J104" s="15">
        <f>TRUNC(I104*D104,0)</f>
        <v>1300000</v>
      </c>
      <c r="K104" s="15">
        <f t="shared" si="4"/>
        <v>1300000</v>
      </c>
      <c r="L104" s="15">
        <f t="shared" si="4"/>
        <v>1300000</v>
      </c>
      <c r="M104" s="16" t="s">
        <v>41</v>
      </c>
      <c r="N104" s="2" t="s">
        <v>145</v>
      </c>
      <c r="O104" s="2" t="s">
        <v>41</v>
      </c>
      <c r="P104" s="2" t="s">
        <v>41</v>
      </c>
      <c r="Q104" s="2" t="s">
        <v>194</v>
      </c>
      <c r="R104" s="2" t="s">
        <v>38</v>
      </c>
      <c r="S104" s="2" t="s">
        <v>38</v>
      </c>
      <c r="T104" s="2" t="s">
        <v>42</v>
      </c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2" t="s">
        <v>41</v>
      </c>
      <c r="AS104" s="2" t="s">
        <v>41</v>
      </c>
      <c r="AT104" s="3"/>
      <c r="AU104" s="2" t="s">
        <v>117</v>
      </c>
      <c r="AV104" s="3">
        <v>44</v>
      </c>
    </row>
    <row r="105" spans="1:48" ht="30" customHeight="1">
      <c r="A105" s="14"/>
      <c r="B105" s="14"/>
      <c r="C105" s="14"/>
      <c r="D105" s="14"/>
      <c r="E105" s="15"/>
      <c r="F105" s="15"/>
      <c r="G105" s="15"/>
      <c r="H105" s="15"/>
      <c r="I105" s="15"/>
      <c r="J105" s="15"/>
      <c r="K105" s="15"/>
      <c r="L105" s="15"/>
      <c r="M105" s="14"/>
      <c r="Q105" s="1" t="s">
        <v>194</v>
      </c>
    </row>
    <row r="106" spans="1:48" ht="30" customHeight="1">
      <c r="A106" s="14"/>
      <c r="B106" s="14"/>
      <c r="C106" s="14"/>
      <c r="D106" s="14"/>
      <c r="E106" s="15"/>
      <c r="F106" s="15"/>
      <c r="G106" s="15"/>
      <c r="H106" s="15"/>
      <c r="I106" s="15"/>
      <c r="J106" s="15"/>
      <c r="K106" s="15"/>
      <c r="L106" s="15"/>
      <c r="M106" s="14"/>
      <c r="Q106" s="1" t="s">
        <v>194</v>
      </c>
    </row>
    <row r="107" spans="1:48" ht="30" customHeight="1">
      <c r="A107" s="14"/>
      <c r="B107" s="14"/>
      <c r="C107" s="14"/>
      <c r="D107" s="14"/>
      <c r="E107" s="15"/>
      <c r="F107" s="15"/>
      <c r="G107" s="15"/>
      <c r="H107" s="15"/>
      <c r="I107" s="15"/>
      <c r="J107" s="15"/>
      <c r="K107" s="15"/>
      <c r="L107" s="15"/>
      <c r="M107" s="14"/>
      <c r="Q107" s="1" t="s">
        <v>194</v>
      </c>
    </row>
    <row r="108" spans="1:48" ht="30" customHeight="1">
      <c r="A108" s="14"/>
      <c r="B108" s="14"/>
      <c r="C108" s="14"/>
      <c r="D108" s="14"/>
      <c r="E108" s="15"/>
      <c r="F108" s="15"/>
      <c r="G108" s="15"/>
      <c r="H108" s="15"/>
      <c r="I108" s="15"/>
      <c r="J108" s="15"/>
      <c r="K108" s="15"/>
      <c r="L108" s="15"/>
      <c r="M108" s="14"/>
      <c r="Q108" s="1" t="s">
        <v>194</v>
      </c>
    </row>
    <row r="109" spans="1:48" ht="30" customHeight="1">
      <c r="A109" s="14"/>
      <c r="B109" s="14"/>
      <c r="C109" s="14"/>
      <c r="D109" s="14"/>
      <c r="E109" s="15"/>
      <c r="F109" s="15"/>
      <c r="G109" s="15"/>
      <c r="H109" s="15"/>
      <c r="I109" s="15"/>
      <c r="J109" s="15"/>
      <c r="K109" s="15"/>
      <c r="L109" s="15"/>
      <c r="M109" s="14"/>
      <c r="Q109" s="1" t="s">
        <v>194</v>
      </c>
    </row>
    <row r="110" spans="1:48" ht="30" customHeight="1">
      <c r="A110" s="14"/>
      <c r="B110" s="14"/>
      <c r="C110" s="14"/>
      <c r="D110" s="14"/>
      <c r="E110" s="15"/>
      <c r="F110" s="15"/>
      <c r="G110" s="15"/>
      <c r="H110" s="15"/>
      <c r="I110" s="15"/>
      <c r="J110" s="15"/>
      <c r="K110" s="15"/>
      <c r="L110" s="15"/>
      <c r="M110" s="14"/>
      <c r="Q110" s="1" t="s">
        <v>194</v>
      </c>
    </row>
    <row r="111" spans="1:48" ht="30" customHeight="1">
      <c r="A111" s="14"/>
      <c r="B111" s="14"/>
      <c r="C111" s="14"/>
      <c r="D111" s="14"/>
      <c r="E111" s="15"/>
      <c r="F111" s="15"/>
      <c r="G111" s="15"/>
      <c r="H111" s="15"/>
      <c r="I111" s="15"/>
      <c r="J111" s="15"/>
      <c r="K111" s="15"/>
      <c r="L111" s="15"/>
      <c r="M111" s="14"/>
      <c r="Q111" s="1" t="s">
        <v>194</v>
      </c>
    </row>
    <row r="112" spans="1:48" ht="30" customHeight="1">
      <c r="A112" s="14"/>
      <c r="B112" s="14"/>
      <c r="C112" s="14"/>
      <c r="D112" s="14"/>
      <c r="E112" s="15"/>
      <c r="F112" s="15"/>
      <c r="G112" s="15"/>
      <c r="H112" s="15"/>
      <c r="I112" s="15"/>
      <c r="J112" s="15"/>
      <c r="K112" s="15"/>
      <c r="L112" s="15"/>
      <c r="M112" s="14"/>
      <c r="Q112" s="1" t="s">
        <v>194</v>
      </c>
    </row>
    <row r="113" spans="1:48" ht="30" customHeight="1">
      <c r="A113" s="14"/>
      <c r="B113" s="14"/>
      <c r="C113" s="14"/>
      <c r="D113" s="14"/>
      <c r="E113" s="15"/>
      <c r="F113" s="15"/>
      <c r="G113" s="15"/>
      <c r="H113" s="15"/>
      <c r="I113" s="15"/>
      <c r="J113" s="15"/>
      <c r="K113" s="15"/>
      <c r="L113" s="15"/>
      <c r="M113" s="14"/>
      <c r="Q113" s="1" t="s">
        <v>194</v>
      </c>
    </row>
    <row r="114" spans="1:48" ht="30" customHeight="1">
      <c r="A114" s="14"/>
      <c r="B114" s="14"/>
      <c r="C114" s="14"/>
      <c r="D114" s="14"/>
      <c r="E114" s="15"/>
      <c r="F114" s="15"/>
      <c r="G114" s="15"/>
      <c r="H114" s="15"/>
      <c r="I114" s="15"/>
      <c r="J114" s="15"/>
      <c r="K114" s="15"/>
      <c r="L114" s="15"/>
      <c r="M114" s="14"/>
      <c r="Q114" s="1" t="s">
        <v>194</v>
      </c>
    </row>
    <row r="115" spans="1:48" ht="30" customHeight="1">
      <c r="A115" s="14"/>
      <c r="B115" s="14"/>
      <c r="C115" s="14"/>
      <c r="D115" s="14"/>
      <c r="E115" s="15"/>
      <c r="F115" s="15"/>
      <c r="G115" s="15"/>
      <c r="H115" s="15"/>
      <c r="I115" s="15"/>
      <c r="J115" s="15"/>
      <c r="K115" s="15"/>
      <c r="L115" s="15"/>
      <c r="M115" s="14"/>
      <c r="Q115" s="1" t="s">
        <v>194</v>
      </c>
    </row>
    <row r="116" spans="1:48" ht="30" customHeight="1">
      <c r="A116" s="14"/>
      <c r="B116" s="14"/>
      <c r="C116" s="14"/>
      <c r="D116" s="14"/>
      <c r="E116" s="15"/>
      <c r="F116" s="15"/>
      <c r="G116" s="15"/>
      <c r="H116" s="15"/>
      <c r="I116" s="15"/>
      <c r="J116" s="15"/>
      <c r="K116" s="15"/>
      <c r="L116" s="15"/>
      <c r="M116" s="14"/>
      <c r="Q116" s="1" t="s">
        <v>194</v>
      </c>
    </row>
    <row r="117" spans="1:48" ht="30" customHeight="1">
      <c r="A117" s="14"/>
      <c r="B117" s="14"/>
      <c r="C117" s="14"/>
      <c r="D117" s="14"/>
      <c r="E117" s="15"/>
      <c r="F117" s="15"/>
      <c r="G117" s="15"/>
      <c r="H117" s="15"/>
      <c r="I117" s="15"/>
      <c r="J117" s="15"/>
      <c r="K117" s="15"/>
      <c r="L117" s="15"/>
      <c r="M117" s="14"/>
      <c r="Q117" s="1" t="s">
        <v>194</v>
      </c>
    </row>
    <row r="118" spans="1:48" ht="30" customHeight="1">
      <c r="A118" s="14"/>
      <c r="B118" s="14"/>
      <c r="C118" s="14"/>
      <c r="D118" s="14"/>
      <c r="E118" s="15"/>
      <c r="F118" s="15"/>
      <c r="G118" s="15"/>
      <c r="H118" s="15"/>
      <c r="I118" s="15"/>
      <c r="J118" s="15"/>
      <c r="K118" s="15"/>
      <c r="L118" s="15"/>
      <c r="M118" s="14"/>
      <c r="Q118" s="1" t="s">
        <v>194</v>
      </c>
    </row>
    <row r="119" spans="1:48" ht="30" customHeight="1">
      <c r="A119" s="14"/>
      <c r="B119" s="14"/>
      <c r="C119" s="14"/>
      <c r="D119" s="14"/>
      <c r="E119" s="15"/>
      <c r="F119" s="15"/>
      <c r="G119" s="15"/>
      <c r="H119" s="15"/>
      <c r="I119" s="15"/>
      <c r="J119" s="15"/>
      <c r="K119" s="15"/>
      <c r="L119" s="15"/>
      <c r="M119" s="14"/>
      <c r="Q119" s="1" t="s">
        <v>194</v>
      </c>
    </row>
    <row r="120" spans="1:48" ht="30" customHeight="1">
      <c r="A120" s="14"/>
      <c r="B120" s="14"/>
      <c r="C120" s="14"/>
      <c r="D120" s="14"/>
      <c r="E120" s="15"/>
      <c r="F120" s="15"/>
      <c r="G120" s="15"/>
      <c r="H120" s="15"/>
      <c r="I120" s="15"/>
      <c r="J120" s="15"/>
      <c r="K120" s="15"/>
      <c r="L120" s="15"/>
      <c r="M120" s="14"/>
      <c r="Q120" s="1" t="s">
        <v>194</v>
      </c>
    </row>
    <row r="121" spans="1:48" ht="30" customHeight="1">
      <c r="A121" s="14"/>
      <c r="B121" s="14"/>
      <c r="C121" s="14"/>
      <c r="D121" s="14"/>
      <c r="E121" s="15"/>
      <c r="F121" s="15"/>
      <c r="G121" s="15"/>
      <c r="H121" s="15"/>
      <c r="I121" s="15"/>
      <c r="J121" s="15"/>
      <c r="K121" s="15"/>
      <c r="L121" s="15"/>
      <c r="M121" s="14"/>
      <c r="Q121" s="1" t="s">
        <v>194</v>
      </c>
    </row>
    <row r="122" spans="1:48" ht="30" customHeight="1">
      <c r="A122" s="14"/>
      <c r="B122" s="14"/>
      <c r="C122" s="14"/>
      <c r="D122" s="14"/>
      <c r="E122" s="15"/>
      <c r="F122" s="15"/>
      <c r="G122" s="15"/>
      <c r="H122" s="15"/>
      <c r="I122" s="15"/>
      <c r="J122" s="15"/>
      <c r="K122" s="15"/>
      <c r="L122" s="15"/>
      <c r="M122" s="14"/>
      <c r="Q122" s="1" t="s">
        <v>194</v>
      </c>
    </row>
    <row r="123" spans="1:48" ht="30" customHeight="1">
      <c r="A123" s="16" t="s">
        <v>89</v>
      </c>
      <c r="B123" s="14"/>
      <c r="C123" s="14"/>
      <c r="D123" s="14"/>
      <c r="E123" s="15"/>
      <c r="F123" s="15">
        <f>SUMIF(Q101:Q122,"010501",F101:F122)</f>
        <v>0</v>
      </c>
      <c r="G123" s="15"/>
      <c r="H123" s="15">
        <f>SUMIF(Q101:Q122,"010501",H101:H122)</f>
        <v>0</v>
      </c>
      <c r="I123" s="15"/>
      <c r="J123" s="15">
        <f>SUMIF(Q101:Q122,"010501",J101:J122)</f>
        <v>3347900</v>
      </c>
      <c r="K123" s="15"/>
      <c r="L123" s="15">
        <f>SUMIF(Q101:Q122,"010501",L101:L122)</f>
        <v>3347900</v>
      </c>
      <c r="M123" s="14"/>
      <c r="N123" t="s">
        <v>181</v>
      </c>
    </row>
    <row r="124" spans="1:48" ht="30" customHeight="1">
      <c r="A124" s="16" t="s">
        <v>71</v>
      </c>
      <c r="B124" s="16" t="s">
        <v>51</v>
      </c>
      <c r="C124" s="14"/>
      <c r="D124" s="14"/>
      <c r="E124" s="15"/>
      <c r="F124" s="15"/>
      <c r="G124" s="15"/>
      <c r="H124" s="15"/>
      <c r="I124" s="15"/>
      <c r="J124" s="15"/>
      <c r="K124" s="15"/>
      <c r="L124" s="15"/>
      <c r="M124" s="14"/>
      <c r="N124" s="3"/>
      <c r="O124" s="3"/>
      <c r="P124" s="3"/>
      <c r="Q124" s="2" t="s">
        <v>187</v>
      </c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</row>
    <row r="125" spans="1:48" ht="30" customHeight="1">
      <c r="A125" s="16" t="s">
        <v>58</v>
      </c>
      <c r="B125" s="16" t="s">
        <v>41</v>
      </c>
      <c r="C125" s="16" t="s">
        <v>39</v>
      </c>
      <c r="D125" s="14">
        <v>0.999</v>
      </c>
      <c r="E125" s="15">
        <f>TRUNC(단가대비표!O5,0)</f>
        <v>0</v>
      </c>
      <c r="F125" s="15">
        <f>TRUNC(E125*D125,0)</f>
        <v>0</v>
      </c>
      <c r="G125" s="15">
        <f>TRUNC(단가대비표!P5,0)</f>
        <v>0</v>
      </c>
      <c r="H125" s="15">
        <f>TRUNC(G125*D125,0)</f>
        <v>0</v>
      </c>
      <c r="I125" s="15">
        <f>TRUNC(단가대비표!V5,0)</f>
        <v>600000</v>
      </c>
      <c r="J125" s="15">
        <f>TRUNC(I125*D125,0)</f>
        <v>599400</v>
      </c>
      <c r="K125" s="15">
        <f t="shared" ref="K125:L128" si="5">TRUNC(E125+G125+I125,0)</f>
        <v>600000</v>
      </c>
      <c r="L125" s="15">
        <f t="shared" si="5"/>
        <v>599400</v>
      </c>
      <c r="M125" s="16" t="s">
        <v>41</v>
      </c>
      <c r="N125" s="2" t="s">
        <v>142</v>
      </c>
      <c r="O125" s="2" t="s">
        <v>41</v>
      </c>
      <c r="P125" s="2" t="s">
        <v>41</v>
      </c>
      <c r="Q125" s="2" t="s">
        <v>187</v>
      </c>
      <c r="R125" s="2" t="s">
        <v>38</v>
      </c>
      <c r="S125" s="2" t="s">
        <v>38</v>
      </c>
      <c r="T125" s="2" t="s">
        <v>42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41</v>
      </c>
      <c r="AS125" s="2" t="s">
        <v>41</v>
      </c>
      <c r="AT125" s="3"/>
      <c r="AU125" s="2" t="s">
        <v>76</v>
      </c>
      <c r="AV125" s="3">
        <v>51</v>
      </c>
    </row>
    <row r="126" spans="1:48" ht="30" customHeight="1">
      <c r="A126" s="16" t="s">
        <v>56</v>
      </c>
      <c r="B126" s="16" t="s">
        <v>184</v>
      </c>
      <c r="C126" s="16" t="s">
        <v>39</v>
      </c>
      <c r="D126" s="14">
        <v>9.5000000000000001E-2</v>
      </c>
      <c r="E126" s="15">
        <f>TRUNC(단가대비표!O6,0)</f>
        <v>0</v>
      </c>
      <c r="F126" s="15">
        <f>TRUNC(E126*D126,0)</f>
        <v>0</v>
      </c>
      <c r="G126" s="15">
        <f>TRUNC(단가대비표!P6,0)</f>
        <v>0</v>
      </c>
      <c r="H126" s="15">
        <f>TRUNC(G126*D126,0)</f>
        <v>0</v>
      </c>
      <c r="I126" s="15">
        <f>TRUNC(단가대비표!V6,0)</f>
        <v>750000</v>
      </c>
      <c r="J126" s="15">
        <f>TRUNC(I126*D126,0)</f>
        <v>71250</v>
      </c>
      <c r="K126" s="15">
        <f t="shared" si="5"/>
        <v>750000</v>
      </c>
      <c r="L126" s="15">
        <f t="shared" si="5"/>
        <v>71250</v>
      </c>
      <c r="M126" s="16" t="s">
        <v>41</v>
      </c>
      <c r="N126" s="2" t="s">
        <v>143</v>
      </c>
      <c r="O126" s="2" t="s">
        <v>41</v>
      </c>
      <c r="P126" s="2" t="s">
        <v>41</v>
      </c>
      <c r="Q126" s="2" t="s">
        <v>187</v>
      </c>
      <c r="R126" s="2" t="s">
        <v>38</v>
      </c>
      <c r="S126" s="2" t="s">
        <v>38</v>
      </c>
      <c r="T126" s="2" t="s">
        <v>42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41</v>
      </c>
      <c r="AS126" s="2" t="s">
        <v>41</v>
      </c>
      <c r="AT126" s="3"/>
      <c r="AU126" s="2" t="s">
        <v>75</v>
      </c>
      <c r="AV126" s="3">
        <v>52</v>
      </c>
    </row>
    <row r="127" spans="1:48" ht="30" customHeight="1">
      <c r="A127" s="16" t="s">
        <v>55</v>
      </c>
      <c r="B127" s="16" t="s">
        <v>186</v>
      </c>
      <c r="C127" s="16" t="s">
        <v>35</v>
      </c>
      <c r="D127" s="14">
        <v>1</v>
      </c>
      <c r="E127" s="15">
        <f>TRUNC(단가대비표!O7,0)</f>
        <v>0</v>
      </c>
      <c r="F127" s="15">
        <f>TRUNC(E127*D127,0)</f>
        <v>0</v>
      </c>
      <c r="G127" s="15">
        <f>TRUNC(단가대비표!P7,0)</f>
        <v>0</v>
      </c>
      <c r="H127" s="15">
        <f>TRUNC(G127*D127,0)</f>
        <v>0</v>
      </c>
      <c r="I127" s="15">
        <f>TRUNC(단가대비표!V7,0)</f>
        <v>1300000</v>
      </c>
      <c r="J127" s="15">
        <f>TRUNC(I127*D127,0)</f>
        <v>1300000</v>
      </c>
      <c r="K127" s="15">
        <f t="shared" si="5"/>
        <v>1300000</v>
      </c>
      <c r="L127" s="15">
        <f t="shared" si="5"/>
        <v>1300000</v>
      </c>
      <c r="M127" s="16" t="s">
        <v>41</v>
      </c>
      <c r="N127" s="2" t="s">
        <v>144</v>
      </c>
      <c r="O127" s="2" t="s">
        <v>41</v>
      </c>
      <c r="P127" s="2" t="s">
        <v>41</v>
      </c>
      <c r="Q127" s="2" t="s">
        <v>187</v>
      </c>
      <c r="R127" s="2" t="s">
        <v>38</v>
      </c>
      <c r="S127" s="2" t="s">
        <v>38</v>
      </c>
      <c r="T127" s="2" t="s">
        <v>42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41</v>
      </c>
      <c r="AS127" s="2" t="s">
        <v>41</v>
      </c>
      <c r="AT127" s="3"/>
      <c r="AU127" s="2" t="s">
        <v>74</v>
      </c>
      <c r="AV127" s="3">
        <v>53</v>
      </c>
    </row>
    <row r="128" spans="1:48" ht="30" customHeight="1">
      <c r="A128" s="16" t="s">
        <v>53</v>
      </c>
      <c r="B128" s="16" t="s">
        <v>97</v>
      </c>
      <c r="C128" s="16" t="s">
        <v>35</v>
      </c>
      <c r="D128" s="14">
        <v>1</v>
      </c>
      <c r="E128" s="15">
        <f>TRUNC(단가대비표!O8,0)</f>
        <v>0</v>
      </c>
      <c r="F128" s="15">
        <f>TRUNC(E128*D128,0)</f>
        <v>0</v>
      </c>
      <c r="G128" s="15">
        <f>TRUNC(단가대비표!P8,0)</f>
        <v>0</v>
      </c>
      <c r="H128" s="15">
        <f>TRUNC(G128*D128,0)</f>
        <v>0</v>
      </c>
      <c r="I128" s="15">
        <f>TRUNC(단가대비표!V8,0)</f>
        <v>1300000</v>
      </c>
      <c r="J128" s="15">
        <f>TRUNC(I128*D128,0)</f>
        <v>1300000</v>
      </c>
      <c r="K128" s="15">
        <f t="shared" si="5"/>
        <v>1300000</v>
      </c>
      <c r="L128" s="15">
        <f t="shared" si="5"/>
        <v>1300000</v>
      </c>
      <c r="M128" s="16" t="s">
        <v>41</v>
      </c>
      <c r="N128" s="2" t="s">
        <v>145</v>
      </c>
      <c r="O128" s="2" t="s">
        <v>41</v>
      </c>
      <c r="P128" s="2" t="s">
        <v>41</v>
      </c>
      <c r="Q128" s="2" t="s">
        <v>187</v>
      </c>
      <c r="R128" s="2" t="s">
        <v>38</v>
      </c>
      <c r="S128" s="2" t="s">
        <v>38</v>
      </c>
      <c r="T128" s="2" t="s">
        <v>42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41</v>
      </c>
      <c r="AS128" s="2" t="s">
        <v>41</v>
      </c>
      <c r="AT128" s="3"/>
      <c r="AU128" s="2" t="s">
        <v>73</v>
      </c>
      <c r="AV128" s="3">
        <v>54</v>
      </c>
    </row>
    <row r="129" spans="1:17" ht="30" customHeight="1">
      <c r="A129" s="14"/>
      <c r="B129" s="14"/>
      <c r="C129" s="14"/>
      <c r="D129" s="14"/>
      <c r="E129" s="15"/>
      <c r="F129" s="15"/>
      <c r="G129" s="15"/>
      <c r="H129" s="15"/>
      <c r="I129" s="15"/>
      <c r="J129" s="15"/>
      <c r="K129" s="15"/>
      <c r="L129" s="15"/>
      <c r="M129" s="14"/>
      <c r="Q129" s="1" t="s">
        <v>187</v>
      </c>
    </row>
    <row r="130" spans="1:17" ht="30" customHeight="1">
      <c r="A130" s="14"/>
      <c r="B130" s="14"/>
      <c r="C130" s="14"/>
      <c r="D130" s="14"/>
      <c r="E130" s="15"/>
      <c r="F130" s="15"/>
      <c r="G130" s="15"/>
      <c r="H130" s="15"/>
      <c r="I130" s="15"/>
      <c r="J130" s="15"/>
      <c r="K130" s="15"/>
      <c r="L130" s="15"/>
      <c r="M130" s="14"/>
      <c r="Q130" s="1" t="s">
        <v>187</v>
      </c>
    </row>
    <row r="131" spans="1:17" ht="30" customHeight="1">
      <c r="A131" s="14"/>
      <c r="B131" s="14"/>
      <c r="C131" s="14"/>
      <c r="D131" s="14"/>
      <c r="E131" s="15"/>
      <c r="F131" s="15"/>
      <c r="G131" s="15"/>
      <c r="H131" s="15"/>
      <c r="I131" s="15"/>
      <c r="J131" s="15"/>
      <c r="K131" s="15"/>
      <c r="L131" s="15"/>
      <c r="M131" s="14"/>
      <c r="Q131" s="1" t="s">
        <v>187</v>
      </c>
    </row>
    <row r="132" spans="1:17" ht="30" customHeight="1">
      <c r="A132" s="14"/>
      <c r="B132" s="14"/>
      <c r="C132" s="14"/>
      <c r="D132" s="14"/>
      <c r="E132" s="15"/>
      <c r="F132" s="15"/>
      <c r="G132" s="15"/>
      <c r="H132" s="15"/>
      <c r="I132" s="15"/>
      <c r="J132" s="15"/>
      <c r="K132" s="15"/>
      <c r="L132" s="15"/>
      <c r="M132" s="14"/>
      <c r="Q132" s="1" t="s">
        <v>187</v>
      </c>
    </row>
    <row r="133" spans="1:17" ht="30" customHeight="1">
      <c r="A133" s="14"/>
      <c r="B133" s="14"/>
      <c r="C133" s="14"/>
      <c r="D133" s="14"/>
      <c r="E133" s="15"/>
      <c r="F133" s="15"/>
      <c r="G133" s="15"/>
      <c r="H133" s="15"/>
      <c r="I133" s="15"/>
      <c r="J133" s="15"/>
      <c r="K133" s="15"/>
      <c r="L133" s="15"/>
      <c r="M133" s="14"/>
      <c r="Q133" s="1" t="s">
        <v>187</v>
      </c>
    </row>
    <row r="134" spans="1:17" ht="30" customHeight="1">
      <c r="A134" s="14"/>
      <c r="B134" s="14"/>
      <c r="C134" s="14"/>
      <c r="D134" s="14"/>
      <c r="E134" s="15"/>
      <c r="F134" s="15"/>
      <c r="G134" s="15"/>
      <c r="H134" s="15"/>
      <c r="I134" s="15"/>
      <c r="J134" s="15"/>
      <c r="K134" s="15"/>
      <c r="L134" s="15"/>
      <c r="M134" s="14"/>
      <c r="Q134" s="1" t="s">
        <v>187</v>
      </c>
    </row>
    <row r="135" spans="1:17" ht="30" customHeight="1">
      <c r="A135" s="14"/>
      <c r="B135" s="14"/>
      <c r="C135" s="14"/>
      <c r="D135" s="14"/>
      <c r="E135" s="15"/>
      <c r="F135" s="15"/>
      <c r="G135" s="15"/>
      <c r="H135" s="15"/>
      <c r="I135" s="15"/>
      <c r="J135" s="15"/>
      <c r="K135" s="15"/>
      <c r="L135" s="15"/>
      <c r="M135" s="14"/>
      <c r="Q135" s="1" t="s">
        <v>187</v>
      </c>
    </row>
    <row r="136" spans="1:17" ht="30" customHeight="1">
      <c r="A136" s="14"/>
      <c r="B136" s="14"/>
      <c r="C136" s="14"/>
      <c r="D136" s="14"/>
      <c r="E136" s="15"/>
      <c r="F136" s="15"/>
      <c r="G136" s="15"/>
      <c r="H136" s="15"/>
      <c r="I136" s="15"/>
      <c r="J136" s="15"/>
      <c r="K136" s="15"/>
      <c r="L136" s="15"/>
      <c r="M136" s="14"/>
      <c r="Q136" s="1" t="s">
        <v>187</v>
      </c>
    </row>
    <row r="137" spans="1:17" ht="30" customHeight="1">
      <c r="A137" s="14"/>
      <c r="B137" s="14"/>
      <c r="C137" s="14"/>
      <c r="D137" s="14"/>
      <c r="E137" s="15"/>
      <c r="F137" s="15"/>
      <c r="G137" s="15"/>
      <c r="H137" s="15"/>
      <c r="I137" s="15"/>
      <c r="J137" s="15"/>
      <c r="K137" s="15"/>
      <c r="L137" s="15"/>
      <c r="M137" s="14"/>
      <c r="Q137" s="1" t="s">
        <v>187</v>
      </c>
    </row>
    <row r="138" spans="1:17" ht="30" customHeight="1">
      <c r="A138" s="14"/>
      <c r="B138" s="14"/>
      <c r="C138" s="14"/>
      <c r="D138" s="14"/>
      <c r="E138" s="15"/>
      <c r="F138" s="15"/>
      <c r="G138" s="15"/>
      <c r="H138" s="15"/>
      <c r="I138" s="15"/>
      <c r="J138" s="15"/>
      <c r="K138" s="15"/>
      <c r="L138" s="15"/>
      <c r="M138" s="14"/>
      <c r="Q138" s="1" t="s">
        <v>187</v>
      </c>
    </row>
    <row r="139" spans="1:17" ht="30" customHeight="1">
      <c r="A139" s="14"/>
      <c r="B139" s="14"/>
      <c r="C139" s="14"/>
      <c r="D139" s="14"/>
      <c r="E139" s="15"/>
      <c r="F139" s="15"/>
      <c r="G139" s="15"/>
      <c r="H139" s="15"/>
      <c r="I139" s="15"/>
      <c r="J139" s="15"/>
      <c r="K139" s="15"/>
      <c r="L139" s="15"/>
      <c r="M139" s="14"/>
      <c r="Q139" s="1" t="s">
        <v>187</v>
      </c>
    </row>
    <row r="140" spans="1:17" ht="30" customHeight="1">
      <c r="A140" s="14"/>
      <c r="B140" s="14"/>
      <c r="C140" s="14"/>
      <c r="D140" s="14"/>
      <c r="E140" s="15"/>
      <c r="F140" s="15"/>
      <c r="G140" s="15"/>
      <c r="H140" s="15"/>
      <c r="I140" s="15"/>
      <c r="J140" s="15"/>
      <c r="K140" s="15"/>
      <c r="L140" s="15"/>
      <c r="M140" s="14"/>
      <c r="Q140" s="1" t="s">
        <v>187</v>
      </c>
    </row>
    <row r="141" spans="1:17" ht="30" customHeight="1">
      <c r="A141" s="14"/>
      <c r="B141" s="14"/>
      <c r="C141" s="14"/>
      <c r="D141" s="14"/>
      <c r="E141" s="15"/>
      <c r="F141" s="15"/>
      <c r="G141" s="15"/>
      <c r="H141" s="15"/>
      <c r="I141" s="15"/>
      <c r="J141" s="15"/>
      <c r="K141" s="15"/>
      <c r="L141" s="15"/>
      <c r="M141" s="14"/>
      <c r="Q141" s="1" t="s">
        <v>187</v>
      </c>
    </row>
    <row r="142" spans="1:17" ht="30" customHeight="1">
      <c r="A142" s="14"/>
      <c r="B142" s="14"/>
      <c r="C142" s="14"/>
      <c r="D142" s="14"/>
      <c r="E142" s="15"/>
      <c r="F142" s="15"/>
      <c r="G142" s="15"/>
      <c r="H142" s="15"/>
      <c r="I142" s="15"/>
      <c r="J142" s="15"/>
      <c r="K142" s="15"/>
      <c r="L142" s="15"/>
      <c r="M142" s="14"/>
      <c r="Q142" s="1" t="s">
        <v>187</v>
      </c>
    </row>
    <row r="143" spans="1:17" ht="30" customHeight="1">
      <c r="A143" s="14"/>
      <c r="B143" s="14"/>
      <c r="C143" s="14"/>
      <c r="D143" s="14"/>
      <c r="E143" s="15"/>
      <c r="F143" s="15"/>
      <c r="G143" s="15"/>
      <c r="H143" s="15"/>
      <c r="I143" s="15"/>
      <c r="J143" s="15"/>
      <c r="K143" s="15"/>
      <c r="L143" s="15"/>
      <c r="M143" s="14"/>
      <c r="Q143" s="1" t="s">
        <v>187</v>
      </c>
    </row>
    <row r="144" spans="1:17" ht="30" customHeight="1">
      <c r="A144" s="14"/>
      <c r="B144" s="14"/>
      <c r="C144" s="14"/>
      <c r="D144" s="14"/>
      <c r="E144" s="15"/>
      <c r="F144" s="15"/>
      <c r="G144" s="15"/>
      <c r="H144" s="15"/>
      <c r="I144" s="15"/>
      <c r="J144" s="15"/>
      <c r="K144" s="15"/>
      <c r="L144" s="15"/>
      <c r="M144" s="14"/>
      <c r="Q144" s="1" t="s">
        <v>187</v>
      </c>
    </row>
    <row r="145" spans="1:17" ht="30" customHeight="1">
      <c r="A145" s="14"/>
      <c r="B145" s="14"/>
      <c r="C145" s="14"/>
      <c r="D145" s="14"/>
      <c r="E145" s="15"/>
      <c r="F145" s="15"/>
      <c r="G145" s="15"/>
      <c r="H145" s="15"/>
      <c r="I145" s="15"/>
      <c r="J145" s="15"/>
      <c r="K145" s="15"/>
      <c r="L145" s="15"/>
      <c r="M145" s="14"/>
      <c r="Q145" s="1" t="s">
        <v>187</v>
      </c>
    </row>
    <row r="146" spans="1:17" ht="30" customHeight="1">
      <c r="A146" s="14"/>
      <c r="B146" s="14"/>
      <c r="C146" s="14"/>
      <c r="D146" s="14"/>
      <c r="E146" s="15"/>
      <c r="F146" s="15"/>
      <c r="G146" s="15"/>
      <c r="H146" s="15"/>
      <c r="I146" s="15"/>
      <c r="J146" s="15"/>
      <c r="K146" s="15"/>
      <c r="L146" s="15"/>
      <c r="M146" s="14"/>
      <c r="Q146" s="1" t="s">
        <v>187</v>
      </c>
    </row>
    <row r="147" spans="1:17" ht="30" customHeight="1">
      <c r="A147" s="16" t="s">
        <v>89</v>
      </c>
      <c r="B147" s="14"/>
      <c r="C147" s="14"/>
      <c r="D147" s="14"/>
      <c r="E147" s="15"/>
      <c r="F147" s="15">
        <f>SUMIF(Q125:Q146,"010601",F125:F146)</f>
        <v>0</v>
      </c>
      <c r="G147" s="15"/>
      <c r="H147" s="15">
        <f>SUMIF(Q125:Q146,"010601",H125:H146)</f>
        <v>0</v>
      </c>
      <c r="I147" s="15"/>
      <c r="J147" s="15">
        <f>SUMIF(Q125:Q146,"010601",J125:J146)</f>
        <v>3270650</v>
      </c>
      <c r="K147" s="15"/>
      <c r="L147" s="15">
        <f>SUMIF(Q125:Q146,"010601",L125:L146)</f>
        <v>3270650</v>
      </c>
      <c r="M147" s="14"/>
      <c r="N147" t="s">
        <v>181</v>
      </c>
    </row>
  </sheetData>
  <mergeCells count="44"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S2:AS3"/>
    <mergeCell ref="AT2:AT3"/>
    <mergeCell ref="AU2:AU3"/>
    <mergeCell ref="AV2:AV3"/>
    <mergeCell ref="AN2:AN3"/>
    <mergeCell ref="AO2:AO3"/>
    <mergeCell ref="AP2:AP3"/>
    <mergeCell ref="AQ2:AQ3"/>
    <mergeCell ref="AR2:AR3"/>
  </mergeCells>
  <phoneticPr fontId="5" type="noConversion"/>
  <pageMargins left="0.78736108541488647" right="0" top="0.39361110329627991" bottom="0.39361110329627991" header="0" footer="0"/>
  <pageSetup paperSize="9" scale="64" fitToHeight="0" orientation="landscape" horizontalDpi="4294967293" r:id="rId1"/>
  <rowBreaks count="6" manualBreakCount="6">
    <brk id="27" max="1048575" man="1"/>
    <brk id="51" max="1048575" man="1"/>
    <brk id="75" max="1048575" man="1"/>
    <brk id="99" max="1048575" man="1"/>
    <brk id="123" max="1048575" man="1"/>
    <brk id="147" max="1048575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AB8"/>
  <sheetViews>
    <sheetView view="pageBreakPreview" topLeftCell="B1" zoomScale="85" zoomScaleNormal="100" zoomScaleSheetLayoutView="85" workbookViewId="0">
      <selection activeCell="I12" sqref="I12"/>
    </sheetView>
  </sheetViews>
  <sheetFormatPr defaultColWidth="9" defaultRowHeight="16.5"/>
  <cols>
    <col min="1" max="1" width="12.625" hidden="1" customWidth="1"/>
    <col min="2" max="3" width="30.625" customWidth="1"/>
    <col min="4" max="4" width="4.625" customWidth="1"/>
    <col min="5" max="5" width="11.25" bestFit="1" customWidth="1"/>
    <col min="6" max="6" width="4.625" customWidth="1"/>
    <col min="7" max="7" width="9.25" bestFit="1" customWidth="1"/>
    <col min="8" max="8" width="4.625" customWidth="1"/>
    <col min="9" max="9" width="9.25" bestFit="1" customWidth="1"/>
    <col min="10" max="10" width="4.625" customWidth="1"/>
    <col min="11" max="11" width="9.25" bestFit="1" customWidth="1"/>
    <col min="12" max="12" width="4.625" customWidth="1"/>
    <col min="13" max="13" width="10.375" bestFit="1" customWidth="1"/>
    <col min="14" max="14" width="4.625" customWidth="1"/>
    <col min="15" max="15" width="9.25" bestFit="1" customWidth="1"/>
    <col min="16" max="16" width="8.625" bestFit="1" customWidth="1"/>
    <col min="17" max="17" width="11.25" bestFit="1" customWidth="1"/>
    <col min="18" max="20" width="9.25" bestFit="1" customWidth="1"/>
    <col min="21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>
      <c r="A1" s="70" t="s">
        <v>119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</row>
    <row r="2" spans="1:28" ht="30" customHeight="1">
      <c r="A2" s="71" t="s">
        <v>79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</row>
    <row r="3" spans="1:28" ht="30" customHeight="1">
      <c r="A3" s="68" t="s">
        <v>196</v>
      </c>
      <c r="B3" s="68" t="s">
        <v>96</v>
      </c>
      <c r="C3" s="68" t="s">
        <v>34</v>
      </c>
      <c r="D3" s="68" t="s">
        <v>49</v>
      </c>
      <c r="E3" s="68" t="s">
        <v>227</v>
      </c>
      <c r="F3" s="68"/>
      <c r="G3" s="68"/>
      <c r="H3" s="68"/>
      <c r="I3" s="68"/>
      <c r="J3" s="68"/>
      <c r="K3" s="68"/>
      <c r="L3" s="68"/>
      <c r="M3" s="68"/>
      <c r="N3" s="68"/>
      <c r="O3" s="68"/>
      <c r="P3" s="68" t="s">
        <v>195</v>
      </c>
      <c r="Q3" s="68" t="s">
        <v>209</v>
      </c>
      <c r="R3" s="68"/>
      <c r="S3" s="68"/>
      <c r="T3" s="68"/>
      <c r="U3" s="68"/>
      <c r="V3" s="68"/>
      <c r="W3" s="68" t="s">
        <v>205</v>
      </c>
      <c r="X3" s="68" t="s">
        <v>148</v>
      </c>
      <c r="Y3" s="67" t="s">
        <v>207</v>
      </c>
      <c r="Z3" s="67" t="s">
        <v>204</v>
      </c>
      <c r="AA3" s="67" t="s">
        <v>213</v>
      </c>
      <c r="AB3" s="67" t="s">
        <v>179</v>
      </c>
    </row>
    <row r="4" spans="1:28" ht="30" customHeight="1">
      <c r="A4" s="68"/>
      <c r="B4" s="68"/>
      <c r="C4" s="68"/>
      <c r="D4" s="68"/>
      <c r="E4" s="9" t="s">
        <v>202</v>
      </c>
      <c r="F4" s="9" t="s">
        <v>198</v>
      </c>
      <c r="G4" s="9" t="s">
        <v>201</v>
      </c>
      <c r="H4" s="9" t="s">
        <v>198</v>
      </c>
      <c r="I4" s="9" t="s">
        <v>197</v>
      </c>
      <c r="J4" s="9" t="s">
        <v>198</v>
      </c>
      <c r="K4" s="9" t="s">
        <v>200</v>
      </c>
      <c r="L4" s="9" t="s">
        <v>198</v>
      </c>
      <c r="M4" s="9" t="s">
        <v>203</v>
      </c>
      <c r="N4" s="9" t="s">
        <v>198</v>
      </c>
      <c r="O4" s="9" t="s">
        <v>206</v>
      </c>
      <c r="P4" s="68"/>
      <c r="Q4" s="9" t="s">
        <v>202</v>
      </c>
      <c r="R4" s="9" t="s">
        <v>201</v>
      </c>
      <c r="S4" s="9" t="s">
        <v>197</v>
      </c>
      <c r="T4" s="9" t="s">
        <v>200</v>
      </c>
      <c r="U4" s="9" t="s">
        <v>203</v>
      </c>
      <c r="V4" s="9" t="s">
        <v>206</v>
      </c>
      <c r="W4" s="68"/>
      <c r="X4" s="68"/>
      <c r="Y4" s="67"/>
      <c r="Z4" s="67"/>
      <c r="AA4" s="67"/>
      <c r="AB4" s="67"/>
    </row>
    <row r="5" spans="1:28" ht="30" customHeight="1">
      <c r="A5" s="16" t="s">
        <v>142</v>
      </c>
      <c r="B5" s="16" t="s">
        <v>58</v>
      </c>
      <c r="C5" s="16" t="s">
        <v>41</v>
      </c>
      <c r="D5" s="17" t="s">
        <v>39</v>
      </c>
      <c r="E5" s="18">
        <v>0</v>
      </c>
      <c r="F5" s="16" t="s">
        <v>41</v>
      </c>
      <c r="G5" s="18">
        <v>0</v>
      </c>
      <c r="H5" s="16" t="s">
        <v>41</v>
      </c>
      <c r="I5" s="18">
        <v>0</v>
      </c>
      <c r="J5" s="16" t="s">
        <v>41</v>
      </c>
      <c r="K5" s="18">
        <v>0</v>
      </c>
      <c r="L5" s="16" t="s">
        <v>41</v>
      </c>
      <c r="M5" s="18">
        <v>0</v>
      </c>
      <c r="N5" s="16" t="s">
        <v>41</v>
      </c>
      <c r="O5" s="18">
        <v>0</v>
      </c>
      <c r="P5" s="18">
        <v>0</v>
      </c>
      <c r="Q5" s="18">
        <v>0</v>
      </c>
      <c r="R5" s="18">
        <v>0</v>
      </c>
      <c r="S5" s="18">
        <v>0</v>
      </c>
      <c r="T5" s="18">
        <v>0</v>
      </c>
      <c r="U5" s="18">
        <v>600000</v>
      </c>
      <c r="V5" s="18">
        <f>SMALL(Q5:U5,COUNTIF(Q5:U5,0)+1)</f>
        <v>600000</v>
      </c>
      <c r="W5" s="16" t="s">
        <v>210</v>
      </c>
      <c r="X5" s="16" t="s">
        <v>41</v>
      </c>
      <c r="Y5" s="2" t="s">
        <v>33</v>
      </c>
      <c r="Z5" s="2" t="s">
        <v>41</v>
      </c>
      <c r="AA5" s="19"/>
      <c r="AB5" s="2" t="s">
        <v>41</v>
      </c>
    </row>
    <row r="6" spans="1:28" ht="30" customHeight="1">
      <c r="A6" s="16" t="s">
        <v>143</v>
      </c>
      <c r="B6" s="16" t="s">
        <v>56</v>
      </c>
      <c r="C6" s="16" t="s">
        <v>184</v>
      </c>
      <c r="D6" s="17" t="s">
        <v>39</v>
      </c>
      <c r="E6" s="18">
        <v>0</v>
      </c>
      <c r="F6" s="16" t="s">
        <v>41</v>
      </c>
      <c r="G6" s="18">
        <v>0</v>
      </c>
      <c r="H6" s="16" t="s">
        <v>41</v>
      </c>
      <c r="I6" s="18">
        <v>0</v>
      </c>
      <c r="J6" s="16" t="s">
        <v>41</v>
      </c>
      <c r="K6" s="18">
        <v>0</v>
      </c>
      <c r="L6" s="16" t="s">
        <v>41</v>
      </c>
      <c r="M6" s="18">
        <v>0</v>
      </c>
      <c r="N6" s="16" t="s">
        <v>41</v>
      </c>
      <c r="O6" s="18">
        <v>0</v>
      </c>
      <c r="P6" s="18">
        <v>0</v>
      </c>
      <c r="Q6" s="18">
        <v>0</v>
      </c>
      <c r="R6" s="18">
        <v>0</v>
      </c>
      <c r="S6" s="18">
        <v>0</v>
      </c>
      <c r="T6" s="18">
        <v>0</v>
      </c>
      <c r="U6" s="18">
        <v>750000</v>
      </c>
      <c r="V6" s="18">
        <f>SMALL(Q6:U6,COUNTIF(Q6:U6,0)+1)</f>
        <v>750000</v>
      </c>
      <c r="W6" s="16" t="s">
        <v>211</v>
      </c>
      <c r="X6" s="16" t="s">
        <v>41</v>
      </c>
      <c r="Y6" s="2" t="s">
        <v>33</v>
      </c>
      <c r="Z6" s="2" t="s">
        <v>41</v>
      </c>
      <c r="AA6" s="19"/>
      <c r="AB6" s="2" t="s">
        <v>41</v>
      </c>
    </row>
    <row r="7" spans="1:28" ht="30" customHeight="1">
      <c r="A7" s="16" t="s">
        <v>144</v>
      </c>
      <c r="B7" s="16" t="s">
        <v>55</v>
      </c>
      <c r="C7" s="16" t="s">
        <v>186</v>
      </c>
      <c r="D7" s="17" t="s">
        <v>35</v>
      </c>
      <c r="E7" s="18">
        <v>0</v>
      </c>
      <c r="F7" s="16" t="s">
        <v>41</v>
      </c>
      <c r="G7" s="18">
        <v>0</v>
      </c>
      <c r="H7" s="16" t="s">
        <v>41</v>
      </c>
      <c r="I7" s="18">
        <v>0</v>
      </c>
      <c r="J7" s="16" t="s">
        <v>41</v>
      </c>
      <c r="K7" s="18">
        <v>0</v>
      </c>
      <c r="L7" s="16" t="s">
        <v>41</v>
      </c>
      <c r="M7" s="18">
        <v>0</v>
      </c>
      <c r="N7" s="16" t="s">
        <v>41</v>
      </c>
      <c r="O7" s="18">
        <v>0</v>
      </c>
      <c r="P7" s="18">
        <v>0</v>
      </c>
      <c r="Q7" s="18">
        <v>0</v>
      </c>
      <c r="R7" s="18">
        <v>0</v>
      </c>
      <c r="S7" s="18">
        <v>0</v>
      </c>
      <c r="T7" s="18">
        <v>0</v>
      </c>
      <c r="U7" s="18">
        <v>1300000</v>
      </c>
      <c r="V7" s="18">
        <f>SMALL(Q7:U7,COUNTIF(Q7:U7,0)+1)</f>
        <v>1300000</v>
      </c>
      <c r="W7" s="16" t="s">
        <v>208</v>
      </c>
      <c r="X7" s="16" t="s">
        <v>41</v>
      </c>
      <c r="Y7" s="2" t="s">
        <v>33</v>
      </c>
      <c r="Z7" s="2" t="s">
        <v>41</v>
      </c>
      <c r="AA7" s="19"/>
      <c r="AB7" s="2" t="s">
        <v>41</v>
      </c>
    </row>
    <row r="8" spans="1:28" ht="30" customHeight="1">
      <c r="A8" s="16" t="s">
        <v>145</v>
      </c>
      <c r="B8" s="16" t="s">
        <v>53</v>
      </c>
      <c r="C8" s="16" t="s">
        <v>97</v>
      </c>
      <c r="D8" s="17" t="s">
        <v>35</v>
      </c>
      <c r="E8" s="18">
        <v>0</v>
      </c>
      <c r="F8" s="16" t="s">
        <v>41</v>
      </c>
      <c r="G8" s="18">
        <v>0</v>
      </c>
      <c r="H8" s="16" t="s">
        <v>41</v>
      </c>
      <c r="I8" s="18">
        <v>0</v>
      </c>
      <c r="J8" s="16" t="s">
        <v>41</v>
      </c>
      <c r="K8" s="18">
        <v>0</v>
      </c>
      <c r="L8" s="16" t="s">
        <v>41</v>
      </c>
      <c r="M8" s="18">
        <v>0</v>
      </c>
      <c r="N8" s="16" t="s">
        <v>41</v>
      </c>
      <c r="O8" s="18">
        <v>0</v>
      </c>
      <c r="P8" s="18">
        <v>0</v>
      </c>
      <c r="Q8" s="18">
        <v>0</v>
      </c>
      <c r="R8" s="18">
        <v>0</v>
      </c>
      <c r="S8" s="18">
        <v>0</v>
      </c>
      <c r="T8" s="18">
        <v>0</v>
      </c>
      <c r="U8" s="18">
        <v>1300000</v>
      </c>
      <c r="V8" s="18">
        <f>SMALL(Q8:U8,COUNTIF(Q8:U8,0)+1)</f>
        <v>1300000</v>
      </c>
      <c r="W8" s="16" t="s">
        <v>217</v>
      </c>
      <c r="X8" s="16" t="s">
        <v>41</v>
      </c>
      <c r="Y8" s="2" t="s">
        <v>33</v>
      </c>
      <c r="Z8" s="2" t="s">
        <v>41</v>
      </c>
      <c r="AA8" s="19"/>
      <c r="AB8" s="2" t="s">
        <v>41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5" type="noConversion"/>
  <pageMargins left="0.78736108541488647" right="0" top="0.39361110329627991" bottom="0.39361110329627991" header="0" footer="0"/>
  <pageSetup paperSize="9" scale="51" fitToHeight="0"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43"/>
  <sheetViews>
    <sheetView zoomScaleNormal="75" zoomScaleSheetLayoutView="100" workbookViewId="0">
      <selection activeCell="F13" sqref="F13"/>
    </sheetView>
  </sheetViews>
  <sheetFormatPr defaultColWidth="9" defaultRowHeight="16.5"/>
  <sheetData>
    <row r="1" spans="1:7">
      <c r="A1" t="s">
        <v>140</v>
      </c>
    </row>
    <row r="2" spans="1:7">
      <c r="A2" s="1" t="s">
        <v>216</v>
      </c>
      <c r="B2" t="s">
        <v>19</v>
      </c>
      <c r="C2" s="1" t="s">
        <v>21</v>
      </c>
    </row>
    <row r="3" spans="1:7">
      <c r="A3" s="1" t="s">
        <v>215</v>
      </c>
      <c r="B3" t="s">
        <v>13</v>
      </c>
    </row>
    <row r="4" spans="1:7">
      <c r="A4" s="1" t="s">
        <v>218</v>
      </c>
      <c r="B4">
        <v>5</v>
      </c>
    </row>
    <row r="5" spans="1:7">
      <c r="A5" s="1" t="s">
        <v>212</v>
      </c>
      <c r="B5">
        <v>5</v>
      </c>
    </row>
    <row r="6" spans="1:7">
      <c r="A6" s="1" t="s">
        <v>214</v>
      </c>
      <c r="B6" t="s">
        <v>141</v>
      </c>
    </row>
    <row r="7" spans="1:7">
      <c r="A7" s="1" t="s">
        <v>127</v>
      </c>
      <c r="B7" t="s">
        <v>33</v>
      </c>
      <c r="C7" t="s">
        <v>42</v>
      </c>
    </row>
    <row r="8" spans="1:7">
      <c r="A8" s="1" t="s">
        <v>128</v>
      </c>
      <c r="B8" t="s">
        <v>33</v>
      </c>
      <c r="C8">
        <v>2</v>
      </c>
    </row>
    <row r="9" spans="1:7">
      <c r="A9" s="1" t="s">
        <v>17</v>
      </c>
      <c r="B9" t="s">
        <v>202</v>
      </c>
      <c r="C9" t="s">
        <v>201</v>
      </c>
      <c r="D9" t="s">
        <v>197</v>
      </c>
      <c r="E9" t="s">
        <v>200</v>
      </c>
      <c r="F9" t="s">
        <v>203</v>
      </c>
      <c r="G9" t="s">
        <v>219</v>
      </c>
    </row>
    <row r="10" spans="1:7">
      <c r="A10" s="1" t="s">
        <v>16</v>
      </c>
      <c r="B10">
        <v>1472</v>
      </c>
      <c r="C10">
        <v>0</v>
      </c>
      <c r="D10">
        <v>0</v>
      </c>
    </row>
    <row r="11" spans="1:7">
      <c r="A11" s="1" t="s">
        <v>220</v>
      </c>
      <c r="B11" t="s">
        <v>15</v>
      </c>
      <c r="C11">
        <v>4</v>
      </c>
    </row>
    <row r="12" spans="1:7">
      <c r="A12" s="1" t="s">
        <v>129</v>
      </c>
      <c r="B12" t="s">
        <v>15</v>
      </c>
      <c r="C12">
        <v>4</v>
      </c>
    </row>
    <row r="13" spans="1:7">
      <c r="A13" s="1" t="s">
        <v>130</v>
      </c>
      <c r="B13" t="s">
        <v>15</v>
      </c>
      <c r="C13">
        <v>3</v>
      </c>
    </row>
    <row r="14" spans="1:7">
      <c r="A14" s="1" t="s">
        <v>224</v>
      </c>
      <c r="B14" t="s">
        <v>15</v>
      </c>
      <c r="C14">
        <v>5</v>
      </c>
    </row>
    <row r="15" spans="1:7">
      <c r="A15" s="1" t="s">
        <v>131</v>
      </c>
      <c r="B15" t="s">
        <v>19</v>
      </c>
      <c r="C15" t="s">
        <v>54</v>
      </c>
      <c r="D15" t="s">
        <v>54</v>
      </c>
      <c r="E15" t="s">
        <v>54</v>
      </c>
      <c r="F15">
        <v>1</v>
      </c>
    </row>
    <row r="16" spans="1:7">
      <c r="A16" s="1" t="s">
        <v>132</v>
      </c>
      <c r="B16">
        <v>1.1100000000000001</v>
      </c>
      <c r="C16">
        <v>1.1200000000000001</v>
      </c>
    </row>
    <row r="17" spans="1:13">
      <c r="A17" s="1" t="s">
        <v>133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>
      <c r="A18" s="1" t="s">
        <v>134</v>
      </c>
      <c r="B18">
        <v>1.25</v>
      </c>
      <c r="C18">
        <v>1.071</v>
      </c>
    </row>
    <row r="19" spans="1:13">
      <c r="A19" s="1" t="s">
        <v>1</v>
      </c>
    </row>
    <row r="20" spans="1:13">
      <c r="A20" s="1" t="s">
        <v>135</v>
      </c>
      <c r="B20" s="1" t="s">
        <v>33</v>
      </c>
      <c r="C20">
        <v>1</v>
      </c>
    </row>
    <row r="21" spans="1:13">
      <c r="A21" t="s">
        <v>36</v>
      </c>
      <c r="B21" t="s">
        <v>223</v>
      </c>
      <c r="C21" t="s">
        <v>222</v>
      </c>
    </row>
    <row r="22" spans="1:13">
      <c r="A22">
        <v>1</v>
      </c>
      <c r="B22" s="1" t="s">
        <v>136</v>
      </c>
      <c r="C22" s="1" t="s">
        <v>25</v>
      </c>
    </row>
    <row r="23" spans="1:13">
      <c r="A23">
        <v>2</v>
      </c>
      <c r="B23" s="1" t="s">
        <v>137</v>
      </c>
      <c r="C23" s="1" t="s">
        <v>14</v>
      </c>
    </row>
    <row r="24" spans="1:13">
      <c r="A24">
        <v>3</v>
      </c>
      <c r="B24" s="1" t="s">
        <v>138</v>
      </c>
      <c r="C24" s="1" t="s">
        <v>12</v>
      </c>
    </row>
    <row r="25" spans="1:13">
      <c r="A25">
        <v>4</v>
      </c>
      <c r="B25" s="1" t="s">
        <v>77</v>
      </c>
      <c r="C25" s="1" t="s">
        <v>11</v>
      </c>
    </row>
    <row r="26" spans="1:13">
      <c r="A26">
        <v>5</v>
      </c>
      <c r="B26" s="1" t="s">
        <v>78</v>
      </c>
      <c r="C26" s="1" t="s">
        <v>41</v>
      </c>
    </row>
    <row r="27" spans="1:13">
      <c r="A27">
        <v>6</v>
      </c>
      <c r="B27" s="1" t="s">
        <v>125</v>
      </c>
      <c r="C27" s="1" t="s">
        <v>32</v>
      </c>
    </row>
    <row r="28" spans="1:13">
      <c r="A28">
        <v>7</v>
      </c>
      <c r="B28" s="1" t="s">
        <v>10</v>
      </c>
      <c r="C28" s="1" t="s">
        <v>41</v>
      </c>
    </row>
    <row r="29" spans="1:13">
      <c r="A29">
        <v>8</v>
      </c>
      <c r="B29" s="1" t="s">
        <v>10</v>
      </c>
      <c r="C29" s="1" t="s">
        <v>41</v>
      </c>
    </row>
    <row r="30" spans="1:13">
      <c r="A30">
        <v>9</v>
      </c>
      <c r="B30" s="1" t="s">
        <v>10</v>
      </c>
      <c r="C30" s="1" t="s">
        <v>41</v>
      </c>
    </row>
    <row r="31" spans="1:13">
      <c r="A31" t="s">
        <v>19</v>
      </c>
      <c r="B31" s="1" t="s">
        <v>225</v>
      </c>
      <c r="C31" s="1" t="s">
        <v>41</v>
      </c>
    </row>
    <row r="32" spans="1:13">
      <c r="A32" t="s">
        <v>9</v>
      </c>
      <c r="B32" s="1" t="s">
        <v>226</v>
      </c>
      <c r="C32" s="1" t="s">
        <v>41</v>
      </c>
    </row>
    <row r="33" spans="1:3">
      <c r="A33" t="s">
        <v>33</v>
      </c>
      <c r="B33" s="1" t="s">
        <v>225</v>
      </c>
      <c r="C33" s="1" t="s">
        <v>41</v>
      </c>
    </row>
    <row r="34" spans="1:3">
      <c r="A34" t="s">
        <v>8</v>
      </c>
      <c r="B34" s="1" t="s">
        <v>225</v>
      </c>
      <c r="C34" s="1" t="s">
        <v>41</v>
      </c>
    </row>
    <row r="35" spans="1:3">
      <c r="A35" t="s">
        <v>18</v>
      </c>
      <c r="B35" s="1" t="s">
        <v>225</v>
      </c>
      <c r="C35" s="1" t="s">
        <v>41</v>
      </c>
    </row>
    <row r="36" spans="1:3">
      <c r="A36" t="s">
        <v>38</v>
      </c>
      <c r="B36" s="1" t="s">
        <v>225</v>
      </c>
      <c r="C36" s="1" t="s">
        <v>41</v>
      </c>
    </row>
    <row r="37" spans="1:3">
      <c r="A37" t="s">
        <v>7</v>
      </c>
      <c r="B37" s="1" t="s">
        <v>225</v>
      </c>
      <c r="C37" s="1" t="s">
        <v>41</v>
      </c>
    </row>
    <row r="38" spans="1:3">
      <c r="A38" t="s">
        <v>5</v>
      </c>
      <c r="B38" s="1" t="s">
        <v>225</v>
      </c>
      <c r="C38" s="1" t="s">
        <v>41</v>
      </c>
    </row>
    <row r="39" spans="1:3">
      <c r="A39" t="s">
        <v>4</v>
      </c>
      <c r="B39" s="1" t="s">
        <v>225</v>
      </c>
      <c r="C39" s="1" t="s">
        <v>41</v>
      </c>
    </row>
    <row r="40" spans="1:3">
      <c r="A40" t="s">
        <v>6</v>
      </c>
      <c r="B40" s="1" t="s">
        <v>225</v>
      </c>
      <c r="C40" s="1" t="s">
        <v>41</v>
      </c>
    </row>
    <row r="43" spans="1:3">
      <c r="A43" t="s">
        <v>221</v>
      </c>
      <c r="B43">
        <v>1234</v>
      </c>
    </row>
  </sheetData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"/>
  <sheetViews>
    <sheetView zoomScaleNormal="75" zoomScaleSheetLayoutView="100" workbookViewId="0"/>
  </sheetViews>
  <sheetFormatPr defaultColWidth="9" defaultRowHeight="16.5"/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표지</vt:lpstr>
      <vt:lpstr>원가계산서</vt:lpstr>
      <vt:lpstr>공종별집계표</vt:lpstr>
      <vt:lpstr>공종별내역서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공종별내역서!Print_Titles</vt:lpstr>
      <vt:lpstr>공종별집계표!Print_Titles</vt:lpstr>
      <vt:lpstr>단가대비표!Print_Titles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2026-10-19T08:33:31Z</cp:lastPrinted>
  <dcterms:created xsi:type="dcterms:W3CDTF">2026-08-26T10:50:36Z</dcterms:created>
  <dcterms:modified xsi:type="dcterms:W3CDTF">2026-10-27T11:18:44Z</dcterms:modified>
  <cp:version>1200.0100.01</cp:version>
</cp:coreProperties>
</file>