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장주성\1. 공고\14. 2026 도시계획도로 개설 및 개선사업(충열로 일원 보도정비)\"/>
    </mc:Choice>
  </mc:AlternateContent>
  <bookViews>
    <workbookView xWindow="-120" yWindow="-120" windowWidth="29040" windowHeight="16440" tabRatio="845"/>
  </bookViews>
  <sheets>
    <sheet name="내역서" sheetId="43" r:id="rId1"/>
    <sheet name="일위대가_호표" sheetId="45" state="hidden" r:id="rId2"/>
    <sheet name="중기사용료목록" sheetId="47" state="hidden" r:id="rId3"/>
    <sheet name="중기사용료" sheetId="48" state="hidden" r:id="rId4"/>
    <sheet name="중기기초자료" sheetId="49" state="hidden" r:id="rId5"/>
    <sheet name="자재" sheetId="50" state="hidden" r:id="rId6"/>
    <sheet name="노임" sheetId="51" state="hidden" r:id="rId7"/>
    <sheet name="경비" sheetId="52" state="hidden" r:id="rId8"/>
    <sheet name="자재조서" sheetId="53" state="hidden" r:id="rId9"/>
    <sheet name="전역변수" sheetId="54" state="hidden" r:id="rId10"/>
    <sheet name="중기전역변수" sheetId="55" state="hidden" r:id="rId11"/>
  </sheets>
  <definedNames>
    <definedName name="_xlnm.Print_Area" localSheetId="0">내역서!$A$1:$BG$184</definedName>
    <definedName name="_xlnm.Print_Area">#REF!</definedName>
    <definedName name="_xlnm.Print_Titles" localSheetId="7">경비!$1:$2</definedName>
    <definedName name="_xlnm.Print_Titles" localSheetId="0">내역서!$1:$2</definedName>
    <definedName name="_xlnm.Print_Titles" localSheetId="6">노임!$1:$2</definedName>
    <definedName name="_xlnm.Print_Titles" localSheetId="1">일위대가_호표!$1:$3</definedName>
    <definedName name="_xlnm.Print_Titles" localSheetId="5">자재!$1:$2</definedName>
    <definedName name="_xlnm.Print_Titles" localSheetId="8">자재조서!$1:$3</definedName>
    <definedName name="_xlnm.Print_Titles" localSheetId="9">전역변수!$1:$2</definedName>
    <definedName name="_xlnm.Print_Titles" localSheetId="4">중기기초자료!$1:$2</definedName>
    <definedName name="_xlnm.Print_Titles" localSheetId="2">중기사용료목록!$1:$2</definedName>
    <definedName name="_xlnm.Print_Titles" localSheetId="10">중기전역변수!$1:$2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C23" i="55" l="1"/>
  <c r="C22" i="55"/>
  <c r="C21" i="55"/>
  <c r="C20" i="55"/>
  <c r="C19" i="55"/>
  <c r="C18" i="55"/>
  <c r="F35" i="48" s="1"/>
  <c r="G35" i="48" s="1"/>
  <c r="G36" i="48" s="1"/>
  <c r="F5" i="47" s="1"/>
  <c r="G8" i="52"/>
  <c r="G7" i="52"/>
  <c r="G6" i="52"/>
  <c r="G5" i="52"/>
  <c r="G4" i="52"/>
  <c r="G3" i="52"/>
  <c r="D14" i="50"/>
  <c r="D12" i="50"/>
  <c r="D11" i="50"/>
  <c r="D10" i="50"/>
  <c r="D9" i="50"/>
  <c r="D8" i="50"/>
  <c r="D7" i="50"/>
  <c r="D5" i="50"/>
  <c r="D4" i="50"/>
  <c r="D3" i="50"/>
  <c r="G261" i="48"/>
  <c r="E24" i="47" s="1"/>
  <c r="AG260" i="48"/>
  <c r="AG259" i="48"/>
  <c r="F259" i="48"/>
  <c r="G259" i="48" s="1"/>
  <c r="G260" i="48" s="1"/>
  <c r="AG257" i="48"/>
  <c r="F257" i="48"/>
  <c r="D257" i="48"/>
  <c r="AG250" i="48"/>
  <c r="AG248" i="48"/>
  <c r="AG247" i="48"/>
  <c r="G247" i="48"/>
  <c r="G248" i="48" s="1"/>
  <c r="F247" i="48"/>
  <c r="AG245" i="48"/>
  <c r="F245" i="48"/>
  <c r="D245" i="48"/>
  <c r="AG238" i="48"/>
  <c r="AG236" i="48"/>
  <c r="AG235" i="48"/>
  <c r="F235" i="48"/>
  <c r="G235" i="48" s="1"/>
  <c r="G236" i="48" s="1"/>
  <c r="AG233" i="48"/>
  <c r="G233" i="48"/>
  <c r="G234" i="48" s="1"/>
  <c r="F233" i="48"/>
  <c r="D233" i="48"/>
  <c r="AG226" i="48"/>
  <c r="AG224" i="48"/>
  <c r="AG223" i="48"/>
  <c r="F223" i="48"/>
  <c r="G223" i="48" s="1"/>
  <c r="AG221" i="48"/>
  <c r="F221" i="48"/>
  <c r="D221" i="48"/>
  <c r="AG214" i="48"/>
  <c r="AG212" i="48"/>
  <c r="AG211" i="48"/>
  <c r="F211" i="48"/>
  <c r="G211" i="48" s="1"/>
  <c r="AG209" i="48"/>
  <c r="F209" i="48"/>
  <c r="G209" i="48" s="1"/>
  <c r="G210" i="48" s="1"/>
  <c r="D209" i="48"/>
  <c r="AG202" i="48"/>
  <c r="AG200" i="48"/>
  <c r="AG199" i="48"/>
  <c r="G199" i="48"/>
  <c r="F199" i="48"/>
  <c r="AG197" i="48"/>
  <c r="G197" i="48"/>
  <c r="G198" i="48" s="1"/>
  <c r="F197" i="48"/>
  <c r="D197" i="48"/>
  <c r="AG190" i="48"/>
  <c r="AG188" i="48"/>
  <c r="AG187" i="48"/>
  <c r="F187" i="48"/>
  <c r="G187" i="48" s="1"/>
  <c r="G188" i="48" s="1"/>
  <c r="G189" i="48" s="1"/>
  <c r="E18" i="47" s="1"/>
  <c r="AG185" i="48"/>
  <c r="F185" i="48"/>
  <c r="D185" i="48"/>
  <c r="AG178" i="48"/>
  <c r="AG176" i="48"/>
  <c r="AG175" i="48"/>
  <c r="G175" i="48"/>
  <c r="G176" i="48" s="1"/>
  <c r="F175" i="48"/>
  <c r="AG173" i="48"/>
  <c r="F173" i="48"/>
  <c r="G173" i="48" s="1"/>
  <c r="G174" i="48" s="1"/>
  <c r="D173" i="48"/>
  <c r="AG166" i="48"/>
  <c r="AG164" i="48"/>
  <c r="G164" i="48"/>
  <c r="AG163" i="48"/>
  <c r="F163" i="48"/>
  <c r="G163" i="48" s="1"/>
  <c r="AG161" i="48"/>
  <c r="F161" i="48"/>
  <c r="D161" i="48"/>
  <c r="G161" i="48" s="1"/>
  <c r="G162" i="48" s="1"/>
  <c r="G16" i="47" s="1"/>
  <c r="AG154" i="48"/>
  <c r="AG152" i="48"/>
  <c r="AG151" i="48"/>
  <c r="F151" i="48"/>
  <c r="G151" i="48" s="1"/>
  <c r="G152" i="48" s="1"/>
  <c r="G153" i="48" s="1"/>
  <c r="E15" i="47" s="1"/>
  <c r="AG149" i="48"/>
  <c r="F149" i="48"/>
  <c r="D149" i="48"/>
  <c r="AG138" i="48"/>
  <c r="F138" i="48"/>
  <c r="G138" i="48" s="1"/>
  <c r="G139" i="48" s="1"/>
  <c r="D138" i="48"/>
  <c r="AG131" i="48"/>
  <c r="AG129" i="48"/>
  <c r="AG128" i="48"/>
  <c r="F128" i="48"/>
  <c r="G128" i="48" s="1"/>
  <c r="AG126" i="48"/>
  <c r="F126" i="48"/>
  <c r="D126" i="48"/>
  <c r="AG119" i="48"/>
  <c r="AG117" i="48"/>
  <c r="AG116" i="48"/>
  <c r="F116" i="48"/>
  <c r="G116" i="48" s="1"/>
  <c r="G117" i="48" s="1"/>
  <c r="AG114" i="48"/>
  <c r="F114" i="48"/>
  <c r="G114" i="48" s="1"/>
  <c r="G115" i="48" s="1"/>
  <c r="D114" i="48"/>
  <c r="AG107" i="48"/>
  <c r="G106" i="48"/>
  <c r="AG105" i="48"/>
  <c r="AG104" i="48"/>
  <c r="F104" i="48"/>
  <c r="G104" i="48" s="1"/>
  <c r="G105" i="48" s="1"/>
  <c r="AG102" i="48"/>
  <c r="F102" i="48"/>
  <c r="D102" i="48"/>
  <c r="G102" i="48" s="1"/>
  <c r="G103" i="48" s="1"/>
  <c r="G11" i="47" s="1"/>
  <c r="AG95" i="48"/>
  <c r="AG93" i="48"/>
  <c r="AG92" i="48"/>
  <c r="F92" i="48"/>
  <c r="G92" i="48" s="1"/>
  <c r="AG90" i="48"/>
  <c r="F90" i="48"/>
  <c r="D90" i="48"/>
  <c r="G90" i="48" s="1"/>
  <c r="G91" i="48" s="1"/>
  <c r="G10" i="47" s="1"/>
  <c r="AG79" i="48"/>
  <c r="F79" i="48"/>
  <c r="D79" i="48"/>
  <c r="AG72" i="48"/>
  <c r="AG70" i="48"/>
  <c r="AG69" i="48"/>
  <c r="G69" i="48"/>
  <c r="F69" i="48"/>
  <c r="AG67" i="48"/>
  <c r="F67" i="48"/>
  <c r="D67" i="48"/>
  <c r="AG60" i="48"/>
  <c r="G59" i="48"/>
  <c r="AG58" i="48"/>
  <c r="AG57" i="48"/>
  <c r="G57" i="48"/>
  <c r="G58" i="48" s="1"/>
  <c r="F57" i="48"/>
  <c r="AG55" i="48"/>
  <c r="AG54" i="48"/>
  <c r="F54" i="48"/>
  <c r="D54" i="48"/>
  <c r="AG47" i="48"/>
  <c r="AG44" i="48"/>
  <c r="F44" i="48"/>
  <c r="G44" i="48" s="1"/>
  <c r="AG42" i="48"/>
  <c r="F42" i="48"/>
  <c r="D42" i="48"/>
  <c r="AG35" i="48"/>
  <c r="AG32" i="48"/>
  <c r="F32" i="48"/>
  <c r="G32" i="48" s="1"/>
  <c r="AG30" i="48"/>
  <c r="F30" i="48"/>
  <c r="D30" i="48"/>
  <c r="AG23" i="48"/>
  <c r="AG20" i="48"/>
  <c r="F20" i="48"/>
  <c r="G20" i="48" s="1"/>
  <c r="AG18" i="48"/>
  <c r="F18" i="48"/>
  <c r="D18" i="48"/>
  <c r="AG11" i="48"/>
  <c r="AG8" i="48"/>
  <c r="F8" i="48"/>
  <c r="G8" i="48" s="1"/>
  <c r="AG6" i="48"/>
  <c r="F6" i="48"/>
  <c r="G6" i="48" s="1"/>
  <c r="G7" i="48" s="1"/>
  <c r="D6" i="48"/>
  <c r="O24" i="47"/>
  <c r="O23" i="47"/>
  <c r="O22" i="47"/>
  <c r="O21" i="47"/>
  <c r="O20" i="47"/>
  <c r="O19" i="47"/>
  <c r="O18" i="47"/>
  <c r="O17" i="47"/>
  <c r="O16" i="47"/>
  <c r="O15" i="47"/>
  <c r="O14" i="47"/>
  <c r="O13" i="47"/>
  <c r="O12" i="47"/>
  <c r="O11" i="47"/>
  <c r="O10" i="47"/>
  <c r="O9" i="47"/>
  <c r="O8" i="47"/>
  <c r="O7" i="47"/>
  <c r="E7" i="47"/>
  <c r="O6" i="47"/>
  <c r="O5" i="47"/>
  <c r="O4" i="47"/>
  <c r="O3" i="47"/>
  <c r="F11" i="48" l="1"/>
  <c r="G11" i="48" s="1"/>
  <c r="G12" i="48" s="1"/>
  <c r="F3" i="47" s="1"/>
  <c r="F214" i="48"/>
  <c r="G214" i="48" s="1"/>
  <c r="G215" i="48" s="1"/>
  <c r="F20" i="47" s="1"/>
  <c r="G257" i="48"/>
  <c r="G258" i="48" s="1"/>
  <c r="F60" i="48"/>
  <c r="G60" i="48" s="1"/>
  <c r="G61" i="48" s="1"/>
  <c r="F7" i="47" s="1"/>
  <c r="F131" i="48"/>
  <c r="G131" i="48" s="1"/>
  <c r="G132" i="48" s="1"/>
  <c r="F13" i="47" s="1"/>
  <c r="G18" i="48"/>
  <c r="G19" i="48" s="1"/>
  <c r="G4" i="47" s="1"/>
  <c r="G221" i="48"/>
  <c r="G222" i="48" s="1"/>
  <c r="F178" i="48"/>
  <c r="G178" i="48" s="1"/>
  <c r="G179" i="48" s="1"/>
  <c r="F17" i="47" s="1"/>
  <c r="F238" i="48"/>
  <c r="G238" i="48" s="1"/>
  <c r="G239" i="48" s="1"/>
  <c r="F22" i="47" s="1"/>
  <c r="G67" i="48"/>
  <c r="G68" i="48" s="1"/>
  <c r="G8" i="47" s="1"/>
  <c r="F95" i="48"/>
  <c r="G95" i="48" s="1"/>
  <c r="G96" i="48" s="1"/>
  <c r="F10" i="47" s="1"/>
  <c r="G149" i="48"/>
  <c r="G150" i="48" s="1"/>
  <c r="G156" i="48" s="1"/>
  <c r="F166" i="48"/>
  <c r="G166" i="48" s="1"/>
  <c r="G167" i="48" s="1"/>
  <c r="F16" i="47" s="1"/>
  <c r="G185" i="48"/>
  <c r="G186" i="48" s="1"/>
  <c r="F23" i="48"/>
  <c r="G23" i="48" s="1"/>
  <c r="G24" i="48" s="1"/>
  <c r="F4" i="47" s="1"/>
  <c r="F202" i="48"/>
  <c r="G202" i="48" s="1"/>
  <c r="G203" i="48" s="1"/>
  <c r="F19" i="47" s="1"/>
  <c r="F226" i="48"/>
  <c r="G226" i="48" s="1"/>
  <c r="G227" i="48" s="1"/>
  <c r="F21" i="47" s="1"/>
  <c r="G118" i="48"/>
  <c r="E12" i="47" s="1"/>
  <c r="F72" i="48"/>
  <c r="G72" i="48" s="1"/>
  <c r="G73" i="48" s="1"/>
  <c r="F8" i="47" s="1"/>
  <c r="G126" i="48"/>
  <c r="G127" i="48" s="1"/>
  <c r="G249" i="48"/>
  <c r="E23" i="47" s="1"/>
  <c r="F154" i="48"/>
  <c r="G154" i="48" s="1"/>
  <c r="G155" i="48" s="1"/>
  <c r="F15" i="47" s="1"/>
  <c r="F250" i="48"/>
  <c r="G250" i="48" s="1"/>
  <c r="G251" i="48" s="1"/>
  <c r="F23" i="47" s="1"/>
  <c r="F190" i="48"/>
  <c r="G190" i="48" s="1"/>
  <c r="G191" i="48" s="1"/>
  <c r="F18" i="47" s="1"/>
  <c r="H18" i="47" s="1"/>
  <c r="G93" i="48"/>
  <c r="G94" i="48"/>
  <c r="E10" i="47" s="1"/>
  <c r="G45" i="48"/>
  <c r="G46" i="48" s="1"/>
  <c r="E6" i="47" s="1"/>
  <c r="G9" i="48"/>
  <c r="G10" i="48" s="1"/>
  <c r="G18" i="47"/>
  <c r="G13" i="47"/>
  <c r="G212" i="48"/>
  <c r="G213" i="48" s="1"/>
  <c r="E20" i="47" s="1"/>
  <c r="G22" i="47"/>
  <c r="G3" i="47"/>
  <c r="G20" i="47"/>
  <c r="G24" i="47"/>
  <c r="H24" i="47" s="1"/>
  <c r="G264" i="48"/>
  <c r="G14" i="47"/>
  <c r="G144" i="48"/>
  <c r="E11" i="47"/>
  <c r="G33" i="48"/>
  <c r="G34" i="48" s="1"/>
  <c r="E5" i="47" s="1"/>
  <c r="G21" i="47"/>
  <c r="G12" i="47"/>
  <c r="G17" i="47"/>
  <c r="G22" i="48"/>
  <c r="G21" i="48"/>
  <c r="G70" i="48"/>
  <c r="G71" i="48" s="1"/>
  <c r="G237" i="48"/>
  <c r="E22" i="47" s="1"/>
  <c r="G177" i="48"/>
  <c r="E17" i="47" s="1"/>
  <c r="G54" i="48"/>
  <c r="G19" i="47"/>
  <c r="G30" i="48"/>
  <c r="G31" i="48" s="1"/>
  <c r="G224" i="48"/>
  <c r="G225" i="48" s="1"/>
  <c r="G129" i="48"/>
  <c r="G130" i="48" s="1"/>
  <c r="E13" i="47" s="1"/>
  <c r="G200" i="48"/>
  <c r="G201" i="48"/>
  <c r="E19" i="47" s="1"/>
  <c r="G165" i="48"/>
  <c r="E16" i="47" s="1"/>
  <c r="G245" i="48"/>
  <c r="G246" i="48" s="1"/>
  <c r="G42" i="48"/>
  <c r="G43" i="48" s="1"/>
  <c r="G79" i="48"/>
  <c r="G80" i="48" s="1"/>
  <c r="F107" i="48"/>
  <c r="G107" i="48" s="1"/>
  <c r="G108" i="48" s="1"/>
  <c r="F11" i="47" s="1"/>
  <c r="F119" i="48"/>
  <c r="G119" i="48" s="1"/>
  <c r="G120" i="48" s="1"/>
  <c r="F12" i="47" s="1"/>
  <c r="F47" i="48"/>
  <c r="G47" i="48" s="1"/>
  <c r="G48" i="48" s="1"/>
  <c r="F6" i="47" s="1"/>
  <c r="E3" i="47" l="1"/>
  <c r="G13" i="48"/>
  <c r="G121" i="48"/>
  <c r="G168" i="48"/>
  <c r="G204" i="48"/>
  <c r="G15" i="47"/>
  <c r="H15" i="47" s="1"/>
  <c r="G109" i="48"/>
  <c r="G192" i="48"/>
  <c r="E21" i="47"/>
  <c r="G228" i="48"/>
  <c r="E8" i="47"/>
  <c r="G74" i="48"/>
  <c r="E4" i="47"/>
  <c r="G25" i="48"/>
  <c r="G180" i="48"/>
  <c r="H22" i="47"/>
  <c r="H3" i="47"/>
  <c r="G37" i="48"/>
  <c r="G5" i="47"/>
  <c r="H14" i="47"/>
  <c r="H13" i="47"/>
  <c r="H17" i="47"/>
  <c r="G23" i="47"/>
  <c r="G252" i="48"/>
  <c r="H11" i="47"/>
  <c r="G97" i="48"/>
  <c r="G216" i="48"/>
  <c r="H5" i="47"/>
  <c r="G85" i="48"/>
  <c r="G9" i="47"/>
  <c r="H12" i="47"/>
  <c r="H10" i="47"/>
  <c r="G133" i="48"/>
  <c r="H20" i="47"/>
  <c r="H19" i="47"/>
  <c r="G240" i="48"/>
  <c r="G49" i="48"/>
  <c r="G6" i="47"/>
  <c r="H16" i="47"/>
  <c r="H8" i="47" l="1"/>
  <c r="H4" i="47"/>
  <c r="F55" i="48"/>
  <c r="G55" i="48" s="1"/>
  <c r="G56" i="48" s="1"/>
  <c r="H9" i="47"/>
  <c r="H6" i="47"/>
  <c r="H23" i="47"/>
  <c r="H21" i="47"/>
  <c r="G7" i="47" l="1"/>
  <c r="G62" i="48"/>
  <c r="H7" i="47" l="1"/>
</calcChain>
</file>

<file path=xl/sharedStrings.xml><?xml version="1.0" encoding="utf-8"?>
<sst xmlns="http://schemas.openxmlformats.org/spreadsheetml/2006/main" count="3206" uniqueCount="760">
  <si>
    <t>QEQTY2</t>
  </si>
  <si>
    <t>(SANG + JUNG + KWAN)*10^-4</t>
  </si>
  <si>
    <t>일위대가_호표</t>
  </si>
  <si>
    <t>L001010101000013</t>
  </si>
  <si>
    <t>일반하역요금</t>
  </si>
  <si>
    <t>SA01500</t>
  </si>
  <si>
    <t>.sang=3000, jung=2833, kwan=768</t>
  </si>
  <si>
    <t>.sang=818 ,jung=636 ,kwan=659</t>
  </si>
  <si>
    <t>적용단위</t>
  </si>
  <si>
    <t>수 량</t>
  </si>
  <si>
    <t>덤프트럭 자동덮개시설</t>
  </si>
  <si>
    <t>250</t>
  </si>
  <si>
    <t>E00001305000700000</t>
  </si>
  <si>
    <t>노임계금액소숫점</t>
  </si>
  <si>
    <t>QEINC2</t>
  </si>
  <si>
    <t>210</t>
  </si>
  <si>
    <t>물정/1-265/물정/1-265</t>
  </si>
  <si>
    <t>특별인부</t>
  </si>
  <si>
    <t>다이아몬드톱날</t>
  </si>
  <si>
    <t>LA</t>
  </si>
  <si>
    <t>140</t>
  </si>
  <si>
    <t>보통인부</t>
  </si>
  <si>
    <t>경    비</t>
  </si>
  <si>
    <t>시간당노임산출계수(해상장비:버켓준설선)</t>
  </si>
  <si>
    <t>SE00900</t>
  </si>
  <si>
    <t>SA00450</t>
  </si>
  <si>
    <t>.sang=1286,jung=786,kwan=504</t>
  </si>
  <si>
    <t>화물차운전사</t>
  </si>
  <si>
    <t>노임금액소숫점</t>
  </si>
  <si>
    <t xml:space="preserve">17,289 천원  </t>
  </si>
  <si>
    <t>잡    품</t>
  </si>
  <si>
    <t>물자/1-107/물자/1-107</t>
  </si>
  <si>
    <t>노임단가소숫점</t>
  </si>
  <si>
    <t>100</t>
  </si>
  <si>
    <t>90</t>
  </si>
  <si>
    <t>QLINCZ</t>
  </si>
  <si>
    <t>QH21</t>
  </si>
  <si>
    <t>E00000201006000000</t>
  </si>
  <si>
    <t>변 수 명</t>
  </si>
  <si>
    <t xml:space="preserve">112,342 천원  </t>
  </si>
  <si>
    <t>총   계</t>
  </si>
  <si>
    <t>QUS2WON3</t>
  </si>
  <si>
    <t>50</t>
  </si>
  <si>
    <t>600×1200mm  (부속품별도)</t>
  </si>
  <si>
    <t>M8922017</t>
  </si>
  <si>
    <t>180</t>
  </si>
  <si>
    <t>L001010101000019</t>
  </si>
  <si>
    <t>QDECLA</t>
  </si>
  <si>
    <t xml:space="preserve">KG    </t>
  </si>
  <si>
    <t>G0000023000070000</t>
  </si>
  <si>
    <t>10</t>
  </si>
  <si>
    <t>QYEN2WON</t>
  </si>
  <si>
    <t>M14880031</t>
  </si>
  <si>
    <t xml:space="preserve">천원  </t>
  </si>
  <si>
    <t>QOPtimeDecOp</t>
  </si>
  <si>
    <t>동력분무기   4.85Kw</t>
  </si>
  <si>
    <t>4.5 톤</t>
  </si>
  <si>
    <t>금 액</t>
  </si>
  <si>
    <t>G0000443004000000</t>
  </si>
  <si>
    <t>EQ</t>
  </si>
  <si>
    <t>라바콘</t>
  </si>
  <si>
    <t>.sang=1125,jung=563,kwan=674</t>
  </si>
  <si>
    <t>QOPtimeDecCnt</t>
  </si>
  <si>
    <t>굴삭기(무한궤도)   0.6 M3</t>
  </si>
  <si>
    <t>아스팔트 운반거리</t>
  </si>
  <si>
    <t>공 종 명</t>
  </si>
  <si>
    <t>G0000120600080000</t>
  </si>
  <si>
    <t>Ø14" × 3.2t (콘크리트,아스팔트용)</t>
  </si>
  <si>
    <t>경비</t>
  </si>
  <si>
    <t>경    유</t>
  </si>
  <si>
    <t>우천형(고굴절)</t>
  </si>
  <si>
    <t>E00007204005500000</t>
  </si>
  <si>
    <t>노임할증계수(터널구간:야간)</t>
  </si>
  <si>
    <t>QECU2WON</t>
  </si>
  <si>
    <t>노임할증계수(장대터널:주야간)</t>
  </si>
  <si>
    <t>도로표지용유리알</t>
  </si>
  <si>
    <t xml:space="preserve">   값   </t>
  </si>
  <si>
    <t>경비계금액소숫점</t>
  </si>
  <si>
    <t>/견적가</t>
  </si>
  <si>
    <t>3800 L</t>
  </si>
  <si>
    <t>E00000602024000000</t>
  </si>
  <si>
    <t>물탱크(살수차)</t>
  </si>
  <si>
    <t xml:space="preserve">6,966 천원  </t>
  </si>
  <si>
    <t xml:space="preserve">21,982 천원  </t>
  </si>
  <si>
    <t>5 - 8 ton</t>
  </si>
  <si>
    <t>0.7 M3</t>
  </si>
  <si>
    <t>M9366005</t>
  </si>
  <si>
    <t>QDECEQ</t>
  </si>
  <si>
    <t>MU240000</t>
  </si>
  <si>
    <t xml:space="preserve">47,263 천원  </t>
  </si>
  <si>
    <t>SA02100</t>
  </si>
  <si>
    <t>QUS2WON1</t>
  </si>
  <si>
    <t>10cm</t>
  </si>
  <si>
    <t>탠덤롤러(자주식)</t>
  </si>
  <si>
    <t>G0000060202400000</t>
  </si>
  <si>
    <t>KSL2521 1호</t>
  </si>
  <si>
    <t>중기야간경비산출계수</t>
  </si>
  <si>
    <t>24 ton</t>
  </si>
  <si>
    <t>56900017059</t>
  </si>
  <si>
    <t>황색-실선</t>
  </si>
  <si>
    <t>단 가</t>
  </si>
  <si>
    <t>건설기계운전사</t>
  </si>
  <si>
    <t>QLINCX</t>
  </si>
  <si>
    <t>비    고</t>
  </si>
  <si>
    <t>S</t>
  </si>
  <si>
    <t>물탱크(살수차)   5500 L</t>
  </si>
  <si>
    <t>구)운전사(기계)</t>
  </si>
  <si>
    <t>KSM6080(2종),18ℓ</t>
  </si>
  <si>
    <t>노임할증계수(해상장비:주간)</t>
  </si>
  <si>
    <t>.sang=1286,jung=857,kwan=682</t>
  </si>
  <si>
    <t>대형 브레이카   0.7 M3용</t>
  </si>
  <si>
    <t>M8448007</t>
  </si>
  <si>
    <t>SB03940</t>
  </si>
  <si>
    <t>QLINCB</t>
  </si>
  <si>
    <t>비 고</t>
  </si>
  <si>
    <t xml:space="preserve">147,825 천원  </t>
  </si>
  <si>
    <t xml:space="preserve">HR    </t>
  </si>
  <si>
    <t>L001010101000003</t>
  </si>
  <si>
    <t>QDM2WON</t>
  </si>
  <si>
    <t>노임할증계수(터널구간:주간)</t>
  </si>
  <si>
    <t>.sang=750, jung=500, kwan=552</t>
  </si>
  <si>
    <t>윙카호스</t>
  </si>
  <si>
    <t>4.85kw</t>
  </si>
  <si>
    <t>MU210000</t>
  </si>
  <si>
    <t>280</t>
  </si>
  <si>
    <t>.sang=900 ,jung=650 ,kwan=679</t>
  </si>
  <si>
    <t>.SANG=900*1.1, JUNG=700*1.1, KWAN=485</t>
  </si>
  <si>
    <t>EA</t>
  </si>
  <si>
    <t>물자/1-165/물자/1-165</t>
  </si>
  <si>
    <t>중기가격</t>
  </si>
  <si>
    <t>환율(사용자 환율1)</t>
  </si>
  <si>
    <t>물자/1-167/물자/1-167</t>
  </si>
  <si>
    <t>240</t>
  </si>
  <si>
    <t>1</t>
  </si>
  <si>
    <t>휘 발 유</t>
  </si>
  <si>
    <t>대형 브레이카</t>
  </si>
  <si>
    <t>QDATE</t>
  </si>
  <si>
    <t>200</t>
  </si>
  <si>
    <t xml:space="preserve">922 천원  </t>
  </si>
  <si>
    <t>.sang=900, jung=700, kwan=485</t>
  </si>
  <si>
    <t xml:space="preserve">64,113 천원  </t>
  </si>
  <si>
    <t>G0000720400550000</t>
  </si>
  <si>
    <t>시간당노임산출계수(터널구간)</t>
  </si>
  <si>
    <t>MA</t>
  </si>
  <si>
    <t>덤프트럭 자동덮개시설   24톤용</t>
  </si>
  <si>
    <t>재료비할증계수(주야간)</t>
  </si>
  <si>
    <t>물자/1-166/물자/1-166</t>
  </si>
  <si>
    <t>공사안내표지판</t>
  </si>
  <si>
    <t xml:space="preserve">3,249 천원  </t>
  </si>
  <si>
    <t>굴삭기(무한궤도)</t>
  </si>
  <si>
    <t>아스팔트 피니셔</t>
  </si>
  <si>
    <t>150</t>
  </si>
  <si>
    <t>덤프 10.5ton</t>
  </si>
  <si>
    <t>0.7 톤</t>
  </si>
  <si>
    <t>MU610000</t>
  </si>
  <si>
    <t>할 증</t>
  </si>
  <si>
    <t xml:space="preserve">117,766 천원  </t>
  </si>
  <si>
    <t>E00002702002000000</t>
  </si>
  <si>
    <t>G0000020100600000</t>
  </si>
  <si>
    <t>110</t>
  </si>
  <si>
    <t>문자</t>
  </si>
  <si>
    <t>QH31</t>
  </si>
  <si>
    <t>ton</t>
  </si>
  <si>
    <t>80</t>
  </si>
  <si>
    <t>OP값</t>
  </si>
  <si>
    <t xml:space="preserve">S                                                                                                   </t>
  </si>
  <si>
    <t>0.6 M3</t>
  </si>
  <si>
    <t>노임할증계수(해상장비:야간)</t>
  </si>
  <si>
    <t>L001010101000049</t>
  </si>
  <si>
    <t>QLINCF</t>
  </si>
  <si>
    <t>형틀목공</t>
  </si>
  <si>
    <t>중기주야간할증계수</t>
  </si>
  <si>
    <t>40</t>
  </si>
  <si>
    <t>L001010101000007</t>
  </si>
  <si>
    <t xml:space="preserve">                                        </t>
  </si>
  <si>
    <t>QMINC3</t>
  </si>
  <si>
    <t>190</t>
  </si>
  <si>
    <t>STEEL PANEL</t>
  </si>
  <si>
    <t>G0000270200200000</t>
  </si>
  <si>
    <t>24톤용</t>
  </si>
  <si>
    <t>QH1</t>
  </si>
  <si>
    <t>단위</t>
  </si>
  <si>
    <t xml:space="preserve">M     </t>
  </si>
  <si>
    <t>QDECMA</t>
  </si>
  <si>
    <t>규    격</t>
  </si>
  <si>
    <t>E00000201107010000</t>
  </si>
  <si>
    <t>구역화물(10.5ton)</t>
  </si>
  <si>
    <t>중기기초자료</t>
  </si>
  <si>
    <t>QSABUN</t>
  </si>
  <si>
    <t xml:space="preserve">67,216 천원  </t>
  </si>
  <si>
    <t>간단6회-수직고7.0m 이하</t>
  </si>
  <si>
    <t>노 무 비</t>
  </si>
  <si>
    <t xml:space="preserve">   </t>
  </si>
  <si>
    <t>2.5 톤</t>
  </si>
  <si>
    <t>.sang=750, jung=458, kwan=655</t>
  </si>
  <si>
    <t>굴삭기(무한궤도)+브레이카</t>
  </si>
  <si>
    <t xml:space="preserve">%     </t>
  </si>
  <si>
    <t>시간당노임산출계수(해상장비:펌프준설선)</t>
  </si>
  <si>
    <t>환율(장비가격10만불이하)</t>
  </si>
  <si>
    <t>아스팔트 디스트리뷰우터   3800 L</t>
  </si>
  <si>
    <t>.sang=1200, jung=1067,kwan=700</t>
  </si>
  <si>
    <t>G0000060200450000</t>
  </si>
  <si>
    <t>환율(유로화)</t>
  </si>
  <si>
    <t>E00003302003800000</t>
  </si>
  <si>
    <t>덤프트럭</t>
  </si>
  <si>
    <t>400*400*750cm</t>
  </si>
  <si>
    <t>G0000060200250000</t>
  </si>
  <si>
    <t>규 격</t>
  </si>
  <si>
    <t>커터(콘크리트및아스팔트용)</t>
  </si>
  <si>
    <t>RSC-4,RSC-3</t>
  </si>
  <si>
    <t>20 TON</t>
  </si>
  <si>
    <t>QLINCD</t>
  </si>
  <si>
    <t>자재</t>
  </si>
  <si>
    <t>A</t>
  </si>
  <si>
    <t>.sang=1125,jung=1063,kwan=496</t>
  </si>
  <si>
    <t>SB01100</t>
  </si>
  <si>
    <t>0.7M3(리핑암)</t>
  </si>
  <si>
    <t>QSDR2WON</t>
  </si>
  <si>
    <t>QH33</t>
  </si>
  <si>
    <t>규        격</t>
  </si>
  <si>
    <t>7</t>
  </si>
  <si>
    <t>QLINC2</t>
  </si>
  <si>
    <t>0.7 ㎥용</t>
  </si>
  <si>
    <t>재료비계금액소숫점</t>
  </si>
  <si>
    <t>QDECPEQ</t>
  </si>
  <si>
    <t>SA01200</t>
  </si>
  <si>
    <t>일반기계운전사</t>
  </si>
  <si>
    <t>덤프트럭   4.5 톤</t>
  </si>
  <si>
    <t>QDECCLA</t>
  </si>
  <si>
    <t>커터(콘크리트및아스팔트용)   320-400 MM</t>
  </si>
  <si>
    <t>노임할증계수(일반구간:주간)</t>
  </si>
  <si>
    <t>(SANG + JUNG + int(KWAN/3))*10^-4</t>
  </si>
  <si>
    <t>일반공사 직종</t>
  </si>
  <si>
    <t>단    가</t>
  </si>
  <si>
    <t>탠덤롤러(자주식)   5 - 8 TON</t>
  </si>
  <si>
    <t>270</t>
  </si>
  <si>
    <t>SF01400</t>
  </si>
  <si>
    <t>M1488003</t>
  </si>
  <si>
    <t>L001010101000018</t>
  </si>
  <si>
    <t>QUS2WON2</t>
  </si>
  <si>
    <t>진동 롤러 (핸드가이드식)   0.7 톤</t>
  </si>
  <si>
    <t>진동 롤러 (핸드가이드식)</t>
  </si>
  <si>
    <t>G0000061002400000</t>
  </si>
  <si>
    <t>230</t>
  </si>
  <si>
    <t>.sang=4000, jung=1333, kwan=1021</t>
  </si>
  <si>
    <t>구)운전사(운반차)</t>
  </si>
  <si>
    <t>구)건설기계운전기사</t>
  </si>
  <si>
    <t>15</t>
  </si>
  <si>
    <t>E00004430040000000</t>
  </si>
  <si>
    <t>160</t>
  </si>
  <si>
    <t>MU220000</t>
  </si>
  <si>
    <t>10km이내</t>
  </si>
  <si>
    <t>수량</t>
  </si>
  <si>
    <t>노임할증계수(해상장비:주야간)</t>
  </si>
  <si>
    <t>120</t>
  </si>
  <si>
    <t>m</t>
  </si>
  <si>
    <t>QEQTY3</t>
  </si>
  <si>
    <t xml:space="preserve">인    </t>
  </si>
  <si>
    <t>환율(마르크화)</t>
  </si>
  <si>
    <t>70</t>
  </si>
  <si>
    <t xml:space="preserve">D/M   </t>
  </si>
  <si>
    <t>QEINC3</t>
  </si>
  <si>
    <t>.sang=1125,jung=500,kwan=944</t>
  </si>
  <si>
    <t>RSC-3:75ℓ/a</t>
  </si>
  <si>
    <t>30</t>
  </si>
  <si>
    <t>5500 L</t>
  </si>
  <si>
    <t>QUS2WON</t>
  </si>
  <si>
    <t>개소</t>
  </si>
  <si>
    <t xml:space="preserve">TON   </t>
  </si>
  <si>
    <t xml:space="preserve">48,513 천원  </t>
  </si>
  <si>
    <t>물정/1-231/물정/1-231</t>
  </si>
  <si>
    <t>*</t>
  </si>
  <si>
    <t>E00000230000700000</t>
  </si>
  <si>
    <t>0.7 M3용</t>
  </si>
  <si>
    <t>경비단가소숫점</t>
  </si>
  <si>
    <t>노임할증계수(터널구간:주야간)</t>
  </si>
  <si>
    <t>환율(사용자 환율2)</t>
  </si>
  <si>
    <t>노임할증계수(장대터널:주간)</t>
  </si>
  <si>
    <t>QDECCEQ</t>
  </si>
  <si>
    <t>QCODE</t>
  </si>
  <si>
    <t>E00007210048500000</t>
  </si>
  <si>
    <t>매캐덤 롤러(자주식)</t>
  </si>
  <si>
    <t>E00000201007000000</t>
  </si>
  <si>
    <t>F/M1</t>
  </si>
  <si>
    <t>QDECPLA</t>
  </si>
  <si>
    <t>QLINCY</t>
  </si>
  <si>
    <t>금액계상</t>
  </si>
  <si>
    <t>GTR105010</t>
  </si>
  <si>
    <t>56900017058</t>
  </si>
  <si>
    <t>재 료 비</t>
  </si>
  <si>
    <t>경비금액소숫점</t>
  </si>
  <si>
    <t>시간당노임산출계수(장대터널)</t>
  </si>
  <si>
    <t>D/M</t>
  </si>
  <si>
    <t>G0000721004850000</t>
  </si>
  <si>
    <t>E00001206000800000</t>
  </si>
  <si>
    <t>24 TON</t>
  </si>
  <si>
    <t>320-400 mm</t>
  </si>
  <si>
    <t>명    칭</t>
  </si>
  <si>
    <t>물자/1-1414/물자/1-1414</t>
  </si>
  <si>
    <t>굴삭기(무한궤도)   0.7 M3</t>
  </si>
  <si>
    <t>장비사용, 무근구조물</t>
  </si>
  <si>
    <t>SF00700</t>
  </si>
  <si>
    <t>5 - 8 TON</t>
  </si>
  <si>
    <t xml:space="preserve">매    </t>
  </si>
  <si>
    <t>중기주야간경비산출계수</t>
  </si>
  <si>
    <t xml:space="preserve">A                                                                                                   </t>
  </si>
  <si>
    <t>M1062024</t>
  </si>
  <si>
    <t>QEQTY1</t>
  </si>
  <si>
    <t>화폐변환</t>
  </si>
  <si>
    <t>L001010101000050</t>
  </si>
  <si>
    <t xml:space="preserve">조    </t>
  </si>
  <si>
    <t>소규모장비</t>
  </si>
  <si>
    <t>QVER</t>
  </si>
  <si>
    <t xml:space="preserve">KM    </t>
  </si>
  <si>
    <t>노임할증계수(장대터널:야간)</t>
  </si>
  <si>
    <t>중기주간경비산출계수</t>
  </si>
  <si>
    <t>전역변수</t>
  </si>
  <si>
    <t>시간당노임산출계수(해상장비:GRAB준설선)</t>
  </si>
  <si>
    <t>덤프트럭   2.5 톤</t>
  </si>
  <si>
    <t>54400157021</t>
  </si>
  <si>
    <t>E00000602002500000</t>
  </si>
  <si>
    <t>형    식</t>
  </si>
  <si>
    <t>QDECCMA</t>
  </si>
  <si>
    <t xml:space="preserve">1,896 천원  </t>
  </si>
  <si>
    <t>명        칭</t>
  </si>
  <si>
    <t>SF05070</t>
  </si>
  <si>
    <t>GNT10</t>
  </si>
  <si>
    <t>QLINC1</t>
  </si>
  <si>
    <t>잡품</t>
  </si>
  <si>
    <t>중기사용료목록</t>
  </si>
  <si>
    <t>260</t>
  </si>
  <si>
    <t>ton당,입고료</t>
  </si>
  <si>
    <t>E00000610024000000</t>
  </si>
  <si>
    <t>도로용페인트(수용성,황색)</t>
  </si>
  <si>
    <t>QMINC2</t>
  </si>
  <si>
    <t>중기사용료</t>
  </si>
  <si>
    <t>220</t>
  </si>
  <si>
    <t>식</t>
  </si>
  <si>
    <t>굴삭기(무한궤도)+브레이카   0.7M3(리핑암)</t>
  </si>
  <si>
    <t>L001010101000048</t>
  </si>
  <si>
    <t xml:space="preserve">EA    </t>
  </si>
  <si>
    <t>2.5 ton</t>
  </si>
  <si>
    <t xml:space="preserve">25,662 천원  </t>
  </si>
  <si>
    <t>트럭 트랙터 및 평판트레일러</t>
  </si>
  <si>
    <t>중기야간할증계수</t>
  </si>
  <si>
    <t>170</t>
  </si>
  <si>
    <t>환율(엔화)</t>
  </si>
  <si>
    <t>G0000330200380000</t>
  </si>
  <si>
    <t>L001010101000002</t>
  </si>
  <si>
    <t>130</t>
  </si>
  <si>
    <t>QLINCC</t>
  </si>
  <si>
    <t>F</t>
  </si>
  <si>
    <t>동력분무기</t>
  </si>
  <si>
    <t>재료비단가소숫점</t>
  </si>
  <si>
    <t>60</t>
  </si>
  <si>
    <t>환율(장비가격10만불이상)</t>
  </si>
  <si>
    <t>타이어롤러(자주식)</t>
  </si>
  <si>
    <t>소   계</t>
  </si>
  <si>
    <t>M9360003</t>
  </si>
  <si>
    <t>덤프트럭   24 TON</t>
  </si>
  <si>
    <t>TON</t>
  </si>
  <si>
    <t xml:space="preserve">                                                                                                    </t>
  </si>
  <si>
    <t>20</t>
  </si>
  <si>
    <t>GTR100000</t>
  </si>
  <si>
    <t>320-400 MM</t>
  </si>
  <si>
    <t>0</t>
  </si>
  <si>
    <t>재료비금액소숫점</t>
  </si>
  <si>
    <t>재료비할증계수(야간)</t>
  </si>
  <si>
    <t>QLINCE</t>
  </si>
  <si>
    <t>중 기 명</t>
  </si>
  <si>
    <t>환율(IMF특별인출권)</t>
  </si>
  <si>
    <t>.sang=833, jung=556, kwan=556</t>
  </si>
  <si>
    <t>트럭 트랙터 및 평판트레일러   20 TON</t>
  </si>
  <si>
    <t>SE01350</t>
  </si>
  <si>
    <t>4.85Kw</t>
  </si>
  <si>
    <t>중기전역변수</t>
  </si>
  <si>
    <t>QH2</t>
  </si>
  <si>
    <t>일</t>
  </si>
  <si>
    <t>치즐</t>
  </si>
  <si>
    <t xml:space="preserve">개    </t>
  </si>
  <si>
    <t>QLINC3</t>
  </si>
  <si>
    <t>노임</t>
  </si>
  <si>
    <t>QH32</t>
  </si>
  <si>
    <t>노임할증계수(일반구간:야간)</t>
  </si>
  <si>
    <t>QDECPMA</t>
  </si>
  <si>
    <t>굴삭기(0.7㎥용)</t>
  </si>
  <si>
    <t>시간당노임산출계수(일반구간)</t>
  </si>
  <si>
    <t>단 위</t>
  </si>
  <si>
    <t>56100717001</t>
  </si>
  <si>
    <t>.sang=1125 ,jung=1000 ,kwan=674</t>
  </si>
  <si>
    <t>100000000001</t>
  </si>
  <si>
    <t>진동롤러 (핸드가이드식)</t>
  </si>
  <si>
    <t>2</t>
  </si>
  <si>
    <t>노임할증계수(일반구간:주야간)</t>
  </si>
  <si>
    <t>56900017002</t>
  </si>
  <si>
    <t>아스팔트 디스트리뷰우터</t>
  </si>
  <si>
    <t>4.5 ton</t>
  </si>
  <si>
    <t>G0000020100700000</t>
  </si>
  <si>
    <t>합    계</t>
  </si>
  <si>
    <t>900*1800cm</t>
  </si>
  <si>
    <t xml:space="preserve">L     </t>
  </si>
  <si>
    <t>QLINCA</t>
  </si>
  <si>
    <t>숫자</t>
  </si>
  <si>
    <t>G0000130500070000</t>
  </si>
  <si>
    <t>콘크리트공</t>
  </si>
  <si>
    <t xml:space="preserve">원    </t>
  </si>
  <si>
    <t>E00000602004500000</t>
  </si>
  <si>
    <t/>
  </si>
  <si>
    <t>로더(타이어)</t>
  </si>
  <si>
    <t>포장공</t>
  </si>
  <si>
    <t>2026 도시계획도로 개설 및 개선사업(충열로 일원 보도정비)</t>
  </si>
  <si>
    <t xml:space="preserve">   01.【 토         공 】</t>
  </si>
  <si>
    <t>A01</t>
  </si>
  <si>
    <t xml:space="preserve">   02.【 배   수   공 】</t>
  </si>
  <si>
    <t>A02</t>
  </si>
  <si>
    <t xml:space="preserve">   03.【 포   장   공 】</t>
  </si>
  <si>
    <t>A03</t>
  </si>
  <si>
    <t xml:space="preserve">   04.【 부   대   공 】</t>
  </si>
  <si>
    <t>A04</t>
  </si>
  <si>
    <t xml:space="preserve">   05.【 사 급 자 재 대 】</t>
  </si>
  <si>
    <t>A05</t>
  </si>
  <si>
    <t xml:space="preserve">MA+ = </t>
  </si>
  <si>
    <t xml:space="preserve">MA = </t>
  </si>
  <si>
    <t xml:space="preserve">   ◈   소            계</t>
  </si>
  <si>
    <t xml:space="preserve">.MA=MA(10,0,50)_x000D_
.LA=LA(10,0,50)_x000D_
.EQ=EQ(10,0,50)_x000D_
</t>
  </si>
  <si>
    <t xml:space="preserve">LA+ = </t>
  </si>
  <si>
    <t xml:space="preserve">LA = </t>
  </si>
  <si>
    <t xml:space="preserve">   06. 간 접 노 무 비</t>
  </si>
  <si>
    <t>19.10 %</t>
  </si>
  <si>
    <t xml:space="preserve">.LA=LA(60) * 19.10/100_x000D_
</t>
  </si>
  <si>
    <t xml:space="preserve">EQ+ = </t>
  </si>
  <si>
    <t xml:space="preserve">EQ = </t>
  </si>
  <si>
    <t xml:space="preserve">   07. 산 재 보 험 료</t>
  </si>
  <si>
    <t>3.56 %</t>
  </si>
  <si>
    <t xml:space="preserve">.EQ=LA(60,70) * 3.56/100_x000D_
</t>
  </si>
  <si>
    <t xml:space="preserve">   08. 고 용 보 험 료</t>
  </si>
  <si>
    <t>1.01 %</t>
  </si>
  <si>
    <t xml:space="preserve">.EQ=LA(60,70) * 1.01/100_x000D_
</t>
  </si>
  <si>
    <t xml:space="preserve">   09. 건 강 보 험 료</t>
  </si>
  <si>
    <t>3.595 %</t>
  </si>
  <si>
    <t xml:space="preserve">.EQ=LA(60) * 3.595/100_x000D_
</t>
  </si>
  <si>
    <t xml:space="preserve">   10. 연 금 보 험 료</t>
  </si>
  <si>
    <t>4.75 %</t>
  </si>
  <si>
    <t xml:space="preserve">.EQ=LA(60) * 4.75/100_x000D_
</t>
  </si>
  <si>
    <t xml:space="preserve">   11. 노인장기요양보험료</t>
  </si>
  <si>
    <t>13.14 %</t>
  </si>
  <si>
    <t xml:space="preserve">.EQ=TOT(100) * 13.14/100_x000D_
</t>
  </si>
  <si>
    <t xml:space="preserve">   12. 건설기계대여지급보증서발급</t>
  </si>
  <si>
    <t>0.68 %</t>
  </si>
  <si>
    <t xml:space="preserve">.EQ=TOT(60) * 0.68/100_x000D_
</t>
  </si>
  <si>
    <t xml:space="preserve">A+ = </t>
  </si>
  <si>
    <t xml:space="preserve">A = </t>
  </si>
  <si>
    <t xml:space="preserve">   13. 산업안전보건관리비</t>
  </si>
  <si>
    <t>3.15 %</t>
  </si>
  <si>
    <t xml:space="preserve">.A= ((LA(60)+MA(60)+tot(260)/1.1) * 3.15/100)_x000D_
.B= ((LA(60)+MA(60)) * 3.15/100)*1.2_x000D_
.EQ= MIN(A,B)_x000D_
</t>
  </si>
  <si>
    <t xml:space="preserve">   14. 환 경 보 전 비</t>
  </si>
  <si>
    <t>0.90 %</t>
  </si>
  <si>
    <t xml:space="preserve">.EQ=TOT(60) * 0.90/100_x000D_
</t>
  </si>
  <si>
    <t xml:space="preserve">   15. 기  타   경  비</t>
  </si>
  <si>
    <t>5.50 %</t>
  </si>
  <si>
    <t xml:space="preserve">.EQ=(MA(60)+LA(60,70)) * 5.50/100_x000D_
_x000D_
</t>
  </si>
  <si>
    <t xml:space="preserve">   16. 석 면 분 담 금</t>
  </si>
  <si>
    <t>0.006 %</t>
  </si>
  <si>
    <t xml:space="preserve">.EQ=LA(60,70) * 0.006/100_x000D_
</t>
  </si>
  <si>
    <t xml:space="preserve">   17. 임금채권부담금</t>
  </si>
  <si>
    <t>0.09 %</t>
  </si>
  <si>
    <t xml:space="preserve">.EQ=LA(60,70) * 0.09/100_x000D_
</t>
  </si>
  <si>
    <t xml:space="preserve">   18. 안 전 관 리 비</t>
  </si>
  <si>
    <t>A06</t>
  </si>
  <si>
    <t xml:space="preserve">   ◈  순  공  사  비</t>
  </si>
  <si>
    <t xml:space="preserve">.MA=MA(60,0,190)_x000D_
.LA=LA(60,0,190)_x000D_
.EQ=EQ(60,0,190)_x000D_
</t>
  </si>
  <si>
    <t xml:space="preserve">   19. 일 반 관 리 비</t>
  </si>
  <si>
    <t>8.00 %</t>
  </si>
  <si>
    <t xml:space="preserve">.EQ=TOT(200) * 8.00/100_x000D_
</t>
  </si>
  <si>
    <t xml:space="preserve">   20. 이             윤</t>
  </si>
  <si>
    <t>15.00 %</t>
  </si>
  <si>
    <t xml:space="preserve">.EQ=(TOT(200,210)-MA(60)) * 15/100 - 762/1.1_x000D_
</t>
  </si>
  <si>
    <t xml:space="preserve">   ◈  공  급  가  액</t>
  </si>
  <si>
    <t xml:space="preserve">.MA=MA(200,0,220)_x000D_
.LA=LA(200,0,220)_x000D_
.EQ=EQ(200,0,220)_x000D_
</t>
  </si>
  <si>
    <t xml:space="preserve">   21. 부 가 가 치 세</t>
  </si>
  <si>
    <t>10.00 %</t>
  </si>
  <si>
    <t xml:space="preserve">.EQ=TOT(230) * 10.0/100_x000D_
</t>
  </si>
  <si>
    <t xml:space="preserve">   ◈  도 급 예 정 액</t>
  </si>
  <si>
    <t xml:space="preserve">.MA=MA(230,0,240)_x000D_
.LA=LA(230,0,240)_x000D_
.EQ=EQ(230,0,240)_x000D_
</t>
  </si>
  <si>
    <t xml:space="preserve">   23. 관 급 자 재 대</t>
  </si>
  <si>
    <t>도급자관급</t>
  </si>
  <si>
    <t>A07</t>
  </si>
  <si>
    <t xml:space="preserve">   ◈  총  공  사  비</t>
  </si>
  <si>
    <t>01.【 토         공 】</t>
  </si>
  <si>
    <t xml:space="preserve">   .가) 기존 포장 철거</t>
  </si>
  <si>
    <t xml:space="preserve">   .. 구조물헐기(무근)</t>
  </si>
  <si>
    <t>대형30cm미만</t>
  </si>
  <si>
    <t>m³</t>
  </si>
  <si>
    <t xml:space="preserve">   .. 아스콘포장깨기</t>
  </si>
  <si>
    <t>굴착기 0.7m³</t>
  </si>
  <si>
    <t xml:space="preserve">   .. 아스콘포장절단</t>
  </si>
  <si>
    <t xml:space="preserve">   .. 보도용 블럭 장비사용 철거</t>
  </si>
  <si>
    <t>B-TYPE</t>
  </si>
  <si>
    <t>m²</t>
  </si>
  <si>
    <t>SE03640</t>
  </si>
  <si>
    <t xml:space="preserve">   .. 우수받이 철거</t>
  </si>
  <si>
    <t>410×510×600</t>
  </si>
  <si>
    <t>SX2110</t>
  </si>
  <si>
    <t xml:space="preserve">   .. 폐기물상차</t>
  </si>
  <si>
    <t xml:space="preserve">   .나) 토   공</t>
  </si>
  <si>
    <t xml:space="preserve">   .. 구조물터파기(보통토사)</t>
  </si>
  <si>
    <t>TYPE-2</t>
  </si>
  <si>
    <t>SC00100</t>
  </si>
  <si>
    <t xml:space="preserve">   .. 되메우기및다짐</t>
  </si>
  <si>
    <t>소형장비</t>
  </si>
  <si>
    <t>SA05470</t>
  </si>
  <si>
    <t>02.【 배   수   공 】</t>
  </si>
  <si>
    <t xml:space="preserve">   .가) 우 수 받 이</t>
  </si>
  <si>
    <t xml:space="preserve">   .. 우수받이 설치(자재포함)</t>
  </si>
  <si>
    <t>SX2100</t>
  </si>
  <si>
    <t xml:space="preserve">   .. 레디믹스콘크리트타설</t>
  </si>
  <si>
    <t>인력운반, 무근구조물</t>
  </si>
  <si>
    <t>SB01000</t>
  </si>
  <si>
    <t>03.【 포   장   공 】</t>
  </si>
  <si>
    <t xml:space="preserve">   .가) 아 스 콘 포 장</t>
  </si>
  <si>
    <t xml:space="preserve">   .. 아스팔트 표층 기계포설(소형장비)</t>
  </si>
  <si>
    <t>SE02250</t>
  </si>
  <si>
    <t xml:space="preserve">   .. 프라임코팅(기계식)</t>
  </si>
  <si>
    <t>SE01810</t>
  </si>
  <si>
    <t xml:space="preserve">   .. 보조기층(인력식)</t>
  </si>
  <si>
    <t xml:space="preserve">   .나) L형측구(경계석)</t>
  </si>
  <si>
    <t xml:space="preserve">   .. 보차도 및 도로경계블럭 설치</t>
  </si>
  <si>
    <t>500미만, B-TYPE(직선구간)</t>
  </si>
  <si>
    <t>SE06200</t>
  </si>
  <si>
    <t>400미만, B-TYPE(직선구간)</t>
  </si>
  <si>
    <t>SE06100</t>
  </si>
  <si>
    <t>400미만, B-TYPE(곡선구간)</t>
  </si>
  <si>
    <t>SE06600</t>
  </si>
  <si>
    <t>350미만, B-TYPE(직선구간)</t>
  </si>
  <si>
    <t>SE06000</t>
  </si>
  <si>
    <t>350미만, B-TYPE(곡선구간)</t>
  </si>
  <si>
    <t>SE06500</t>
  </si>
  <si>
    <t>300미만, B-TYPE(직선구간)</t>
  </si>
  <si>
    <t>SE05900</t>
  </si>
  <si>
    <t xml:space="preserve">   .. 유로폼 조립.해체(벽체)</t>
  </si>
  <si>
    <t>04.【 부   대   공 】</t>
  </si>
  <si>
    <t xml:space="preserve">   .가) 도 색</t>
  </si>
  <si>
    <t xml:space="preserve">   .. 차선도색(페인트,수동식),유지보수</t>
  </si>
  <si>
    <t>SF03820</t>
  </si>
  <si>
    <t xml:space="preserve">   .나) 운 반 비</t>
  </si>
  <si>
    <t xml:space="preserve">   .. 아스팔트운반비</t>
  </si>
  <si>
    <t xml:space="preserve">   .. 보조기층재운반</t>
  </si>
  <si>
    <t>혼합골재(덤프24T)</t>
  </si>
  <si>
    <t xml:space="preserve">   .. 보차도경계석 하차비</t>
  </si>
  <si>
    <t>SX5240</t>
  </si>
  <si>
    <t xml:space="preserve">   .. 중기운반비</t>
  </si>
  <si>
    <t>05.【 사 급 자 재 대 】</t>
  </si>
  <si>
    <t xml:space="preserve">   .가) 아 스 팔 트</t>
  </si>
  <si>
    <t>RSC-4, RSC-3</t>
  </si>
  <si>
    <t>MX21300</t>
  </si>
  <si>
    <t xml:space="preserve">   .나) 골 재 대</t>
  </si>
  <si>
    <t xml:space="preserve">   .. 보 조 기 층</t>
  </si>
  <si>
    <t>Ø40mm</t>
  </si>
  <si>
    <t>MX21200</t>
  </si>
  <si>
    <t>06.【 안 전 관 리 비 】</t>
  </si>
  <si>
    <t xml:space="preserve">   .. 교통안전관리비</t>
  </si>
  <si>
    <t xml:space="preserve">   .. 교통신호수</t>
  </si>
  <si>
    <t>1인 x 1일</t>
  </si>
  <si>
    <t>SX2415</t>
  </si>
  <si>
    <t>07.【 관 급 자 재 대 】</t>
  </si>
  <si>
    <t xml:space="preserve">   .가) 레 미 콘</t>
  </si>
  <si>
    <t xml:space="preserve">   .. 레 미 콘</t>
  </si>
  <si>
    <t>25-21-80</t>
  </si>
  <si>
    <t>MX30000</t>
  </si>
  <si>
    <t xml:space="preserve">   .. 조달수수료</t>
  </si>
  <si>
    <t>0.54%</t>
  </si>
  <si>
    <t>.EQ = TOT(20,0,20) * 0.0054    +371</t>
  </si>
  <si>
    <t xml:space="preserve">   .나) 아 스 콘</t>
  </si>
  <si>
    <t xml:space="preserve">   .. 아 스 콘</t>
  </si>
  <si>
    <t>표층, WC-2</t>
  </si>
  <si>
    <t>MX31000</t>
  </si>
  <si>
    <t xml:space="preserve">.EQ = TOT(60,0,60) * 0.0054    +880_x000D_
</t>
  </si>
  <si>
    <t xml:space="preserve">   .다) 경 계 석</t>
  </si>
  <si>
    <t xml:space="preserve">   .. 자연석경계석</t>
  </si>
  <si>
    <t>직선, 200×250×1000</t>
  </si>
  <si>
    <t>MX41000</t>
  </si>
  <si>
    <t>직선, 200×250~100×1000</t>
  </si>
  <si>
    <t>MX42000</t>
  </si>
  <si>
    <t>곡선, 200×250~100×1000</t>
  </si>
  <si>
    <t>MX43000</t>
  </si>
  <si>
    <t>직선, 200×100×1000</t>
  </si>
  <si>
    <t>MX44000</t>
  </si>
  <si>
    <t>곡선, 200×100×1000</t>
  </si>
  <si>
    <t>MX45000</t>
  </si>
  <si>
    <t>직선, 100×100×1000</t>
  </si>
  <si>
    <t>MX46000</t>
  </si>
  <si>
    <t xml:space="preserve">.EQ = TOT(100,0,150) * 0.0054   +844_x000D_
</t>
  </si>
  <si>
    <t>0.2 M3</t>
  </si>
  <si>
    <t>E00000201002000000</t>
  </si>
  <si>
    <t>1.0 M3</t>
  </si>
  <si>
    <t>E00000201010000000</t>
  </si>
  <si>
    <t>굴삭기(타이어)</t>
  </si>
  <si>
    <t>E00000211006000000</t>
  </si>
  <si>
    <t>1.72 M3</t>
  </si>
  <si>
    <t>E00000302017200000</t>
  </si>
  <si>
    <t>8-10 TON</t>
  </si>
  <si>
    <t>E00001106001000000</t>
  </si>
  <si>
    <t>E00001406000800000</t>
  </si>
  <si>
    <t>1.7 M</t>
  </si>
  <si>
    <t>E00003201000100000</t>
  </si>
  <si>
    <t>굴삭기(무한궤도)   0.2 M3</t>
  </si>
  <si>
    <t xml:space="preserve">66,538 천원  </t>
  </si>
  <si>
    <t>G0000020100200000</t>
  </si>
  <si>
    <t>굴삭기(무한궤도)   1.0 M3</t>
  </si>
  <si>
    <t xml:space="preserve">142,069 천원  </t>
  </si>
  <si>
    <t>G0000020101000000</t>
  </si>
  <si>
    <t>굴삭기(타이어)   0.6 M3</t>
  </si>
  <si>
    <t xml:space="preserve">119,000 천원  </t>
  </si>
  <si>
    <t>G0000021100600000</t>
  </si>
  <si>
    <t>.sang=900, jung=700, kwan=679</t>
  </si>
  <si>
    <t>로더(타이어)   1.72 M3</t>
  </si>
  <si>
    <t xml:space="preserve">117,351 천원  </t>
  </si>
  <si>
    <t>G0000030201720000</t>
  </si>
  <si>
    <t>매캐덤 롤러(자주식)   8-10 TON</t>
  </si>
  <si>
    <t xml:space="preserve">57,150 천원  </t>
  </si>
  <si>
    <t>G0000110600100000</t>
  </si>
  <si>
    <t>타이어롤러(자주식)   5 - 8 TON</t>
  </si>
  <si>
    <t xml:space="preserve">62,881 천원  </t>
  </si>
  <si>
    <t>G0000140600080000</t>
  </si>
  <si>
    <t>아스팔트 피니셔   1.7 M</t>
  </si>
  <si>
    <t xml:space="preserve">222,833 천원  </t>
  </si>
  <si>
    <t>G0000320100010000</t>
  </si>
  <si>
    <t>0.6 ㎥</t>
  </si>
  <si>
    <t>1.72 ㎥</t>
  </si>
  <si>
    <t>8-10 ton</t>
  </si>
  <si>
    <t>2026.09.01</t>
  </si>
  <si>
    <t>우수받이</t>
  </si>
  <si>
    <t>410x510x600</t>
  </si>
  <si>
    <t>물자/1-186/</t>
  </si>
  <si>
    <t>MX11100</t>
  </si>
  <si>
    <t>보 조 기 층</t>
  </si>
  <si>
    <t xml:space="preserve">m³   </t>
  </si>
  <si>
    <t>견적서/</t>
  </si>
  <si>
    <t>아 스 팔 트</t>
  </si>
  <si>
    <t>물자/1-114/</t>
  </si>
  <si>
    <t>레 미 콘</t>
  </si>
  <si>
    <t>23734426/</t>
  </si>
  <si>
    <t>아 스 콘</t>
  </si>
  <si>
    <t>23734462/</t>
  </si>
  <si>
    <t>자연석경계석</t>
  </si>
  <si>
    <t>20998080/</t>
  </si>
  <si>
    <t>20998099/</t>
  </si>
  <si>
    <t>20998100/</t>
  </si>
  <si>
    <t>20998097/</t>
  </si>
  <si>
    <t>20998098/</t>
  </si>
  <si>
    <t>20998091/</t>
  </si>
  <si>
    <t>포설공</t>
  </si>
  <si>
    <t>배관공(수도)</t>
  </si>
  <si>
    <t>L001010101000040</t>
  </si>
  <si>
    <t>자재조서</t>
  </si>
  <si>
    <t>코    드</t>
  </si>
  <si>
    <t>적용단가</t>
  </si>
  <si>
    <t>물가자료</t>
  </si>
  <si>
    <t>물가정보</t>
  </si>
  <si>
    <t>가격정보</t>
  </si>
  <si>
    <t>201401</t>
  </si>
  <si>
    <t>단가</t>
  </si>
  <si>
    <t>Page</t>
  </si>
  <si>
    <t>1-107</t>
  </si>
  <si>
    <t>1-87</t>
  </si>
  <si>
    <t>84</t>
  </si>
  <si>
    <t>물자/1-107</t>
  </si>
  <si>
    <t>1-166</t>
  </si>
  <si>
    <t>1-238</t>
  </si>
  <si>
    <t>228</t>
  </si>
  <si>
    <t>물자/1-166</t>
  </si>
  <si>
    <t>견적가</t>
  </si>
  <si>
    <t>1-1414</t>
  </si>
  <si>
    <t>1-1080</t>
  </si>
  <si>
    <t>1166</t>
  </si>
  <si>
    <t>물자/1-1414</t>
  </si>
  <si>
    <t>1-265</t>
  </si>
  <si>
    <t>물정/1-265</t>
  </si>
  <si>
    <t>1-165</t>
  </si>
  <si>
    <t>물자/1-165</t>
  </si>
  <si>
    <t>1-167</t>
  </si>
  <si>
    <t>1-234</t>
  </si>
  <si>
    <t>물자/1-167</t>
  </si>
  <si>
    <t>1-597</t>
  </si>
  <si>
    <t>1-231</t>
  </si>
  <si>
    <t>3</t>
  </si>
  <si>
    <t>물정/1-231</t>
  </si>
  <si>
    <t>1-186</t>
  </si>
  <si>
    <t>114</t>
  </si>
  <si>
    <t>172</t>
  </si>
  <si>
    <t xml:space="preserve">DM2WON                                                                                              </t>
  </si>
  <si>
    <t xml:space="preserve">DM                                                                                                  </t>
  </si>
  <si>
    <t xml:space="preserve">JJ_LA                                                                                               </t>
  </si>
  <si>
    <t xml:space="preserve">50억이상, 13개월이상                    </t>
  </si>
  <si>
    <t xml:space="preserve">JJ_MA                                                                                               </t>
  </si>
  <si>
    <t xml:space="preserve">TUP11                                                                                               </t>
  </si>
  <si>
    <t xml:space="preserve">P-1 소요작업조                          </t>
  </si>
  <si>
    <t xml:space="preserve">TUP21                                                                                               </t>
  </si>
  <si>
    <t xml:space="preserve">P-2 소요작업조                          </t>
  </si>
  <si>
    <t xml:space="preserve">TUP31                                                                                               </t>
  </si>
  <si>
    <t xml:space="preserve">P-3 소요작업조                          </t>
  </si>
  <si>
    <t xml:space="preserve">TUP41                                                                                               </t>
  </si>
  <si>
    <t xml:space="preserve">P-4A 소요작업조                         </t>
  </si>
  <si>
    <t xml:space="preserve">TUP42                                                                                               </t>
  </si>
  <si>
    <t xml:space="preserve">P-4B 소요작업조                         </t>
  </si>
  <si>
    <t xml:space="preserve">TUP51                                                                                               </t>
  </si>
  <si>
    <t xml:space="preserve">P-5A 소요작업조                         </t>
  </si>
  <si>
    <t xml:space="preserve">TUP52                                                                                               </t>
  </si>
  <si>
    <t xml:space="preserve">P-5B 소요작업조                         </t>
  </si>
  <si>
    <t xml:space="preserve">TUP61                                                                                               </t>
  </si>
  <si>
    <t xml:space="preserve">P-6A 소요작업조                         </t>
  </si>
  <si>
    <t xml:space="preserve">TUP62                                                                                               </t>
  </si>
  <si>
    <t xml:space="preserve">P-6B 소요작업조                         </t>
  </si>
  <si>
    <t xml:space="preserve">TUS                                                                                                 </t>
  </si>
  <si>
    <t xml:space="preserve">갱내작업할증                            </t>
  </si>
  <si>
    <t xml:space="preserve">US2WON                                                                                              </t>
  </si>
  <si>
    <t xml:space="preserve">$,＄                                                                                                </t>
  </si>
  <si>
    <t xml:space="preserve">YEN2WON                                                                                             </t>
  </si>
  <si>
    <t xml:space="preserve">YEN,￥                                                                                              </t>
  </si>
  <si>
    <t xml:space="preserve">   24. 폐기물 처리비</t>
  </si>
  <si>
    <t>B</t>
  </si>
  <si>
    <t xml:space="preserve">.MA=MA(250,0,270)_x000D_
.LA=LA(250,0,270)_x000D_
.EQ=EQ(250,0,270)_x000D_
</t>
  </si>
  <si>
    <t>290</t>
  </si>
  <si>
    <t>08.【 폐기물 처리비 】</t>
  </si>
  <si>
    <t xml:space="preserve">   [1] 폐기물 운반비</t>
  </si>
  <si>
    <t>B01</t>
  </si>
  <si>
    <t xml:space="preserve">   [2] 일반관리비</t>
  </si>
  <si>
    <t>10.0%</t>
  </si>
  <si>
    <t>.EQ = TOT(10) * 10 / 100</t>
  </si>
  <si>
    <t xml:space="preserve">   ◈  소      계</t>
  </si>
  <si>
    <t>.TOT(10,0,20) = ?[]</t>
  </si>
  <si>
    <t xml:space="preserve">   [3] 이     윤</t>
  </si>
  <si>
    <t>.EQ = (TOT(30) - MA(30))*10/100  -456/1.1</t>
  </si>
  <si>
    <t xml:space="preserve">   [4] 폐기물 처리비</t>
  </si>
  <si>
    <t>B02</t>
  </si>
  <si>
    <t xml:space="preserve">   ◈ 공 급 가 액</t>
  </si>
  <si>
    <t>.TOT(30,0,50) = ?[]</t>
  </si>
  <si>
    <t xml:space="preserve">   [5] 부가가치세</t>
  </si>
  <si>
    <t>.EQ = TOT(60) * 10 / 100</t>
  </si>
  <si>
    <t xml:space="preserve">   ◈ 총 공 사 비</t>
  </si>
  <si>
    <t>.MA=MA(60,0,70)_x000D_
.LA=LA(60,0,70)_x000D_
.EQ=EQ(60,0,70)</t>
  </si>
  <si>
    <t>[1] 폐기물 운반비</t>
  </si>
  <si>
    <t xml:space="preserve">   .. 폐기물 운반(폐콘크리트)</t>
  </si>
  <si>
    <t>덤프 24T</t>
  </si>
  <si>
    <t>SA02250-1</t>
  </si>
  <si>
    <t xml:space="preserve">   .. 폐기물 운반(폐아스콘)</t>
  </si>
  <si>
    <t>SA02350-1</t>
  </si>
  <si>
    <t xml:space="preserve">   .. 폐기물 운반(폐재류)</t>
  </si>
  <si>
    <t>SA02350-2</t>
  </si>
  <si>
    <t>[2] 폐기물 처리비</t>
  </si>
  <si>
    <t xml:space="preserve">   .. 폐기물처리비</t>
  </si>
  <si>
    <t>폐콘크리트</t>
  </si>
  <si>
    <t>GP00100</t>
  </si>
  <si>
    <t>아스콘</t>
  </si>
  <si>
    <t>GP00200</t>
  </si>
  <si>
    <t>건설폐재류</t>
  </si>
  <si>
    <t>GP00300</t>
  </si>
  <si>
    <t>25</t>
  </si>
  <si>
    <t>폐기물처리비</t>
  </si>
  <si>
    <t xml:space="preserve">ton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</si>
</sst>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General;\-General\,&quot;&quot;;@"/>
    <numFmt numFmtId="177" formatCode="#,###.000;\-#,###.000;&quot;&quot;;@"/>
    <numFmt numFmtId="178" formatCode="#,###.00;\-#,###.00;&quot;&quot;;@"/>
    <numFmt numFmtId="179" formatCode="#,###.0;\-#,###.0;&quot;&quot;;@"/>
    <numFmt numFmtId="180" formatCode="#,###;\-#,###;&quot;&quot;;@"/>
    <numFmt numFmtId="189" formatCode="#,##0_ "/>
  </numFmts>
  <fonts count="7" x14ac:knownFonts="1"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8"/>
      <color indexed="8"/>
      <name val="굴림"/>
      <family val="2"/>
      <charset val="129"/>
    </font>
    <font>
      <u/>
      <sz val="8"/>
      <color indexed="30"/>
      <name val="굴림"/>
      <family val="2"/>
      <charset val="129"/>
    </font>
    <font>
      <sz val="8"/>
      <color indexed="22"/>
      <name val="굴림"/>
      <family val="2"/>
      <charset val="129"/>
    </font>
    <font>
      <sz val="8"/>
      <color indexed="30"/>
      <name val="굴림"/>
      <family val="2"/>
      <charset val="129"/>
    </font>
    <font>
      <u/>
      <sz val="8"/>
      <color indexed="12"/>
      <name val="굴림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0" fontId="2" fillId="0" borderId="0" xfId="1"/>
    <xf numFmtId="176" fontId="2" fillId="3" borderId="6" xfId="1" applyNumberFormat="1" applyFill="1" applyBorder="1" applyAlignment="1">
      <alignment horizontal="center" vertical="center"/>
    </xf>
    <xf numFmtId="189" fontId="2" fillId="3" borderId="6" xfId="1" applyNumberFormat="1" applyFill="1" applyBorder="1" applyAlignment="1">
      <alignment horizontal="center" vertical="center"/>
    </xf>
    <xf numFmtId="176" fontId="2" fillId="0" borderId="1" xfId="1" applyNumberFormat="1" applyBorder="1" applyAlignment="1">
      <alignment horizontal="center" vertical="center"/>
    </xf>
    <xf numFmtId="176" fontId="2" fillId="0" borderId="3" xfId="1" applyNumberFormat="1" applyBorder="1" applyAlignment="1">
      <alignment vertical="center"/>
    </xf>
    <xf numFmtId="176" fontId="2" fillId="0" borderId="1" xfId="1" applyNumberFormat="1" applyBorder="1" applyAlignment="1">
      <alignment vertical="center"/>
    </xf>
    <xf numFmtId="189" fontId="2" fillId="0" borderId="0" xfId="1" applyNumberFormat="1"/>
    <xf numFmtId="189" fontId="2" fillId="0" borderId="1" xfId="1" applyNumberFormat="1" applyBorder="1" applyAlignment="1">
      <alignment vertical="center"/>
    </xf>
    <xf numFmtId="176" fontId="2" fillId="0" borderId="4" xfId="1" applyNumberFormat="1" applyBorder="1" applyAlignment="1">
      <alignment vertical="center" wrapText="1"/>
    </xf>
    <xf numFmtId="0" fontId="3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2" fillId="4" borderId="1" xfId="1" applyFill="1" applyBorder="1" applyAlignment="1">
      <alignment vertical="center"/>
    </xf>
    <xf numFmtId="0" fontId="2" fillId="2" borderId="1" xfId="1" applyFill="1" applyBorder="1" applyAlignment="1">
      <alignment vertical="center"/>
    </xf>
    <xf numFmtId="189" fontId="2" fillId="0" borderId="1" xfId="1" applyNumberForma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189" fontId="2" fillId="0" borderId="17" xfId="1" applyNumberFormat="1" applyBorder="1" applyAlignment="1">
      <alignment horizontal="center" vertical="center"/>
    </xf>
    <xf numFmtId="176" fontId="2" fillId="0" borderId="12" xfId="1" applyNumberFormat="1" applyBorder="1" applyAlignment="1">
      <alignment vertical="center"/>
    </xf>
    <xf numFmtId="176" fontId="2" fillId="0" borderId="13" xfId="1" applyNumberFormat="1" applyBorder="1" applyAlignment="1">
      <alignment vertical="center"/>
    </xf>
    <xf numFmtId="189" fontId="2" fillId="0" borderId="15" xfId="1" applyNumberFormat="1" applyBorder="1"/>
    <xf numFmtId="189" fontId="2" fillId="0" borderId="13" xfId="1" applyNumberFormat="1" applyBorder="1" applyAlignment="1">
      <alignment vertical="center"/>
    </xf>
    <xf numFmtId="176" fontId="2" fillId="0" borderId="3" xfId="1" applyNumberFormat="1" applyBorder="1" applyAlignment="1">
      <alignment horizontal="center" vertical="center"/>
    </xf>
    <xf numFmtId="176" fontId="2" fillId="0" borderId="5" xfId="1" applyNumberFormat="1" applyBorder="1" applyAlignment="1">
      <alignment vertical="center"/>
    </xf>
    <xf numFmtId="176" fontId="2" fillId="0" borderId="6" xfId="1" applyNumberFormat="1" applyBorder="1" applyAlignment="1">
      <alignment vertical="center"/>
    </xf>
    <xf numFmtId="189" fontId="2" fillId="0" borderId="6" xfId="1" applyNumberFormat="1" applyBorder="1" applyAlignment="1">
      <alignment vertical="center"/>
    </xf>
    <xf numFmtId="189" fontId="2" fillId="0" borderId="6" xfId="1" applyNumberFormat="1" applyBorder="1" applyAlignment="1">
      <alignment horizontal="center" vertical="center"/>
    </xf>
    <xf numFmtId="176" fontId="2" fillId="0" borderId="7" xfId="1" applyNumberFormat="1" applyBorder="1" applyAlignment="1">
      <alignment vertical="center" wrapText="1"/>
    </xf>
    <xf numFmtId="189" fontId="2" fillId="0" borderId="13" xfId="1" applyNumberFormat="1" applyBorder="1" applyAlignment="1">
      <alignment horizontal="center" vertical="center"/>
    </xf>
    <xf numFmtId="176" fontId="2" fillId="0" borderId="5" xfId="1" applyNumberFormat="1" applyBorder="1" applyAlignment="1">
      <alignment horizontal="center" vertical="center"/>
    </xf>
    <xf numFmtId="176" fontId="2" fillId="0" borderId="6" xfId="1" applyNumberFormat="1" applyBorder="1" applyAlignment="1">
      <alignment horizontal="center" vertical="center"/>
    </xf>
    <xf numFmtId="176" fontId="2" fillId="3" borderId="8" xfId="1" applyNumberFormat="1" applyFill="1" applyBorder="1" applyAlignment="1">
      <alignment horizontal="center" vertical="center"/>
    </xf>
    <xf numFmtId="176" fontId="2" fillId="3" borderId="9" xfId="1" applyNumberFormat="1" applyFill="1" applyBorder="1" applyAlignment="1">
      <alignment horizontal="center" vertical="center"/>
    </xf>
    <xf numFmtId="176" fontId="2" fillId="3" borderId="10" xfId="1" applyNumberFormat="1" applyFill="1" applyBorder="1" applyAlignment="1">
      <alignment horizontal="center" vertical="center" wrapText="1"/>
    </xf>
    <xf numFmtId="180" fontId="2" fillId="0" borderId="1" xfId="1" applyNumberFormat="1" applyBorder="1" applyAlignment="1">
      <alignment vertical="center"/>
    </xf>
    <xf numFmtId="0" fontId="6" fillId="0" borderId="0" xfId="1" applyFont="1" applyAlignment="1">
      <alignment vertical="center"/>
    </xf>
    <xf numFmtId="180" fontId="2" fillId="0" borderId="6" xfId="1" applyNumberFormat="1" applyBorder="1" applyAlignment="1">
      <alignment vertical="center"/>
    </xf>
    <xf numFmtId="176" fontId="2" fillId="0" borderId="2" xfId="1" applyNumberFormat="1" applyBorder="1" applyAlignment="1">
      <alignment vertical="center"/>
    </xf>
    <xf numFmtId="0" fontId="2" fillId="0" borderId="0" xfId="1" applyAlignment="1">
      <alignment vertical="center"/>
    </xf>
    <xf numFmtId="176" fontId="2" fillId="3" borderId="11" xfId="1" applyNumberFormat="1" applyFill="1" applyBorder="1" applyAlignment="1">
      <alignment horizontal="center" vertical="center"/>
    </xf>
    <xf numFmtId="180" fontId="2" fillId="0" borderId="0" xfId="1" applyNumberFormat="1" applyAlignment="1">
      <alignment vertical="center"/>
    </xf>
    <xf numFmtId="179" fontId="2" fillId="0" borderId="0" xfId="1" applyNumberFormat="1" applyAlignment="1">
      <alignment vertical="center"/>
    </xf>
    <xf numFmtId="178" fontId="2" fillId="0" borderId="0" xfId="1" applyNumberFormat="1" applyAlignment="1">
      <alignment vertical="center"/>
    </xf>
    <xf numFmtId="178" fontId="2" fillId="0" borderId="1" xfId="1" applyNumberFormat="1" applyBorder="1" applyAlignment="1">
      <alignment vertical="center"/>
    </xf>
    <xf numFmtId="179" fontId="2" fillId="0" borderId="1" xfId="1" applyNumberFormat="1" applyBorder="1" applyAlignment="1">
      <alignment vertical="center"/>
    </xf>
    <xf numFmtId="178" fontId="2" fillId="0" borderId="6" xfId="1" applyNumberFormat="1" applyBorder="1" applyAlignment="1">
      <alignment vertical="center"/>
    </xf>
    <xf numFmtId="179" fontId="2" fillId="0" borderId="6" xfId="1" applyNumberFormat="1" applyBorder="1" applyAlignment="1">
      <alignment vertical="center"/>
    </xf>
    <xf numFmtId="177" fontId="2" fillId="0" borderId="1" xfId="1" applyNumberFormat="1" applyBorder="1" applyAlignment="1">
      <alignment vertical="center"/>
    </xf>
    <xf numFmtId="177" fontId="2" fillId="0" borderId="6" xfId="1" applyNumberFormat="1" applyBorder="1" applyAlignment="1">
      <alignment vertical="center"/>
    </xf>
    <xf numFmtId="176" fontId="2" fillId="3" borderId="7" xfId="1" applyNumberFormat="1" applyFill="1" applyBorder="1" applyAlignment="1">
      <alignment horizontal="center" vertical="center"/>
    </xf>
    <xf numFmtId="176" fontId="2" fillId="0" borderId="4" xfId="1" applyNumberFormat="1" applyBorder="1" applyAlignment="1">
      <alignment vertical="center"/>
    </xf>
    <xf numFmtId="176" fontId="2" fillId="0" borderId="7" xfId="1" applyNumberFormat="1" applyBorder="1" applyAlignment="1">
      <alignment vertical="center"/>
    </xf>
    <xf numFmtId="176" fontId="2" fillId="3" borderId="9" xfId="1" applyNumberFormat="1" applyFill="1" applyBorder="1" applyAlignment="1">
      <alignment horizontal="center" vertical="center" wrapText="1"/>
    </xf>
    <xf numFmtId="176" fontId="2" fillId="3" borderId="10" xfId="1" applyNumberFormat="1" applyFill="1" applyBorder="1" applyAlignment="1">
      <alignment horizontal="center" vertical="center"/>
    </xf>
    <xf numFmtId="176" fontId="2" fillId="0" borderId="1" xfId="1" applyNumberFormat="1" applyBorder="1" applyAlignment="1">
      <alignment vertical="center" wrapText="1"/>
    </xf>
    <xf numFmtId="176" fontId="2" fillId="0" borderId="6" xfId="1" applyNumberFormat="1" applyBorder="1" applyAlignment="1">
      <alignment vertical="center" wrapText="1"/>
    </xf>
    <xf numFmtId="0" fontId="2" fillId="0" borderId="1" xfId="1" applyBorder="1" applyAlignment="1">
      <alignment vertical="center"/>
    </xf>
    <xf numFmtId="189" fontId="2" fillId="0" borderId="4" xfId="1" applyNumberFormat="1" applyBorder="1" applyAlignment="1">
      <alignment vertical="center" wrapText="1"/>
    </xf>
    <xf numFmtId="189" fontId="2" fillId="0" borderId="7" xfId="1" applyNumberFormat="1" applyBorder="1" applyAlignment="1">
      <alignment vertical="center" wrapText="1"/>
    </xf>
    <xf numFmtId="189" fontId="2" fillId="0" borderId="14" xfId="1" applyNumberFormat="1" applyBorder="1" applyAlignment="1">
      <alignment vertical="center" wrapText="1"/>
    </xf>
    <xf numFmtId="189" fontId="2" fillId="0" borderId="7" xfId="1" applyNumberFormat="1" applyBorder="1" applyAlignment="1">
      <alignment horizontal="center" vertical="center" wrapText="1"/>
    </xf>
    <xf numFmtId="189" fontId="2" fillId="0" borderId="4" xfId="1" applyNumberForma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2" fillId="4" borderId="0" xfId="1" applyFill="1" applyAlignment="1">
      <alignment vertical="center"/>
    </xf>
    <xf numFmtId="0" fontId="2" fillId="2" borderId="0" xfId="1" applyFill="1" applyAlignment="1">
      <alignment vertical="center"/>
    </xf>
    <xf numFmtId="176" fontId="2" fillId="0" borderId="16" xfId="1" applyNumberFormat="1" applyBorder="1" applyAlignment="1">
      <alignment vertical="center"/>
    </xf>
    <xf numFmtId="176" fontId="2" fillId="0" borderId="17" xfId="1" applyNumberFormat="1" applyBorder="1" applyAlignment="1">
      <alignment vertical="center"/>
    </xf>
    <xf numFmtId="189" fontId="2" fillId="0" borderId="17" xfId="1" applyNumberFormat="1" applyBorder="1" applyAlignment="1">
      <alignment vertical="center"/>
    </xf>
    <xf numFmtId="189" fontId="2" fillId="0" borderId="18" xfId="1" applyNumberFormat="1" applyBorder="1" applyAlignment="1">
      <alignment vertical="center" wrapText="1"/>
    </xf>
    <xf numFmtId="189" fontId="2" fillId="3" borderId="13" xfId="1" applyNumberFormat="1" applyFill="1" applyBorder="1" applyAlignment="1">
      <alignment horizontal="center" vertical="center"/>
    </xf>
    <xf numFmtId="189" fontId="2" fillId="3" borderId="14" xfId="1" applyNumberFormat="1" applyFill="1" applyBorder="1" applyAlignment="1">
      <alignment horizontal="center" vertical="center" wrapText="1"/>
    </xf>
    <xf numFmtId="189" fontId="2" fillId="3" borderId="7" xfId="1" applyNumberFormat="1" applyFill="1" applyBorder="1" applyAlignment="1">
      <alignment horizontal="center" vertical="center" wrapText="1"/>
    </xf>
    <xf numFmtId="176" fontId="2" fillId="3" borderId="12" xfId="1" applyNumberFormat="1" applyFill="1" applyBorder="1" applyAlignment="1">
      <alignment horizontal="center" vertical="center"/>
    </xf>
    <xf numFmtId="176" fontId="2" fillId="3" borderId="5" xfId="1" applyNumberFormat="1" applyFill="1" applyBorder="1" applyAlignment="1">
      <alignment horizontal="center" vertical="center"/>
    </xf>
    <xf numFmtId="176" fontId="2" fillId="3" borderId="13" xfId="1" applyNumberFormat="1" applyFill="1" applyBorder="1" applyAlignment="1">
      <alignment horizontal="center" vertical="center"/>
    </xf>
    <xf numFmtId="176" fontId="2" fillId="3" borderId="6" xfId="1" applyNumberFormat="1" applyFill="1" applyBorder="1" applyAlignment="1">
      <alignment horizontal="center" vertical="center"/>
    </xf>
    <xf numFmtId="176" fontId="2" fillId="3" borderId="14" xfId="1" applyNumberFormat="1" applyFill="1" applyBorder="1" applyAlignment="1">
      <alignment horizontal="center" vertical="center" wrapText="1"/>
    </xf>
    <xf numFmtId="176" fontId="2" fillId="3" borderId="7" xfId="1" applyNumberFormat="1" applyFill="1" applyBorder="1" applyAlignment="1">
      <alignment horizontal="center" vertical="center" wrapText="1"/>
    </xf>
    <xf numFmtId="176" fontId="2" fillId="3" borderId="14" xfId="1" applyNumberFormat="1" applyFill="1" applyBorder="1" applyAlignment="1">
      <alignment horizontal="center" vertical="center"/>
    </xf>
  </cellXfs>
  <cellStyles count="2">
    <cellStyle name="표준" xfId="0" builtinId="0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84"/>
  <sheetViews>
    <sheetView showZeros="0" tabSelected="1" view="pageBreakPreview" zoomScaleNormal="100" zoomScaleSheetLayoutView="100" workbookViewId="0">
      <selection sqref="A1:A2"/>
    </sheetView>
  </sheetViews>
  <sheetFormatPr defaultRowHeight="18.600000000000001" customHeight="1" x14ac:dyDescent="0.15"/>
  <cols>
    <col min="1" max="1" width="31.33203125" style="1" customWidth="1"/>
    <col min="2" max="2" width="29.1640625" style="1" customWidth="1"/>
    <col min="3" max="3" width="8" style="1" customWidth="1"/>
    <col min="4" max="4" width="5" style="1" customWidth="1"/>
    <col min="5" max="12" width="12.33203125" style="7" customWidth="1"/>
    <col min="13" max="13" width="10" style="7" customWidth="1"/>
    <col min="14" max="59" width="0" style="1" hidden="1" customWidth="1"/>
    <col min="60" max="256" width="9.33203125" style="1"/>
    <col min="257" max="257" width="25" style="1" customWidth="1"/>
    <col min="258" max="258" width="20" style="1" customWidth="1"/>
    <col min="259" max="259" width="8" style="1" customWidth="1"/>
    <col min="260" max="260" width="5" style="1" customWidth="1"/>
    <col min="261" max="268" width="12.33203125" style="1" customWidth="1"/>
    <col min="269" max="269" width="10" style="1" customWidth="1"/>
    <col min="270" max="315" width="0" style="1" hidden="1" customWidth="1"/>
    <col min="316" max="512" width="9.33203125" style="1"/>
    <col min="513" max="513" width="25" style="1" customWidth="1"/>
    <col min="514" max="514" width="20" style="1" customWidth="1"/>
    <col min="515" max="515" width="8" style="1" customWidth="1"/>
    <col min="516" max="516" width="5" style="1" customWidth="1"/>
    <col min="517" max="524" width="12.33203125" style="1" customWidth="1"/>
    <col min="525" max="525" width="10" style="1" customWidth="1"/>
    <col min="526" max="571" width="0" style="1" hidden="1" customWidth="1"/>
    <col min="572" max="768" width="9.33203125" style="1"/>
    <col min="769" max="769" width="25" style="1" customWidth="1"/>
    <col min="770" max="770" width="20" style="1" customWidth="1"/>
    <col min="771" max="771" width="8" style="1" customWidth="1"/>
    <col min="772" max="772" width="5" style="1" customWidth="1"/>
    <col min="773" max="780" width="12.33203125" style="1" customWidth="1"/>
    <col min="781" max="781" width="10" style="1" customWidth="1"/>
    <col min="782" max="827" width="0" style="1" hidden="1" customWidth="1"/>
    <col min="828" max="1024" width="9.33203125" style="1"/>
    <col min="1025" max="1025" width="25" style="1" customWidth="1"/>
    <col min="1026" max="1026" width="20" style="1" customWidth="1"/>
    <col min="1027" max="1027" width="8" style="1" customWidth="1"/>
    <col min="1028" max="1028" width="5" style="1" customWidth="1"/>
    <col min="1029" max="1036" width="12.33203125" style="1" customWidth="1"/>
    <col min="1037" max="1037" width="10" style="1" customWidth="1"/>
    <col min="1038" max="1083" width="0" style="1" hidden="1" customWidth="1"/>
    <col min="1084" max="1280" width="9.33203125" style="1"/>
    <col min="1281" max="1281" width="25" style="1" customWidth="1"/>
    <col min="1282" max="1282" width="20" style="1" customWidth="1"/>
    <col min="1283" max="1283" width="8" style="1" customWidth="1"/>
    <col min="1284" max="1284" width="5" style="1" customWidth="1"/>
    <col min="1285" max="1292" width="12.33203125" style="1" customWidth="1"/>
    <col min="1293" max="1293" width="10" style="1" customWidth="1"/>
    <col min="1294" max="1339" width="0" style="1" hidden="1" customWidth="1"/>
    <col min="1340" max="1536" width="9.33203125" style="1"/>
    <col min="1537" max="1537" width="25" style="1" customWidth="1"/>
    <col min="1538" max="1538" width="20" style="1" customWidth="1"/>
    <col min="1539" max="1539" width="8" style="1" customWidth="1"/>
    <col min="1540" max="1540" width="5" style="1" customWidth="1"/>
    <col min="1541" max="1548" width="12.33203125" style="1" customWidth="1"/>
    <col min="1549" max="1549" width="10" style="1" customWidth="1"/>
    <col min="1550" max="1595" width="0" style="1" hidden="1" customWidth="1"/>
    <col min="1596" max="1792" width="9.33203125" style="1"/>
    <col min="1793" max="1793" width="25" style="1" customWidth="1"/>
    <col min="1794" max="1794" width="20" style="1" customWidth="1"/>
    <col min="1795" max="1795" width="8" style="1" customWidth="1"/>
    <col min="1796" max="1796" width="5" style="1" customWidth="1"/>
    <col min="1797" max="1804" width="12.33203125" style="1" customWidth="1"/>
    <col min="1805" max="1805" width="10" style="1" customWidth="1"/>
    <col min="1806" max="1851" width="0" style="1" hidden="1" customWidth="1"/>
    <col min="1852" max="2048" width="9.33203125" style="1"/>
    <col min="2049" max="2049" width="25" style="1" customWidth="1"/>
    <col min="2050" max="2050" width="20" style="1" customWidth="1"/>
    <col min="2051" max="2051" width="8" style="1" customWidth="1"/>
    <col min="2052" max="2052" width="5" style="1" customWidth="1"/>
    <col min="2053" max="2060" width="12.33203125" style="1" customWidth="1"/>
    <col min="2061" max="2061" width="10" style="1" customWidth="1"/>
    <col min="2062" max="2107" width="0" style="1" hidden="1" customWidth="1"/>
    <col min="2108" max="2304" width="9.33203125" style="1"/>
    <col min="2305" max="2305" width="25" style="1" customWidth="1"/>
    <col min="2306" max="2306" width="20" style="1" customWidth="1"/>
    <col min="2307" max="2307" width="8" style="1" customWidth="1"/>
    <col min="2308" max="2308" width="5" style="1" customWidth="1"/>
    <col min="2309" max="2316" width="12.33203125" style="1" customWidth="1"/>
    <col min="2317" max="2317" width="10" style="1" customWidth="1"/>
    <col min="2318" max="2363" width="0" style="1" hidden="1" customWidth="1"/>
    <col min="2364" max="2560" width="9.33203125" style="1"/>
    <col min="2561" max="2561" width="25" style="1" customWidth="1"/>
    <col min="2562" max="2562" width="20" style="1" customWidth="1"/>
    <col min="2563" max="2563" width="8" style="1" customWidth="1"/>
    <col min="2564" max="2564" width="5" style="1" customWidth="1"/>
    <col min="2565" max="2572" width="12.33203125" style="1" customWidth="1"/>
    <col min="2573" max="2573" width="10" style="1" customWidth="1"/>
    <col min="2574" max="2619" width="0" style="1" hidden="1" customWidth="1"/>
    <col min="2620" max="2816" width="9.33203125" style="1"/>
    <col min="2817" max="2817" width="25" style="1" customWidth="1"/>
    <col min="2818" max="2818" width="20" style="1" customWidth="1"/>
    <col min="2819" max="2819" width="8" style="1" customWidth="1"/>
    <col min="2820" max="2820" width="5" style="1" customWidth="1"/>
    <col min="2821" max="2828" width="12.33203125" style="1" customWidth="1"/>
    <col min="2829" max="2829" width="10" style="1" customWidth="1"/>
    <col min="2830" max="2875" width="0" style="1" hidden="1" customWidth="1"/>
    <col min="2876" max="3072" width="9.33203125" style="1"/>
    <col min="3073" max="3073" width="25" style="1" customWidth="1"/>
    <col min="3074" max="3074" width="20" style="1" customWidth="1"/>
    <col min="3075" max="3075" width="8" style="1" customWidth="1"/>
    <col min="3076" max="3076" width="5" style="1" customWidth="1"/>
    <col min="3077" max="3084" width="12.33203125" style="1" customWidth="1"/>
    <col min="3085" max="3085" width="10" style="1" customWidth="1"/>
    <col min="3086" max="3131" width="0" style="1" hidden="1" customWidth="1"/>
    <col min="3132" max="3328" width="9.33203125" style="1"/>
    <col min="3329" max="3329" width="25" style="1" customWidth="1"/>
    <col min="3330" max="3330" width="20" style="1" customWidth="1"/>
    <col min="3331" max="3331" width="8" style="1" customWidth="1"/>
    <col min="3332" max="3332" width="5" style="1" customWidth="1"/>
    <col min="3333" max="3340" width="12.33203125" style="1" customWidth="1"/>
    <col min="3341" max="3341" width="10" style="1" customWidth="1"/>
    <col min="3342" max="3387" width="0" style="1" hidden="1" customWidth="1"/>
    <col min="3388" max="3584" width="9.33203125" style="1"/>
    <col min="3585" max="3585" width="25" style="1" customWidth="1"/>
    <col min="3586" max="3586" width="20" style="1" customWidth="1"/>
    <col min="3587" max="3587" width="8" style="1" customWidth="1"/>
    <col min="3588" max="3588" width="5" style="1" customWidth="1"/>
    <col min="3589" max="3596" width="12.33203125" style="1" customWidth="1"/>
    <col min="3597" max="3597" width="10" style="1" customWidth="1"/>
    <col min="3598" max="3643" width="0" style="1" hidden="1" customWidth="1"/>
    <col min="3644" max="3840" width="9.33203125" style="1"/>
    <col min="3841" max="3841" width="25" style="1" customWidth="1"/>
    <col min="3842" max="3842" width="20" style="1" customWidth="1"/>
    <col min="3843" max="3843" width="8" style="1" customWidth="1"/>
    <col min="3844" max="3844" width="5" style="1" customWidth="1"/>
    <col min="3845" max="3852" width="12.33203125" style="1" customWidth="1"/>
    <col min="3853" max="3853" width="10" style="1" customWidth="1"/>
    <col min="3854" max="3899" width="0" style="1" hidden="1" customWidth="1"/>
    <col min="3900" max="4096" width="9.33203125" style="1"/>
    <col min="4097" max="4097" width="25" style="1" customWidth="1"/>
    <col min="4098" max="4098" width="20" style="1" customWidth="1"/>
    <col min="4099" max="4099" width="8" style="1" customWidth="1"/>
    <col min="4100" max="4100" width="5" style="1" customWidth="1"/>
    <col min="4101" max="4108" width="12.33203125" style="1" customWidth="1"/>
    <col min="4109" max="4109" width="10" style="1" customWidth="1"/>
    <col min="4110" max="4155" width="0" style="1" hidden="1" customWidth="1"/>
    <col min="4156" max="4352" width="9.33203125" style="1"/>
    <col min="4353" max="4353" width="25" style="1" customWidth="1"/>
    <col min="4354" max="4354" width="20" style="1" customWidth="1"/>
    <col min="4355" max="4355" width="8" style="1" customWidth="1"/>
    <col min="4356" max="4356" width="5" style="1" customWidth="1"/>
    <col min="4357" max="4364" width="12.33203125" style="1" customWidth="1"/>
    <col min="4365" max="4365" width="10" style="1" customWidth="1"/>
    <col min="4366" max="4411" width="0" style="1" hidden="1" customWidth="1"/>
    <col min="4412" max="4608" width="9.33203125" style="1"/>
    <col min="4609" max="4609" width="25" style="1" customWidth="1"/>
    <col min="4610" max="4610" width="20" style="1" customWidth="1"/>
    <col min="4611" max="4611" width="8" style="1" customWidth="1"/>
    <col min="4612" max="4612" width="5" style="1" customWidth="1"/>
    <col min="4613" max="4620" width="12.33203125" style="1" customWidth="1"/>
    <col min="4621" max="4621" width="10" style="1" customWidth="1"/>
    <col min="4622" max="4667" width="0" style="1" hidden="1" customWidth="1"/>
    <col min="4668" max="4864" width="9.33203125" style="1"/>
    <col min="4865" max="4865" width="25" style="1" customWidth="1"/>
    <col min="4866" max="4866" width="20" style="1" customWidth="1"/>
    <col min="4867" max="4867" width="8" style="1" customWidth="1"/>
    <col min="4868" max="4868" width="5" style="1" customWidth="1"/>
    <col min="4869" max="4876" width="12.33203125" style="1" customWidth="1"/>
    <col min="4877" max="4877" width="10" style="1" customWidth="1"/>
    <col min="4878" max="4923" width="0" style="1" hidden="1" customWidth="1"/>
    <col min="4924" max="5120" width="9.33203125" style="1"/>
    <col min="5121" max="5121" width="25" style="1" customWidth="1"/>
    <col min="5122" max="5122" width="20" style="1" customWidth="1"/>
    <col min="5123" max="5123" width="8" style="1" customWidth="1"/>
    <col min="5124" max="5124" width="5" style="1" customWidth="1"/>
    <col min="5125" max="5132" width="12.33203125" style="1" customWidth="1"/>
    <col min="5133" max="5133" width="10" style="1" customWidth="1"/>
    <col min="5134" max="5179" width="0" style="1" hidden="1" customWidth="1"/>
    <col min="5180" max="5376" width="9.33203125" style="1"/>
    <col min="5377" max="5377" width="25" style="1" customWidth="1"/>
    <col min="5378" max="5378" width="20" style="1" customWidth="1"/>
    <col min="5379" max="5379" width="8" style="1" customWidth="1"/>
    <col min="5380" max="5380" width="5" style="1" customWidth="1"/>
    <col min="5381" max="5388" width="12.33203125" style="1" customWidth="1"/>
    <col min="5389" max="5389" width="10" style="1" customWidth="1"/>
    <col min="5390" max="5435" width="0" style="1" hidden="1" customWidth="1"/>
    <col min="5436" max="5632" width="9.33203125" style="1"/>
    <col min="5633" max="5633" width="25" style="1" customWidth="1"/>
    <col min="5634" max="5634" width="20" style="1" customWidth="1"/>
    <col min="5635" max="5635" width="8" style="1" customWidth="1"/>
    <col min="5636" max="5636" width="5" style="1" customWidth="1"/>
    <col min="5637" max="5644" width="12.33203125" style="1" customWidth="1"/>
    <col min="5645" max="5645" width="10" style="1" customWidth="1"/>
    <col min="5646" max="5691" width="0" style="1" hidden="1" customWidth="1"/>
    <col min="5692" max="5888" width="9.33203125" style="1"/>
    <col min="5889" max="5889" width="25" style="1" customWidth="1"/>
    <col min="5890" max="5890" width="20" style="1" customWidth="1"/>
    <col min="5891" max="5891" width="8" style="1" customWidth="1"/>
    <col min="5892" max="5892" width="5" style="1" customWidth="1"/>
    <col min="5893" max="5900" width="12.33203125" style="1" customWidth="1"/>
    <col min="5901" max="5901" width="10" style="1" customWidth="1"/>
    <col min="5902" max="5947" width="0" style="1" hidden="1" customWidth="1"/>
    <col min="5948" max="6144" width="9.33203125" style="1"/>
    <col min="6145" max="6145" width="25" style="1" customWidth="1"/>
    <col min="6146" max="6146" width="20" style="1" customWidth="1"/>
    <col min="6147" max="6147" width="8" style="1" customWidth="1"/>
    <col min="6148" max="6148" width="5" style="1" customWidth="1"/>
    <col min="6149" max="6156" width="12.33203125" style="1" customWidth="1"/>
    <col min="6157" max="6157" width="10" style="1" customWidth="1"/>
    <col min="6158" max="6203" width="0" style="1" hidden="1" customWidth="1"/>
    <col min="6204" max="6400" width="9.33203125" style="1"/>
    <col min="6401" max="6401" width="25" style="1" customWidth="1"/>
    <col min="6402" max="6402" width="20" style="1" customWidth="1"/>
    <col min="6403" max="6403" width="8" style="1" customWidth="1"/>
    <col min="6404" max="6404" width="5" style="1" customWidth="1"/>
    <col min="6405" max="6412" width="12.33203125" style="1" customWidth="1"/>
    <col min="6413" max="6413" width="10" style="1" customWidth="1"/>
    <col min="6414" max="6459" width="0" style="1" hidden="1" customWidth="1"/>
    <col min="6460" max="6656" width="9.33203125" style="1"/>
    <col min="6657" max="6657" width="25" style="1" customWidth="1"/>
    <col min="6658" max="6658" width="20" style="1" customWidth="1"/>
    <col min="6659" max="6659" width="8" style="1" customWidth="1"/>
    <col min="6660" max="6660" width="5" style="1" customWidth="1"/>
    <col min="6661" max="6668" width="12.33203125" style="1" customWidth="1"/>
    <col min="6669" max="6669" width="10" style="1" customWidth="1"/>
    <col min="6670" max="6715" width="0" style="1" hidden="1" customWidth="1"/>
    <col min="6716" max="6912" width="9.33203125" style="1"/>
    <col min="6913" max="6913" width="25" style="1" customWidth="1"/>
    <col min="6914" max="6914" width="20" style="1" customWidth="1"/>
    <col min="6915" max="6915" width="8" style="1" customWidth="1"/>
    <col min="6916" max="6916" width="5" style="1" customWidth="1"/>
    <col min="6917" max="6924" width="12.33203125" style="1" customWidth="1"/>
    <col min="6925" max="6925" width="10" style="1" customWidth="1"/>
    <col min="6926" max="6971" width="0" style="1" hidden="1" customWidth="1"/>
    <col min="6972" max="7168" width="9.33203125" style="1"/>
    <col min="7169" max="7169" width="25" style="1" customWidth="1"/>
    <col min="7170" max="7170" width="20" style="1" customWidth="1"/>
    <col min="7171" max="7171" width="8" style="1" customWidth="1"/>
    <col min="7172" max="7172" width="5" style="1" customWidth="1"/>
    <col min="7173" max="7180" width="12.33203125" style="1" customWidth="1"/>
    <col min="7181" max="7181" width="10" style="1" customWidth="1"/>
    <col min="7182" max="7227" width="0" style="1" hidden="1" customWidth="1"/>
    <col min="7228" max="7424" width="9.33203125" style="1"/>
    <col min="7425" max="7425" width="25" style="1" customWidth="1"/>
    <col min="7426" max="7426" width="20" style="1" customWidth="1"/>
    <col min="7427" max="7427" width="8" style="1" customWidth="1"/>
    <col min="7428" max="7428" width="5" style="1" customWidth="1"/>
    <col min="7429" max="7436" width="12.33203125" style="1" customWidth="1"/>
    <col min="7437" max="7437" width="10" style="1" customWidth="1"/>
    <col min="7438" max="7483" width="0" style="1" hidden="1" customWidth="1"/>
    <col min="7484" max="7680" width="9.33203125" style="1"/>
    <col min="7681" max="7681" width="25" style="1" customWidth="1"/>
    <col min="7682" max="7682" width="20" style="1" customWidth="1"/>
    <col min="7683" max="7683" width="8" style="1" customWidth="1"/>
    <col min="7684" max="7684" width="5" style="1" customWidth="1"/>
    <col min="7685" max="7692" width="12.33203125" style="1" customWidth="1"/>
    <col min="7693" max="7693" width="10" style="1" customWidth="1"/>
    <col min="7694" max="7739" width="0" style="1" hidden="1" customWidth="1"/>
    <col min="7740" max="7936" width="9.33203125" style="1"/>
    <col min="7937" max="7937" width="25" style="1" customWidth="1"/>
    <col min="7938" max="7938" width="20" style="1" customWidth="1"/>
    <col min="7939" max="7939" width="8" style="1" customWidth="1"/>
    <col min="7940" max="7940" width="5" style="1" customWidth="1"/>
    <col min="7941" max="7948" width="12.33203125" style="1" customWidth="1"/>
    <col min="7949" max="7949" width="10" style="1" customWidth="1"/>
    <col min="7950" max="7995" width="0" style="1" hidden="1" customWidth="1"/>
    <col min="7996" max="8192" width="9.33203125" style="1"/>
    <col min="8193" max="8193" width="25" style="1" customWidth="1"/>
    <col min="8194" max="8194" width="20" style="1" customWidth="1"/>
    <col min="8195" max="8195" width="8" style="1" customWidth="1"/>
    <col min="8196" max="8196" width="5" style="1" customWidth="1"/>
    <col min="8197" max="8204" width="12.33203125" style="1" customWidth="1"/>
    <col min="8205" max="8205" width="10" style="1" customWidth="1"/>
    <col min="8206" max="8251" width="0" style="1" hidden="1" customWidth="1"/>
    <col min="8252" max="8448" width="9.33203125" style="1"/>
    <col min="8449" max="8449" width="25" style="1" customWidth="1"/>
    <col min="8450" max="8450" width="20" style="1" customWidth="1"/>
    <col min="8451" max="8451" width="8" style="1" customWidth="1"/>
    <col min="8452" max="8452" width="5" style="1" customWidth="1"/>
    <col min="8453" max="8460" width="12.33203125" style="1" customWidth="1"/>
    <col min="8461" max="8461" width="10" style="1" customWidth="1"/>
    <col min="8462" max="8507" width="0" style="1" hidden="1" customWidth="1"/>
    <col min="8508" max="8704" width="9.33203125" style="1"/>
    <col min="8705" max="8705" width="25" style="1" customWidth="1"/>
    <col min="8706" max="8706" width="20" style="1" customWidth="1"/>
    <col min="8707" max="8707" width="8" style="1" customWidth="1"/>
    <col min="8708" max="8708" width="5" style="1" customWidth="1"/>
    <col min="8709" max="8716" width="12.33203125" style="1" customWidth="1"/>
    <col min="8717" max="8717" width="10" style="1" customWidth="1"/>
    <col min="8718" max="8763" width="0" style="1" hidden="1" customWidth="1"/>
    <col min="8764" max="8960" width="9.33203125" style="1"/>
    <col min="8961" max="8961" width="25" style="1" customWidth="1"/>
    <col min="8962" max="8962" width="20" style="1" customWidth="1"/>
    <col min="8963" max="8963" width="8" style="1" customWidth="1"/>
    <col min="8964" max="8964" width="5" style="1" customWidth="1"/>
    <col min="8965" max="8972" width="12.33203125" style="1" customWidth="1"/>
    <col min="8973" max="8973" width="10" style="1" customWidth="1"/>
    <col min="8974" max="9019" width="0" style="1" hidden="1" customWidth="1"/>
    <col min="9020" max="9216" width="9.33203125" style="1"/>
    <col min="9217" max="9217" width="25" style="1" customWidth="1"/>
    <col min="9218" max="9218" width="20" style="1" customWidth="1"/>
    <col min="9219" max="9219" width="8" style="1" customWidth="1"/>
    <col min="9220" max="9220" width="5" style="1" customWidth="1"/>
    <col min="9221" max="9228" width="12.33203125" style="1" customWidth="1"/>
    <col min="9229" max="9229" width="10" style="1" customWidth="1"/>
    <col min="9230" max="9275" width="0" style="1" hidden="1" customWidth="1"/>
    <col min="9276" max="9472" width="9.33203125" style="1"/>
    <col min="9473" max="9473" width="25" style="1" customWidth="1"/>
    <col min="9474" max="9474" width="20" style="1" customWidth="1"/>
    <col min="9475" max="9475" width="8" style="1" customWidth="1"/>
    <col min="9476" max="9476" width="5" style="1" customWidth="1"/>
    <col min="9477" max="9484" width="12.33203125" style="1" customWidth="1"/>
    <col min="9485" max="9485" width="10" style="1" customWidth="1"/>
    <col min="9486" max="9531" width="0" style="1" hidden="1" customWidth="1"/>
    <col min="9532" max="9728" width="9.33203125" style="1"/>
    <col min="9729" max="9729" width="25" style="1" customWidth="1"/>
    <col min="9730" max="9730" width="20" style="1" customWidth="1"/>
    <col min="9731" max="9731" width="8" style="1" customWidth="1"/>
    <col min="9732" max="9732" width="5" style="1" customWidth="1"/>
    <col min="9733" max="9740" width="12.33203125" style="1" customWidth="1"/>
    <col min="9741" max="9741" width="10" style="1" customWidth="1"/>
    <col min="9742" max="9787" width="0" style="1" hidden="1" customWidth="1"/>
    <col min="9788" max="9984" width="9.33203125" style="1"/>
    <col min="9985" max="9985" width="25" style="1" customWidth="1"/>
    <col min="9986" max="9986" width="20" style="1" customWidth="1"/>
    <col min="9987" max="9987" width="8" style="1" customWidth="1"/>
    <col min="9988" max="9988" width="5" style="1" customWidth="1"/>
    <col min="9989" max="9996" width="12.33203125" style="1" customWidth="1"/>
    <col min="9997" max="9997" width="10" style="1" customWidth="1"/>
    <col min="9998" max="10043" width="0" style="1" hidden="1" customWidth="1"/>
    <col min="10044" max="10240" width="9.33203125" style="1"/>
    <col min="10241" max="10241" width="25" style="1" customWidth="1"/>
    <col min="10242" max="10242" width="20" style="1" customWidth="1"/>
    <col min="10243" max="10243" width="8" style="1" customWidth="1"/>
    <col min="10244" max="10244" width="5" style="1" customWidth="1"/>
    <col min="10245" max="10252" width="12.33203125" style="1" customWidth="1"/>
    <col min="10253" max="10253" width="10" style="1" customWidth="1"/>
    <col min="10254" max="10299" width="0" style="1" hidden="1" customWidth="1"/>
    <col min="10300" max="10496" width="9.33203125" style="1"/>
    <col min="10497" max="10497" width="25" style="1" customWidth="1"/>
    <col min="10498" max="10498" width="20" style="1" customWidth="1"/>
    <col min="10499" max="10499" width="8" style="1" customWidth="1"/>
    <col min="10500" max="10500" width="5" style="1" customWidth="1"/>
    <col min="10501" max="10508" width="12.33203125" style="1" customWidth="1"/>
    <col min="10509" max="10509" width="10" style="1" customWidth="1"/>
    <col min="10510" max="10555" width="0" style="1" hidden="1" customWidth="1"/>
    <col min="10556" max="10752" width="9.33203125" style="1"/>
    <col min="10753" max="10753" width="25" style="1" customWidth="1"/>
    <col min="10754" max="10754" width="20" style="1" customWidth="1"/>
    <col min="10755" max="10755" width="8" style="1" customWidth="1"/>
    <col min="10756" max="10756" width="5" style="1" customWidth="1"/>
    <col min="10757" max="10764" width="12.33203125" style="1" customWidth="1"/>
    <col min="10765" max="10765" width="10" style="1" customWidth="1"/>
    <col min="10766" max="10811" width="0" style="1" hidden="1" customWidth="1"/>
    <col min="10812" max="11008" width="9.33203125" style="1"/>
    <col min="11009" max="11009" width="25" style="1" customWidth="1"/>
    <col min="11010" max="11010" width="20" style="1" customWidth="1"/>
    <col min="11011" max="11011" width="8" style="1" customWidth="1"/>
    <col min="11012" max="11012" width="5" style="1" customWidth="1"/>
    <col min="11013" max="11020" width="12.33203125" style="1" customWidth="1"/>
    <col min="11021" max="11021" width="10" style="1" customWidth="1"/>
    <col min="11022" max="11067" width="0" style="1" hidden="1" customWidth="1"/>
    <col min="11068" max="11264" width="9.33203125" style="1"/>
    <col min="11265" max="11265" width="25" style="1" customWidth="1"/>
    <col min="11266" max="11266" width="20" style="1" customWidth="1"/>
    <col min="11267" max="11267" width="8" style="1" customWidth="1"/>
    <col min="11268" max="11268" width="5" style="1" customWidth="1"/>
    <col min="11269" max="11276" width="12.33203125" style="1" customWidth="1"/>
    <col min="11277" max="11277" width="10" style="1" customWidth="1"/>
    <col min="11278" max="11323" width="0" style="1" hidden="1" customWidth="1"/>
    <col min="11324" max="11520" width="9.33203125" style="1"/>
    <col min="11521" max="11521" width="25" style="1" customWidth="1"/>
    <col min="11522" max="11522" width="20" style="1" customWidth="1"/>
    <col min="11523" max="11523" width="8" style="1" customWidth="1"/>
    <col min="11524" max="11524" width="5" style="1" customWidth="1"/>
    <col min="11525" max="11532" width="12.33203125" style="1" customWidth="1"/>
    <col min="11533" max="11533" width="10" style="1" customWidth="1"/>
    <col min="11534" max="11579" width="0" style="1" hidden="1" customWidth="1"/>
    <col min="11580" max="11776" width="9.33203125" style="1"/>
    <col min="11777" max="11777" width="25" style="1" customWidth="1"/>
    <col min="11778" max="11778" width="20" style="1" customWidth="1"/>
    <col min="11779" max="11779" width="8" style="1" customWidth="1"/>
    <col min="11780" max="11780" width="5" style="1" customWidth="1"/>
    <col min="11781" max="11788" width="12.33203125" style="1" customWidth="1"/>
    <col min="11789" max="11789" width="10" style="1" customWidth="1"/>
    <col min="11790" max="11835" width="0" style="1" hidden="1" customWidth="1"/>
    <col min="11836" max="12032" width="9.33203125" style="1"/>
    <col min="12033" max="12033" width="25" style="1" customWidth="1"/>
    <col min="12034" max="12034" width="20" style="1" customWidth="1"/>
    <col min="12035" max="12035" width="8" style="1" customWidth="1"/>
    <col min="12036" max="12036" width="5" style="1" customWidth="1"/>
    <col min="12037" max="12044" width="12.33203125" style="1" customWidth="1"/>
    <col min="12045" max="12045" width="10" style="1" customWidth="1"/>
    <col min="12046" max="12091" width="0" style="1" hidden="1" customWidth="1"/>
    <col min="12092" max="12288" width="9.33203125" style="1"/>
    <col min="12289" max="12289" width="25" style="1" customWidth="1"/>
    <col min="12290" max="12290" width="20" style="1" customWidth="1"/>
    <col min="12291" max="12291" width="8" style="1" customWidth="1"/>
    <col min="12292" max="12292" width="5" style="1" customWidth="1"/>
    <col min="12293" max="12300" width="12.33203125" style="1" customWidth="1"/>
    <col min="12301" max="12301" width="10" style="1" customWidth="1"/>
    <col min="12302" max="12347" width="0" style="1" hidden="1" customWidth="1"/>
    <col min="12348" max="12544" width="9.33203125" style="1"/>
    <col min="12545" max="12545" width="25" style="1" customWidth="1"/>
    <col min="12546" max="12546" width="20" style="1" customWidth="1"/>
    <col min="12547" max="12547" width="8" style="1" customWidth="1"/>
    <col min="12548" max="12548" width="5" style="1" customWidth="1"/>
    <col min="12549" max="12556" width="12.33203125" style="1" customWidth="1"/>
    <col min="12557" max="12557" width="10" style="1" customWidth="1"/>
    <col min="12558" max="12603" width="0" style="1" hidden="1" customWidth="1"/>
    <col min="12604" max="12800" width="9.33203125" style="1"/>
    <col min="12801" max="12801" width="25" style="1" customWidth="1"/>
    <col min="12802" max="12802" width="20" style="1" customWidth="1"/>
    <col min="12803" max="12803" width="8" style="1" customWidth="1"/>
    <col min="12804" max="12804" width="5" style="1" customWidth="1"/>
    <col min="12805" max="12812" width="12.33203125" style="1" customWidth="1"/>
    <col min="12813" max="12813" width="10" style="1" customWidth="1"/>
    <col min="12814" max="12859" width="0" style="1" hidden="1" customWidth="1"/>
    <col min="12860" max="13056" width="9.33203125" style="1"/>
    <col min="13057" max="13057" width="25" style="1" customWidth="1"/>
    <col min="13058" max="13058" width="20" style="1" customWidth="1"/>
    <col min="13059" max="13059" width="8" style="1" customWidth="1"/>
    <col min="13060" max="13060" width="5" style="1" customWidth="1"/>
    <col min="13061" max="13068" width="12.33203125" style="1" customWidth="1"/>
    <col min="13069" max="13069" width="10" style="1" customWidth="1"/>
    <col min="13070" max="13115" width="0" style="1" hidden="1" customWidth="1"/>
    <col min="13116" max="13312" width="9.33203125" style="1"/>
    <col min="13313" max="13313" width="25" style="1" customWidth="1"/>
    <col min="13314" max="13314" width="20" style="1" customWidth="1"/>
    <col min="13315" max="13315" width="8" style="1" customWidth="1"/>
    <col min="13316" max="13316" width="5" style="1" customWidth="1"/>
    <col min="13317" max="13324" width="12.33203125" style="1" customWidth="1"/>
    <col min="13325" max="13325" width="10" style="1" customWidth="1"/>
    <col min="13326" max="13371" width="0" style="1" hidden="1" customWidth="1"/>
    <col min="13372" max="13568" width="9.33203125" style="1"/>
    <col min="13569" max="13569" width="25" style="1" customWidth="1"/>
    <col min="13570" max="13570" width="20" style="1" customWidth="1"/>
    <col min="13571" max="13571" width="8" style="1" customWidth="1"/>
    <col min="13572" max="13572" width="5" style="1" customWidth="1"/>
    <col min="13573" max="13580" width="12.33203125" style="1" customWidth="1"/>
    <col min="13581" max="13581" width="10" style="1" customWidth="1"/>
    <col min="13582" max="13627" width="0" style="1" hidden="1" customWidth="1"/>
    <col min="13628" max="13824" width="9.33203125" style="1"/>
    <col min="13825" max="13825" width="25" style="1" customWidth="1"/>
    <col min="13826" max="13826" width="20" style="1" customWidth="1"/>
    <col min="13827" max="13827" width="8" style="1" customWidth="1"/>
    <col min="13828" max="13828" width="5" style="1" customWidth="1"/>
    <col min="13829" max="13836" width="12.33203125" style="1" customWidth="1"/>
    <col min="13837" max="13837" width="10" style="1" customWidth="1"/>
    <col min="13838" max="13883" width="0" style="1" hidden="1" customWidth="1"/>
    <col min="13884" max="14080" width="9.33203125" style="1"/>
    <col min="14081" max="14081" width="25" style="1" customWidth="1"/>
    <col min="14082" max="14082" width="20" style="1" customWidth="1"/>
    <col min="14083" max="14083" width="8" style="1" customWidth="1"/>
    <col min="14084" max="14084" width="5" style="1" customWidth="1"/>
    <col min="14085" max="14092" width="12.33203125" style="1" customWidth="1"/>
    <col min="14093" max="14093" width="10" style="1" customWidth="1"/>
    <col min="14094" max="14139" width="0" style="1" hidden="1" customWidth="1"/>
    <col min="14140" max="14336" width="9.33203125" style="1"/>
    <col min="14337" max="14337" width="25" style="1" customWidth="1"/>
    <col min="14338" max="14338" width="20" style="1" customWidth="1"/>
    <col min="14339" max="14339" width="8" style="1" customWidth="1"/>
    <col min="14340" max="14340" width="5" style="1" customWidth="1"/>
    <col min="14341" max="14348" width="12.33203125" style="1" customWidth="1"/>
    <col min="14349" max="14349" width="10" style="1" customWidth="1"/>
    <col min="14350" max="14395" width="0" style="1" hidden="1" customWidth="1"/>
    <col min="14396" max="14592" width="9.33203125" style="1"/>
    <col min="14593" max="14593" width="25" style="1" customWidth="1"/>
    <col min="14594" max="14594" width="20" style="1" customWidth="1"/>
    <col min="14595" max="14595" width="8" style="1" customWidth="1"/>
    <col min="14596" max="14596" width="5" style="1" customWidth="1"/>
    <col min="14597" max="14604" width="12.33203125" style="1" customWidth="1"/>
    <col min="14605" max="14605" width="10" style="1" customWidth="1"/>
    <col min="14606" max="14651" width="0" style="1" hidden="1" customWidth="1"/>
    <col min="14652" max="14848" width="9.33203125" style="1"/>
    <col min="14849" max="14849" width="25" style="1" customWidth="1"/>
    <col min="14850" max="14850" width="20" style="1" customWidth="1"/>
    <col min="14851" max="14851" width="8" style="1" customWidth="1"/>
    <col min="14852" max="14852" width="5" style="1" customWidth="1"/>
    <col min="14853" max="14860" width="12.33203125" style="1" customWidth="1"/>
    <col min="14861" max="14861" width="10" style="1" customWidth="1"/>
    <col min="14862" max="14907" width="0" style="1" hidden="1" customWidth="1"/>
    <col min="14908" max="15104" width="9.33203125" style="1"/>
    <col min="15105" max="15105" width="25" style="1" customWidth="1"/>
    <col min="15106" max="15106" width="20" style="1" customWidth="1"/>
    <col min="15107" max="15107" width="8" style="1" customWidth="1"/>
    <col min="15108" max="15108" width="5" style="1" customWidth="1"/>
    <col min="15109" max="15116" width="12.33203125" style="1" customWidth="1"/>
    <col min="15117" max="15117" width="10" style="1" customWidth="1"/>
    <col min="15118" max="15163" width="0" style="1" hidden="1" customWidth="1"/>
    <col min="15164" max="15360" width="9.33203125" style="1"/>
    <col min="15361" max="15361" width="25" style="1" customWidth="1"/>
    <col min="15362" max="15362" width="20" style="1" customWidth="1"/>
    <col min="15363" max="15363" width="8" style="1" customWidth="1"/>
    <col min="15364" max="15364" width="5" style="1" customWidth="1"/>
    <col min="15365" max="15372" width="12.33203125" style="1" customWidth="1"/>
    <col min="15373" max="15373" width="10" style="1" customWidth="1"/>
    <col min="15374" max="15419" width="0" style="1" hidden="1" customWidth="1"/>
    <col min="15420" max="15616" width="9.33203125" style="1"/>
    <col min="15617" max="15617" width="25" style="1" customWidth="1"/>
    <col min="15618" max="15618" width="20" style="1" customWidth="1"/>
    <col min="15619" max="15619" width="8" style="1" customWidth="1"/>
    <col min="15620" max="15620" width="5" style="1" customWidth="1"/>
    <col min="15621" max="15628" width="12.33203125" style="1" customWidth="1"/>
    <col min="15629" max="15629" width="10" style="1" customWidth="1"/>
    <col min="15630" max="15675" width="0" style="1" hidden="1" customWidth="1"/>
    <col min="15676" max="15872" width="9.33203125" style="1"/>
    <col min="15873" max="15873" width="25" style="1" customWidth="1"/>
    <col min="15874" max="15874" width="20" style="1" customWidth="1"/>
    <col min="15875" max="15875" width="8" style="1" customWidth="1"/>
    <col min="15876" max="15876" width="5" style="1" customWidth="1"/>
    <col min="15877" max="15884" width="12.33203125" style="1" customWidth="1"/>
    <col min="15885" max="15885" width="10" style="1" customWidth="1"/>
    <col min="15886" max="15931" width="0" style="1" hidden="1" customWidth="1"/>
    <col min="15932" max="16128" width="9.33203125" style="1"/>
    <col min="16129" max="16129" width="25" style="1" customWidth="1"/>
    <col min="16130" max="16130" width="20" style="1" customWidth="1"/>
    <col min="16131" max="16131" width="8" style="1" customWidth="1"/>
    <col min="16132" max="16132" width="5" style="1" customWidth="1"/>
    <col min="16133" max="16140" width="12.33203125" style="1" customWidth="1"/>
    <col min="16141" max="16141" width="10" style="1" customWidth="1"/>
    <col min="16142" max="16187" width="0" style="1" hidden="1" customWidth="1"/>
    <col min="16188" max="16384" width="9.33203125" style="1"/>
  </cols>
  <sheetData>
    <row r="1" spans="1:61" ht="18.600000000000001" customHeight="1" x14ac:dyDescent="0.15">
      <c r="A1" s="71" t="s">
        <v>65</v>
      </c>
      <c r="B1" s="73" t="s">
        <v>207</v>
      </c>
      <c r="C1" s="73" t="s">
        <v>252</v>
      </c>
      <c r="D1" s="73" t="s">
        <v>181</v>
      </c>
      <c r="E1" s="68" t="s">
        <v>398</v>
      </c>
      <c r="F1" s="68" t="s">
        <v>407</v>
      </c>
      <c r="G1" s="68" t="s">
        <v>191</v>
      </c>
      <c r="H1" s="68" t="s">
        <v>407</v>
      </c>
      <c r="I1" s="68" t="s">
        <v>289</v>
      </c>
      <c r="J1" s="68" t="s">
        <v>407</v>
      </c>
      <c r="K1" s="68" t="s">
        <v>22</v>
      </c>
      <c r="L1" s="68" t="s">
        <v>407</v>
      </c>
      <c r="M1" s="69" t="s">
        <v>114</v>
      </c>
    </row>
    <row r="2" spans="1:61" ht="18.600000000000001" customHeight="1" thickBot="1" x14ac:dyDescent="0.2">
      <c r="A2" s="72" t="s">
        <v>407</v>
      </c>
      <c r="B2" s="74" t="s">
        <v>407</v>
      </c>
      <c r="C2" s="74" t="s">
        <v>407</v>
      </c>
      <c r="D2" s="74" t="s">
        <v>407</v>
      </c>
      <c r="E2" s="3" t="s">
        <v>100</v>
      </c>
      <c r="F2" s="3" t="s">
        <v>57</v>
      </c>
      <c r="G2" s="3" t="s">
        <v>100</v>
      </c>
      <c r="H2" s="3" t="s">
        <v>57</v>
      </c>
      <c r="I2" s="3" t="s">
        <v>100</v>
      </c>
      <c r="J2" s="3" t="s">
        <v>57</v>
      </c>
      <c r="K2" s="3" t="s">
        <v>100</v>
      </c>
      <c r="L2" s="3" t="s">
        <v>57</v>
      </c>
      <c r="M2" s="70" t="s">
        <v>407</v>
      </c>
      <c r="S2" s="4" t="s">
        <v>155</v>
      </c>
      <c r="T2" s="4" t="s">
        <v>308</v>
      </c>
      <c r="U2" s="4" t="s">
        <v>164</v>
      </c>
      <c r="V2" s="4" t="s">
        <v>59</v>
      </c>
      <c r="W2" s="4" t="s">
        <v>19</v>
      </c>
      <c r="X2" s="4" t="s">
        <v>143</v>
      </c>
      <c r="Y2" s="4" t="s">
        <v>286</v>
      </c>
    </row>
    <row r="3" spans="1:61" ht="18.600000000000001" customHeight="1" x14ac:dyDescent="0.15">
      <c r="A3" s="5" t="s">
        <v>410</v>
      </c>
      <c r="B3" s="6"/>
      <c r="C3" s="6">
        <v>0</v>
      </c>
      <c r="D3" s="6" t="s">
        <v>407</v>
      </c>
      <c r="F3" s="8"/>
      <c r="H3" s="8"/>
      <c r="J3" s="8"/>
      <c r="L3" s="8"/>
      <c r="M3" s="56"/>
      <c r="N3" s="1" t="s">
        <v>407</v>
      </c>
      <c r="O3" s="1" t="s">
        <v>213</v>
      </c>
    </row>
    <row r="4" spans="1:61" ht="18.600000000000001" customHeight="1" x14ac:dyDescent="0.15">
      <c r="A4" s="5" t="s">
        <v>411</v>
      </c>
      <c r="B4" s="6" t="s">
        <v>407</v>
      </c>
      <c r="C4" s="6">
        <v>1</v>
      </c>
      <c r="D4" s="6" t="s">
        <v>337</v>
      </c>
      <c r="E4" s="8"/>
      <c r="F4" s="8"/>
      <c r="G4" s="8"/>
      <c r="H4" s="8"/>
      <c r="I4" s="8"/>
      <c r="J4" s="8"/>
      <c r="K4" s="8"/>
      <c r="L4" s="8"/>
      <c r="M4" s="56"/>
      <c r="N4" s="1" t="s">
        <v>407</v>
      </c>
      <c r="P4" s="1" t="s">
        <v>50</v>
      </c>
      <c r="Q4" s="1" t="s">
        <v>407</v>
      </c>
      <c r="R4" s="1" t="s">
        <v>412</v>
      </c>
      <c r="BI4" s="10"/>
    </row>
    <row r="5" spans="1:61" ht="18.600000000000001" customHeight="1" x14ac:dyDescent="0.15">
      <c r="A5" s="5" t="s">
        <v>413</v>
      </c>
      <c r="B5" s="6" t="s">
        <v>407</v>
      </c>
      <c r="C5" s="6">
        <v>1</v>
      </c>
      <c r="D5" s="6" t="s">
        <v>337</v>
      </c>
      <c r="E5" s="8"/>
      <c r="F5" s="8"/>
      <c r="G5" s="8"/>
      <c r="H5" s="8"/>
      <c r="I5" s="8"/>
      <c r="J5" s="8"/>
      <c r="K5" s="8"/>
      <c r="L5" s="8"/>
      <c r="M5" s="56"/>
      <c r="N5" s="1" t="s">
        <v>407</v>
      </c>
      <c r="P5" s="1" t="s">
        <v>362</v>
      </c>
      <c r="Q5" s="1" t="s">
        <v>407</v>
      </c>
      <c r="R5" s="1" t="s">
        <v>414</v>
      </c>
      <c r="BI5" s="10"/>
    </row>
    <row r="6" spans="1:61" ht="18.600000000000001" customHeight="1" x14ac:dyDescent="0.15">
      <c r="A6" s="5" t="s">
        <v>415</v>
      </c>
      <c r="B6" s="6" t="s">
        <v>407</v>
      </c>
      <c r="C6" s="6">
        <v>1</v>
      </c>
      <c r="D6" s="6" t="s">
        <v>337</v>
      </c>
      <c r="E6" s="8"/>
      <c r="F6" s="8"/>
      <c r="G6" s="8"/>
      <c r="H6" s="8"/>
      <c r="I6" s="8"/>
      <c r="J6" s="8"/>
      <c r="K6" s="8"/>
      <c r="L6" s="8"/>
      <c r="M6" s="56"/>
      <c r="N6" s="1" t="s">
        <v>407</v>
      </c>
      <c r="P6" s="1" t="s">
        <v>264</v>
      </c>
      <c r="Q6" s="1" t="s">
        <v>407</v>
      </c>
      <c r="R6" s="1" t="s">
        <v>416</v>
      </c>
      <c r="BI6" s="10"/>
    </row>
    <row r="7" spans="1:61" ht="18.600000000000001" customHeight="1" x14ac:dyDescent="0.15">
      <c r="A7" s="5" t="s">
        <v>417</v>
      </c>
      <c r="B7" s="6" t="s">
        <v>407</v>
      </c>
      <c r="C7" s="6">
        <v>1</v>
      </c>
      <c r="D7" s="6" t="s">
        <v>337</v>
      </c>
      <c r="E7" s="8"/>
      <c r="F7" s="8"/>
      <c r="G7" s="8"/>
      <c r="H7" s="8"/>
      <c r="I7" s="8"/>
      <c r="J7" s="8"/>
      <c r="K7" s="8"/>
      <c r="L7" s="8"/>
      <c r="M7" s="56"/>
      <c r="N7" s="1" t="s">
        <v>407</v>
      </c>
      <c r="P7" s="1" t="s">
        <v>172</v>
      </c>
      <c r="Q7" s="1" t="s">
        <v>407</v>
      </c>
      <c r="R7" s="1" t="s">
        <v>418</v>
      </c>
      <c r="BI7" s="10"/>
    </row>
    <row r="8" spans="1:61" ht="18.600000000000001" customHeight="1" x14ac:dyDescent="0.15">
      <c r="A8" s="5" t="s">
        <v>419</v>
      </c>
      <c r="B8" s="6" t="s">
        <v>407</v>
      </c>
      <c r="C8" s="6">
        <v>1</v>
      </c>
      <c r="D8" s="6" t="s">
        <v>337</v>
      </c>
      <c r="E8" s="8"/>
      <c r="F8" s="8"/>
      <c r="G8" s="8"/>
      <c r="H8" s="8"/>
      <c r="I8" s="8"/>
      <c r="J8" s="8"/>
      <c r="K8" s="8"/>
      <c r="L8" s="8"/>
      <c r="M8" s="56"/>
      <c r="N8" s="1" t="s">
        <v>407</v>
      </c>
      <c r="P8" s="1" t="s">
        <v>42</v>
      </c>
      <c r="Q8" s="1" t="s">
        <v>407</v>
      </c>
      <c r="R8" s="1" t="s">
        <v>420</v>
      </c>
      <c r="AA8" s="11" t="s">
        <v>421</v>
      </c>
      <c r="AB8" s="12">
        <v>4105429</v>
      </c>
      <c r="AC8" s="11" t="s">
        <v>422</v>
      </c>
      <c r="AD8" s="13">
        <v>4105429</v>
      </c>
      <c r="BI8" s="10"/>
    </row>
    <row r="9" spans="1:61" ht="18.600000000000001" customHeight="1" x14ac:dyDescent="0.15">
      <c r="A9" s="5" t="s">
        <v>423</v>
      </c>
      <c r="B9" s="6" t="s">
        <v>407</v>
      </c>
      <c r="C9" s="6"/>
      <c r="D9" s="6" t="s">
        <v>407</v>
      </c>
      <c r="E9" s="8"/>
      <c r="F9" s="8"/>
      <c r="G9" s="14"/>
      <c r="H9" s="8"/>
      <c r="I9" s="14"/>
      <c r="J9" s="8"/>
      <c r="K9" s="14"/>
      <c r="L9" s="8"/>
      <c r="M9" s="56"/>
      <c r="N9" s="1" t="s">
        <v>407</v>
      </c>
      <c r="P9" s="1" t="s">
        <v>354</v>
      </c>
      <c r="Q9" s="1" t="s">
        <v>271</v>
      </c>
      <c r="R9" s="1" t="s">
        <v>351</v>
      </c>
      <c r="X9" s="1" t="s">
        <v>424</v>
      </c>
      <c r="AA9" s="11" t="s">
        <v>425</v>
      </c>
      <c r="AB9" s="12">
        <v>2203666.3200000003</v>
      </c>
      <c r="AC9" s="11" t="s">
        <v>426</v>
      </c>
      <c r="AD9" s="13">
        <v>2203666.3200000003</v>
      </c>
    </row>
    <row r="10" spans="1:61" ht="18.600000000000001" customHeight="1" x14ac:dyDescent="0.15">
      <c r="A10" s="5" t="s">
        <v>427</v>
      </c>
      <c r="B10" s="6" t="s">
        <v>428</v>
      </c>
      <c r="C10" s="6">
        <v>1</v>
      </c>
      <c r="D10" s="6" t="s">
        <v>337</v>
      </c>
      <c r="E10" s="8"/>
      <c r="F10" s="8"/>
      <c r="G10" s="14"/>
      <c r="H10" s="8"/>
      <c r="I10" s="14"/>
      <c r="J10" s="8"/>
      <c r="K10" s="14"/>
      <c r="L10" s="8"/>
      <c r="M10" s="56"/>
      <c r="N10" s="1" t="s">
        <v>407</v>
      </c>
      <c r="P10" s="1" t="s">
        <v>259</v>
      </c>
      <c r="Q10" s="1" t="s">
        <v>407</v>
      </c>
      <c r="R10" s="1" t="s">
        <v>351</v>
      </c>
      <c r="X10" s="1" t="s">
        <v>429</v>
      </c>
      <c r="AA10" s="11" t="s">
        <v>430</v>
      </c>
      <c r="AB10" s="12">
        <v>489186.22160000005</v>
      </c>
      <c r="AC10" s="11" t="s">
        <v>431</v>
      </c>
      <c r="AD10" s="13">
        <v>489186.22160000005</v>
      </c>
    </row>
    <row r="11" spans="1:61" ht="18.600000000000001" customHeight="1" x14ac:dyDescent="0.15">
      <c r="A11" s="5" t="s">
        <v>432</v>
      </c>
      <c r="B11" s="6" t="s">
        <v>433</v>
      </c>
      <c r="C11" s="6">
        <v>1</v>
      </c>
      <c r="D11" s="6" t="s">
        <v>337</v>
      </c>
      <c r="E11" s="8"/>
      <c r="F11" s="8"/>
      <c r="G11" s="14"/>
      <c r="H11" s="8"/>
      <c r="I11" s="14"/>
      <c r="J11" s="8"/>
      <c r="K11" s="14"/>
      <c r="L11" s="8"/>
      <c r="M11" s="56"/>
      <c r="N11" s="1" t="s">
        <v>407</v>
      </c>
      <c r="P11" s="1" t="s">
        <v>163</v>
      </c>
      <c r="Q11" s="1" t="s">
        <v>407</v>
      </c>
      <c r="R11" s="1" t="s">
        <v>351</v>
      </c>
      <c r="X11" s="1" t="s">
        <v>434</v>
      </c>
      <c r="AA11" s="11" t="s">
        <v>430</v>
      </c>
      <c r="AB11" s="12">
        <v>138785.9786</v>
      </c>
      <c r="AC11" s="11" t="s">
        <v>431</v>
      </c>
      <c r="AD11" s="13">
        <v>138785.9786</v>
      </c>
    </row>
    <row r="12" spans="1:61" ht="18.600000000000001" customHeight="1" x14ac:dyDescent="0.15">
      <c r="A12" s="5" t="s">
        <v>435</v>
      </c>
      <c r="B12" s="6" t="s">
        <v>436</v>
      </c>
      <c r="C12" s="6">
        <v>1</v>
      </c>
      <c r="D12" s="6" t="s">
        <v>337</v>
      </c>
      <c r="E12" s="8"/>
      <c r="F12" s="8"/>
      <c r="G12" s="14"/>
      <c r="H12" s="8"/>
      <c r="I12" s="14"/>
      <c r="J12" s="8"/>
      <c r="K12" s="14"/>
      <c r="L12" s="8"/>
      <c r="M12" s="56"/>
      <c r="N12" s="1" t="s">
        <v>407</v>
      </c>
      <c r="P12" s="1" t="s">
        <v>34</v>
      </c>
      <c r="Q12" s="1" t="s">
        <v>407</v>
      </c>
      <c r="R12" s="1" t="s">
        <v>351</v>
      </c>
      <c r="X12" s="1" t="s">
        <v>437</v>
      </c>
      <c r="AA12" s="11" t="s">
        <v>430</v>
      </c>
      <c r="AB12" s="12">
        <v>414773.84400000004</v>
      </c>
      <c r="AC12" s="11" t="s">
        <v>431</v>
      </c>
      <c r="AD12" s="13">
        <v>414773.84400000004</v>
      </c>
    </row>
    <row r="13" spans="1:61" ht="18.600000000000001" customHeight="1" x14ac:dyDescent="0.15">
      <c r="A13" s="5" t="s">
        <v>438</v>
      </c>
      <c r="B13" s="6" t="s">
        <v>439</v>
      </c>
      <c r="C13" s="6">
        <v>1</v>
      </c>
      <c r="D13" s="6" t="s">
        <v>337</v>
      </c>
      <c r="E13" s="8"/>
      <c r="F13" s="8"/>
      <c r="G13" s="14"/>
      <c r="H13" s="8"/>
      <c r="I13" s="14"/>
      <c r="J13" s="8"/>
      <c r="K13" s="14"/>
      <c r="L13" s="8"/>
      <c r="M13" s="56"/>
      <c r="N13" s="1" t="s">
        <v>407</v>
      </c>
      <c r="P13" s="1" t="s">
        <v>33</v>
      </c>
      <c r="Q13" s="1" t="s">
        <v>407</v>
      </c>
      <c r="R13" s="1" t="s">
        <v>351</v>
      </c>
      <c r="X13" s="1" t="s">
        <v>440</v>
      </c>
      <c r="AA13" s="11" t="s">
        <v>430</v>
      </c>
      <c r="AB13" s="12">
        <v>548032.19999999995</v>
      </c>
      <c r="AC13" s="11" t="s">
        <v>431</v>
      </c>
      <c r="AD13" s="13">
        <v>548032.19999999995</v>
      </c>
    </row>
    <row r="14" spans="1:61" ht="18.600000000000001" customHeight="1" x14ac:dyDescent="0.15">
      <c r="A14" s="5" t="s">
        <v>441</v>
      </c>
      <c r="B14" s="6" t="s">
        <v>442</v>
      </c>
      <c r="C14" s="6">
        <v>1</v>
      </c>
      <c r="D14" s="6" t="s">
        <v>337</v>
      </c>
      <c r="E14" s="8"/>
      <c r="F14" s="8"/>
      <c r="G14" s="14"/>
      <c r="H14" s="8"/>
      <c r="I14" s="14"/>
      <c r="J14" s="8"/>
      <c r="K14" s="14"/>
      <c r="L14" s="8"/>
      <c r="M14" s="56"/>
      <c r="N14" s="1" t="s">
        <v>407</v>
      </c>
      <c r="P14" s="1" t="s">
        <v>159</v>
      </c>
      <c r="Q14" s="1" t="s">
        <v>407</v>
      </c>
      <c r="R14" s="1" t="s">
        <v>351</v>
      </c>
      <c r="X14" s="1" t="s">
        <v>443</v>
      </c>
      <c r="AA14" s="11" t="s">
        <v>430</v>
      </c>
      <c r="AB14" s="12">
        <v>54501.172200000008</v>
      </c>
      <c r="AC14" s="11" t="s">
        <v>431</v>
      </c>
      <c r="AD14" s="13">
        <v>54501.172200000008</v>
      </c>
    </row>
    <row r="15" spans="1:61" ht="18.600000000000001" customHeight="1" x14ac:dyDescent="0.15">
      <c r="A15" s="5" t="s">
        <v>444</v>
      </c>
      <c r="B15" s="6" t="s">
        <v>445</v>
      </c>
      <c r="C15" s="6">
        <v>1</v>
      </c>
      <c r="D15" s="6" t="s">
        <v>337</v>
      </c>
      <c r="E15" s="8"/>
      <c r="F15" s="8"/>
      <c r="G15" s="14"/>
      <c r="H15" s="8"/>
      <c r="I15" s="14"/>
      <c r="J15" s="8"/>
      <c r="K15" s="14"/>
      <c r="L15" s="8"/>
      <c r="M15" s="56"/>
      <c r="N15" s="1" t="s">
        <v>407</v>
      </c>
      <c r="P15" s="1" t="s">
        <v>254</v>
      </c>
      <c r="Q15" s="1" t="s">
        <v>407</v>
      </c>
      <c r="R15" s="1" t="s">
        <v>351</v>
      </c>
      <c r="X15" s="1" t="s">
        <v>446</v>
      </c>
      <c r="AA15" s="11" t="s">
        <v>430</v>
      </c>
      <c r="AB15" s="12">
        <v>125609.7224</v>
      </c>
      <c r="AC15" s="11" t="s">
        <v>431</v>
      </c>
      <c r="AD15" s="13">
        <v>125609.7224</v>
      </c>
    </row>
    <row r="16" spans="1:61" ht="18.600000000000001" customHeight="1" x14ac:dyDescent="0.15">
      <c r="A16" s="5" t="s">
        <v>447</v>
      </c>
      <c r="B16" s="6" t="s">
        <v>448</v>
      </c>
      <c r="C16" s="6">
        <v>1</v>
      </c>
      <c r="D16" s="6" t="s">
        <v>337</v>
      </c>
      <c r="E16" s="8"/>
      <c r="F16" s="8"/>
      <c r="G16" s="14"/>
      <c r="H16" s="8"/>
      <c r="I16" s="14"/>
      <c r="J16" s="8"/>
      <c r="K16" s="14"/>
      <c r="L16" s="8"/>
      <c r="M16" s="56"/>
      <c r="N16" s="1" t="s">
        <v>407</v>
      </c>
      <c r="P16" s="1" t="s">
        <v>349</v>
      </c>
      <c r="Q16" s="1" t="s">
        <v>407</v>
      </c>
      <c r="R16" s="1" t="s">
        <v>351</v>
      </c>
      <c r="X16" s="1" t="s">
        <v>449</v>
      </c>
      <c r="AA16" s="15" t="s">
        <v>450</v>
      </c>
      <c r="AB16" s="12">
        <v>492752.89350000001</v>
      </c>
      <c r="AC16" s="15" t="s">
        <v>451</v>
      </c>
      <c r="AD16" s="13">
        <v>492752.89350000001</v>
      </c>
    </row>
    <row r="17" spans="1:61" ht="18.600000000000001" customHeight="1" x14ac:dyDescent="0.15">
      <c r="A17" s="5" t="s">
        <v>452</v>
      </c>
      <c r="B17" s="6" t="s">
        <v>453</v>
      </c>
      <c r="C17" s="6">
        <v>1</v>
      </c>
      <c r="D17" s="6" t="s">
        <v>337</v>
      </c>
      <c r="E17" s="8"/>
      <c r="F17" s="8"/>
      <c r="G17" s="14"/>
      <c r="H17" s="8"/>
      <c r="I17" s="14"/>
      <c r="J17" s="8"/>
      <c r="K17" s="14"/>
      <c r="L17" s="8"/>
      <c r="M17" s="56"/>
      <c r="N17" s="1" t="s">
        <v>407</v>
      </c>
      <c r="P17" s="1" t="s">
        <v>20</v>
      </c>
      <c r="Q17" s="1" t="s">
        <v>407</v>
      </c>
      <c r="R17" s="1" t="s">
        <v>351</v>
      </c>
      <c r="X17" s="1" t="s">
        <v>454</v>
      </c>
      <c r="AA17" s="11" t="s">
        <v>430</v>
      </c>
      <c r="AB17" s="12">
        <v>166248.16200000001</v>
      </c>
      <c r="AC17" s="11" t="s">
        <v>431</v>
      </c>
      <c r="AD17" s="13">
        <v>166248.16200000001</v>
      </c>
    </row>
    <row r="18" spans="1:61" ht="18.600000000000001" customHeight="1" x14ac:dyDescent="0.15">
      <c r="A18" s="5" t="s">
        <v>455</v>
      </c>
      <c r="B18" s="6" t="s">
        <v>456</v>
      </c>
      <c r="C18" s="6">
        <v>1</v>
      </c>
      <c r="D18" s="6" t="s">
        <v>337</v>
      </c>
      <c r="E18" s="8"/>
      <c r="F18" s="8"/>
      <c r="G18" s="14"/>
      <c r="H18" s="8"/>
      <c r="I18" s="14"/>
      <c r="J18" s="8"/>
      <c r="K18" s="14"/>
      <c r="L18" s="8"/>
      <c r="M18" s="56"/>
      <c r="N18" s="1" t="s">
        <v>407</v>
      </c>
      <c r="P18" s="1" t="s">
        <v>151</v>
      </c>
      <c r="Q18" s="1" t="s">
        <v>407</v>
      </c>
      <c r="R18" s="1" t="s">
        <v>351</v>
      </c>
      <c r="X18" s="1" t="s">
        <v>457</v>
      </c>
      <c r="AA18" s="11" t="s">
        <v>430</v>
      </c>
      <c r="AB18" s="12">
        <v>981563.82499999995</v>
      </c>
      <c r="AC18" s="11" t="s">
        <v>431</v>
      </c>
      <c r="AD18" s="13">
        <v>981563.82499999995</v>
      </c>
    </row>
    <row r="19" spans="1:61" ht="18.600000000000001" customHeight="1" x14ac:dyDescent="0.15">
      <c r="A19" s="5" t="s">
        <v>458</v>
      </c>
      <c r="B19" s="6" t="s">
        <v>459</v>
      </c>
      <c r="C19" s="6">
        <v>1</v>
      </c>
      <c r="D19" s="6" t="s">
        <v>337</v>
      </c>
      <c r="E19" s="8"/>
      <c r="F19" s="8"/>
      <c r="G19" s="14"/>
      <c r="H19" s="8"/>
      <c r="I19" s="14"/>
      <c r="J19" s="8"/>
      <c r="K19" s="14"/>
      <c r="L19" s="8"/>
      <c r="M19" s="56"/>
      <c r="N19" s="1" t="s">
        <v>407</v>
      </c>
      <c r="P19" s="1" t="s">
        <v>249</v>
      </c>
      <c r="Q19" s="1" t="s">
        <v>407</v>
      </c>
      <c r="R19" s="1" t="s">
        <v>351</v>
      </c>
      <c r="X19" s="1" t="s">
        <v>460</v>
      </c>
      <c r="AA19" s="11" t="s">
        <v>430</v>
      </c>
      <c r="AB19" s="12">
        <v>824.47115999999994</v>
      </c>
      <c r="AC19" s="11" t="s">
        <v>431</v>
      </c>
      <c r="AD19" s="13">
        <v>824.47115999999994</v>
      </c>
    </row>
    <row r="20" spans="1:61" ht="18.600000000000001" customHeight="1" x14ac:dyDescent="0.15">
      <c r="A20" s="5" t="s">
        <v>461</v>
      </c>
      <c r="B20" s="6" t="s">
        <v>462</v>
      </c>
      <c r="C20" s="6">
        <v>1</v>
      </c>
      <c r="D20" s="6" t="s">
        <v>337</v>
      </c>
      <c r="E20" s="8"/>
      <c r="F20" s="8"/>
      <c r="G20" s="14"/>
      <c r="H20" s="8"/>
      <c r="I20" s="14"/>
      <c r="J20" s="8"/>
      <c r="K20" s="14"/>
      <c r="L20" s="8"/>
      <c r="M20" s="56"/>
      <c r="N20" s="1" t="s">
        <v>407</v>
      </c>
      <c r="P20" s="1" t="s">
        <v>345</v>
      </c>
      <c r="Q20" s="1" t="s">
        <v>407</v>
      </c>
      <c r="R20" s="1" t="s">
        <v>351</v>
      </c>
      <c r="X20" s="1" t="s">
        <v>463</v>
      </c>
      <c r="AA20" s="11" t="s">
        <v>430</v>
      </c>
      <c r="AB20" s="12">
        <v>12367.0674</v>
      </c>
      <c r="AC20" s="11" t="s">
        <v>431</v>
      </c>
      <c r="AD20" s="13">
        <v>12367.0674</v>
      </c>
    </row>
    <row r="21" spans="1:61" ht="18.600000000000001" customHeight="1" x14ac:dyDescent="0.15">
      <c r="A21" s="5" t="s">
        <v>464</v>
      </c>
      <c r="B21" s="6" t="s">
        <v>465</v>
      </c>
      <c r="C21" s="6">
        <v>1</v>
      </c>
      <c r="D21" s="6" t="s">
        <v>337</v>
      </c>
      <c r="E21" s="8"/>
      <c r="F21" s="8"/>
      <c r="G21" s="14"/>
      <c r="H21" s="8"/>
      <c r="I21" s="14"/>
      <c r="J21" s="8"/>
      <c r="K21" s="14"/>
      <c r="L21" s="8"/>
      <c r="M21" s="56"/>
      <c r="N21" s="1" t="s">
        <v>407</v>
      </c>
      <c r="P21" s="1" t="s">
        <v>45</v>
      </c>
      <c r="Q21" s="1" t="s">
        <v>407</v>
      </c>
      <c r="R21" s="1" t="s">
        <v>351</v>
      </c>
      <c r="X21" s="1" t="s">
        <v>466</v>
      </c>
    </row>
    <row r="22" spans="1:61" ht="18.600000000000001" customHeight="1" x14ac:dyDescent="0.15">
      <c r="A22" s="5" t="s">
        <v>467</v>
      </c>
      <c r="B22" s="6" t="s">
        <v>407</v>
      </c>
      <c r="C22" s="6">
        <v>1</v>
      </c>
      <c r="D22" s="6" t="s">
        <v>337</v>
      </c>
      <c r="E22" s="8"/>
      <c r="F22" s="8"/>
      <c r="G22" s="8"/>
      <c r="H22" s="8"/>
      <c r="I22" s="8"/>
      <c r="J22" s="8"/>
      <c r="K22" s="8"/>
      <c r="L22" s="8"/>
      <c r="M22" s="56"/>
      <c r="N22" s="1" t="s">
        <v>407</v>
      </c>
      <c r="P22" s="1" t="s">
        <v>176</v>
      </c>
      <c r="Q22" s="1" t="s">
        <v>407</v>
      </c>
      <c r="R22" s="1" t="s">
        <v>468</v>
      </c>
      <c r="AA22" s="11" t="s">
        <v>421</v>
      </c>
      <c r="AB22" s="12">
        <v>4335679</v>
      </c>
      <c r="AC22" s="11" t="s">
        <v>422</v>
      </c>
      <c r="AD22" s="13">
        <v>4335679</v>
      </c>
      <c r="BI22" s="10"/>
    </row>
    <row r="23" spans="1:61" ht="18.600000000000001" customHeight="1" x14ac:dyDescent="0.15">
      <c r="A23" s="5" t="s">
        <v>469</v>
      </c>
      <c r="B23" s="6" t="s">
        <v>407</v>
      </c>
      <c r="C23" s="6"/>
      <c r="D23" s="6" t="s">
        <v>407</v>
      </c>
      <c r="E23" s="8"/>
      <c r="F23" s="8"/>
      <c r="G23" s="14"/>
      <c r="H23" s="8"/>
      <c r="I23" s="14"/>
      <c r="J23" s="8"/>
      <c r="K23" s="14"/>
      <c r="L23" s="8"/>
      <c r="M23" s="56"/>
      <c r="N23" s="1" t="s">
        <v>407</v>
      </c>
      <c r="P23" s="1" t="s">
        <v>137</v>
      </c>
      <c r="Q23" s="1" t="s">
        <v>271</v>
      </c>
      <c r="R23" s="1" t="s">
        <v>351</v>
      </c>
      <c r="X23" s="1" t="s">
        <v>470</v>
      </c>
      <c r="AA23" s="11" t="s">
        <v>430</v>
      </c>
      <c r="AB23" s="12">
        <v>2141306.3199999998</v>
      </c>
      <c r="AC23" s="11" t="s">
        <v>431</v>
      </c>
      <c r="AD23" s="13">
        <v>2141306.3199999998</v>
      </c>
    </row>
    <row r="24" spans="1:61" ht="18.600000000000001" customHeight="1" x14ac:dyDescent="0.15">
      <c r="A24" s="5" t="s">
        <v>471</v>
      </c>
      <c r="B24" s="6" t="s">
        <v>472</v>
      </c>
      <c r="C24" s="6">
        <v>1</v>
      </c>
      <c r="D24" s="6" t="s">
        <v>337</v>
      </c>
      <c r="E24" s="8"/>
      <c r="F24" s="8"/>
      <c r="G24" s="14"/>
      <c r="H24" s="8"/>
      <c r="I24" s="14"/>
      <c r="J24" s="8"/>
      <c r="K24" s="14"/>
      <c r="L24" s="8"/>
      <c r="M24" s="56"/>
      <c r="N24" s="1" t="s">
        <v>407</v>
      </c>
      <c r="P24" s="1" t="s">
        <v>15</v>
      </c>
      <c r="Q24" s="1" t="s">
        <v>407</v>
      </c>
      <c r="R24" s="1" t="s">
        <v>351</v>
      </c>
      <c r="X24" s="1" t="s">
        <v>473</v>
      </c>
      <c r="AA24" s="11" t="s">
        <v>430</v>
      </c>
      <c r="AB24" s="12">
        <v>3719638.1727272728</v>
      </c>
      <c r="AC24" s="11" t="s">
        <v>431</v>
      </c>
      <c r="AD24" s="13">
        <v>3719638.1727272728</v>
      </c>
    </row>
    <row r="25" spans="1:61" ht="18.600000000000001" customHeight="1" x14ac:dyDescent="0.15">
      <c r="A25" s="5" t="s">
        <v>474</v>
      </c>
      <c r="B25" s="6" t="s">
        <v>475</v>
      </c>
      <c r="C25" s="6">
        <v>1</v>
      </c>
      <c r="D25" s="6" t="s">
        <v>337</v>
      </c>
      <c r="E25" s="8"/>
      <c r="F25" s="8"/>
      <c r="G25" s="14"/>
      <c r="H25" s="8"/>
      <c r="I25" s="14"/>
      <c r="J25" s="8"/>
      <c r="K25" s="14"/>
      <c r="L25" s="8"/>
      <c r="M25" s="56"/>
      <c r="N25" s="1" t="s">
        <v>407</v>
      </c>
      <c r="P25" s="1" t="s">
        <v>336</v>
      </c>
      <c r="Q25" s="1" t="s">
        <v>407</v>
      </c>
      <c r="R25" s="1" t="s">
        <v>351</v>
      </c>
      <c r="X25" s="1" t="s">
        <v>476</v>
      </c>
      <c r="AA25" s="11" t="s">
        <v>421</v>
      </c>
      <c r="AB25" s="12">
        <v>4335679</v>
      </c>
      <c r="AC25" s="11" t="s">
        <v>422</v>
      </c>
      <c r="AD25" s="13">
        <v>4335679</v>
      </c>
    </row>
    <row r="26" spans="1:61" ht="18.600000000000001" customHeight="1" x14ac:dyDescent="0.15">
      <c r="A26" s="5" t="s">
        <v>477</v>
      </c>
      <c r="B26" s="6" t="s">
        <v>407</v>
      </c>
      <c r="C26" s="6"/>
      <c r="D26" s="6" t="s">
        <v>407</v>
      </c>
      <c r="E26" s="8"/>
      <c r="F26" s="8"/>
      <c r="G26" s="14"/>
      <c r="H26" s="8"/>
      <c r="I26" s="14"/>
      <c r="J26" s="8"/>
      <c r="K26" s="14"/>
      <c r="L26" s="8"/>
      <c r="M26" s="56"/>
      <c r="N26" s="1" t="s">
        <v>407</v>
      </c>
      <c r="P26" s="1" t="s">
        <v>243</v>
      </c>
      <c r="Q26" s="1" t="s">
        <v>271</v>
      </c>
      <c r="R26" s="1" t="s">
        <v>351</v>
      </c>
      <c r="X26" s="1" t="s">
        <v>478</v>
      </c>
      <c r="AA26" s="11" t="s">
        <v>430</v>
      </c>
      <c r="AB26" s="12">
        <v>3262727.3</v>
      </c>
      <c r="AC26" s="11" t="s">
        <v>431</v>
      </c>
      <c r="AD26" s="13">
        <v>3262727.3</v>
      </c>
    </row>
    <row r="27" spans="1:61" ht="18.600000000000001" customHeight="1" x14ac:dyDescent="0.15">
      <c r="A27" s="5" t="s">
        <v>479</v>
      </c>
      <c r="B27" s="6" t="s">
        <v>480</v>
      </c>
      <c r="C27" s="6">
        <v>1</v>
      </c>
      <c r="D27" s="6" t="s">
        <v>337</v>
      </c>
      <c r="E27" s="8"/>
      <c r="F27" s="8"/>
      <c r="G27" s="14"/>
      <c r="H27" s="8"/>
      <c r="I27" s="14"/>
      <c r="J27" s="8"/>
      <c r="K27" s="14"/>
      <c r="L27" s="8"/>
      <c r="M27" s="56"/>
      <c r="N27" s="1" t="s">
        <v>407</v>
      </c>
      <c r="P27" s="1" t="s">
        <v>132</v>
      </c>
      <c r="Q27" s="1" t="s">
        <v>407</v>
      </c>
      <c r="R27" s="1" t="s">
        <v>351</v>
      </c>
      <c r="X27" s="1" t="s">
        <v>481</v>
      </c>
      <c r="AA27" s="11" t="s">
        <v>421</v>
      </c>
      <c r="AB27" s="12">
        <v>4335679</v>
      </c>
      <c r="AC27" s="11" t="s">
        <v>422</v>
      </c>
      <c r="AD27" s="13">
        <v>4335679</v>
      </c>
    </row>
    <row r="28" spans="1:61" ht="18.600000000000001" customHeight="1" thickBot="1" x14ac:dyDescent="0.2">
      <c r="A28" s="22" t="s">
        <v>482</v>
      </c>
      <c r="B28" s="23" t="s">
        <v>407</v>
      </c>
      <c r="C28" s="23"/>
      <c r="D28" s="23" t="s">
        <v>407</v>
      </c>
      <c r="E28" s="24"/>
      <c r="F28" s="24"/>
      <c r="G28" s="25"/>
      <c r="H28" s="24"/>
      <c r="I28" s="25"/>
      <c r="J28" s="24"/>
      <c r="K28" s="25"/>
      <c r="L28" s="24"/>
      <c r="M28" s="57"/>
      <c r="N28" s="1" t="s">
        <v>407</v>
      </c>
      <c r="P28" s="1" t="s">
        <v>11</v>
      </c>
      <c r="Q28" s="1" t="s">
        <v>271</v>
      </c>
      <c r="R28" s="1" t="s">
        <v>351</v>
      </c>
      <c r="X28" s="1" t="s">
        <v>483</v>
      </c>
      <c r="AA28" s="11" t="s">
        <v>425</v>
      </c>
      <c r="AB28" s="12">
        <v>14351410</v>
      </c>
      <c r="AC28" s="11" t="s">
        <v>426</v>
      </c>
      <c r="AD28" s="13">
        <v>14351410</v>
      </c>
    </row>
    <row r="29" spans="1:61" ht="18.600000000000001" customHeight="1" x14ac:dyDescent="0.15">
      <c r="A29" s="17" t="s">
        <v>484</v>
      </c>
      <c r="B29" s="18" t="s">
        <v>485</v>
      </c>
      <c r="C29" s="18">
        <v>1</v>
      </c>
      <c r="D29" s="18" t="s">
        <v>337</v>
      </c>
      <c r="E29" s="20"/>
      <c r="F29" s="20"/>
      <c r="G29" s="20"/>
      <c r="H29" s="20"/>
      <c r="I29" s="20"/>
      <c r="J29" s="20"/>
      <c r="K29" s="20"/>
      <c r="L29" s="20"/>
      <c r="M29" s="58"/>
      <c r="N29" s="1" t="s">
        <v>407</v>
      </c>
      <c r="P29" s="1" t="s">
        <v>330</v>
      </c>
      <c r="Q29" s="1" t="s">
        <v>407</v>
      </c>
      <c r="R29" s="1" t="s">
        <v>486</v>
      </c>
      <c r="AA29" s="11" t="s">
        <v>430</v>
      </c>
      <c r="AB29" s="12">
        <v>17202911</v>
      </c>
      <c r="AC29" s="11" t="s">
        <v>431</v>
      </c>
      <c r="AD29" s="13">
        <v>17202911</v>
      </c>
      <c r="BI29" s="10"/>
    </row>
    <row r="30" spans="1:61" ht="18.600000000000001" customHeight="1" x14ac:dyDescent="0.15">
      <c r="A30" s="5" t="s">
        <v>719</v>
      </c>
      <c r="B30" s="6" t="s">
        <v>407</v>
      </c>
      <c r="C30" s="6">
        <v>1</v>
      </c>
      <c r="D30" s="6" t="s">
        <v>337</v>
      </c>
      <c r="E30" s="8"/>
      <c r="F30" s="8"/>
      <c r="G30" s="8"/>
      <c r="H30" s="8"/>
      <c r="I30" s="8"/>
      <c r="J30" s="8"/>
      <c r="K30" s="8"/>
      <c r="L30" s="8"/>
      <c r="M30" s="56"/>
      <c r="N30" s="1" t="s">
        <v>407</v>
      </c>
      <c r="P30" s="1" t="s">
        <v>235</v>
      </c>
      <c r="Q30" s="1" t="s">
        <v>407</v>
      </c>
      <c r="R30" s="1" t="s">
        <v>720</v>
      </c>
      <c r="AA30" s="11" t="s">
        <v>421</v>
      </c>
      <c r="AB30" s="12">
        <v>28764424</v>
      </c>
      <c r="AC30" s="11" t="s">
        <v>422</v>
      </c>
      <c r="AD30" s="13">
        <v>28764424</v>
      </c>
      <c r="BI30" s="10"/>
    </row>
    <row r="31" spans="1:61" ht="18.600000000000001" customHeight="1" x14ac:dyDescent="0.15">
      <c r="A31" s="5" t="s">
        <v>487</v>
      </c>
      <c r="B31" s="6" t="s">
        <v>407</v>
      </c>
      <c r="C31" s="6"/>
      <c r="D31" s="6" t="s">
        <v>407</v>
      </c>
      <c r="E31" s="8"/>
      <c r="F31" s="8"/>
      <c r="G31" s="14"/>
      <c r="H31" s="8"/>
      <c r="I31" s="14"/>
      <c r="J31" s="8"/>
      <c r="K31" s="14"/>
      <c r="L31" s="8"/>
      <c r="M31" s="56"/>
      <c r="N31" s="1" t="s">
        <v>407</v>
      </c>
      <c r="P31" s="1" t="s">
        <v>124</v>
      </c>
      <c r="Q31" s="1" t="s">
        <v>271</v>
      </c>
      <c r="R31" s="1" t="s">
        <v>351</v>
      </c>
      <c r="X31" s="1" t="s">
        <v>721</v>
      </c>
      <c r="AA31" s="11" t="s">
        <v>425</v>
      </c>
      <c r="AB31" s="12">
        <v>15077338</v>
      </c>
      <c r="AC31" s="11" t="s">
        <v>426</v>
      </c>
      <c r="AD31" s="13">
        <v>15077338</v>
      </c>
    </row>
    <row r="32" spans="1:61" ht="18.600000000000001" customHeight="1" x14ac:dyDescent="0.15">
      <c r="A32" s="5"/>
      <c r="B32" s="6"/>
      <c r="C32" s="6"/>
      <c r="D32" s="6"/>
      <c r="E32" s="8"/>
      <c r="F32" s="8"/>
      <c r="G32" s="14"/>
      <c r="H32" s="8"/>
      <c r="I32" s="14"/>
      <c r="J32" s="8"/>
      <c r="K32" s="14"/>
      <c r="L32" s="8"/>
      <c r="M32" s="56"/>
      <c r="AA32" s="11"/>
      <c r="AB32" s="12"/>
      <c r="AC32" s="11"/>
      <c r="AD32" s="13"/>
    </row>
    <row r="33" spans="1:30" ht="18.600000000000001" customHeight="1" x14ac:dyDescent="0.15">
      <c r="A33" s="5"/>
      <c r="B33" s="6"/>
      <c r="C33" s="6"/>
      <c r="D33" s="6"/>
      <c r="E33" s="8"/>
      <c r="F33" s="8"/>
      <c r="G33" s="14"/>
      <c r="H33" s="8"/>
      <c r="I33" s="14"/>
      <c r="J33" s="8"/>
      <c r="K33" s="14"/>
      <c r="L33" s="8"/>
      <c r="M33" s="56"/>
      <c r="AA33" s="11"/>
      <c r="AB33" s="12"/>
      <c r="AC33" s="11"/>
      <c r="AD33" s="13"/>
    </row>
    <row r="34" spans="1:30" ht="18.600000000000001" customHeight="1" x14ac:dyDescent="0.15">
      <c r="A34" s="5"/>
      <c r="B34" s="6"/>
      <c r="C34" s="6"/>
      <c r="D34" s="6"/>
      <c r="E34" s="8"/>
      <c r="F34" s="8"/>
      <c r="G34" s="14"/>
      <c r="H34" s="8"/>
      <c r="I34" s="14"/>
      <c r="J34" s="8"/>
      <c r="K34" s="14"/>
      <c r="L34" s="8"/>
      <c r="M34" s="56"/>
      <c r="AA34" s="11"/>
      <c r="AB34" s="12"/>
      <c r="AC34" s="11"/>
      <c r="AD34" s="13"/>
    </row>
    <row r="35" spans="1:30" ht="18.600000000000001" customHeight="1" x14ac:dyDescent="0.15">
      <c r="A35" s="5"/>
      <c r="B35" s="6"/>
      <c r="C35" s="6"/>
      <c r="D35" s="6"/>
      <c r="E35" s="8"/>
      <c r="F35" s="8"/>
      <c r="G35" s="14"/>
      <c r="H35" s="8"/>
      <c r="I35" s="14"/>
      <c r="J35" s="8"/>
      <c r="K35" s="14"/>
      <c r="L35" s="8"/>
      <c r="M35" s="56"/>
      <c r="AA35" s="11"/>
      <c r="AB35" s="12"/>
      <c r="AC35" s="11"/>
      <c r="AD35" s="13"/>
    </row>
    <row r="36" spans="1:30" ht="18.600000000000001" customHeight="1" x14ac:dyDescent="0.15">
      <c r="A36" s="5"/>
      <c r="B36" s="6"/>
      <c r="C36" s="6"/>
      <c r="D36" s="6"/>
      <c r="E36" s="8"/>
      <c r="F36" s="8"/>
      <c r="G36" s="14"/>
      <c r="H36" s="8"/>
      <c r="I36" s="14"/>
      <c r="J36" s="8"/>
      <c r="K36" s="14"/>
      <c r="L36" s="8"/>
      <c r="M36" s="56"/>
      <c r="AA36" s="11"/>
      <c r="AB36" s="12"/>
      <c r="AC36" s="11"/>
      <c r="AD36" s="13"/>
    </row>
    <row r="37" spans="1:30" ht="18.600000000000001" customHeight="1" x14ac:dyDescent="0.15">
      <c r="A37" s="5"/>
      <c r="B37" s="6"/>
      <c r="C37" s="6"/>
      <c r="D37" s="6"/>
      <c r="E37" s="8"/>
      <c r="F37" s="8"/>
      <c r="G37" s="14"/>
      <c r="H37" s="8"/>
      <c r="I37" s="14"/>
      <c r="J37" s="8"/>
      <c r="K37" s="14"/>
      <c r="L37" s="8"/>
      <c r="M37" s="56"/>
      <c r="AA37" s="11"/>
      <c r="AB37" s="12"/>
      <c r="AC37" s="11"/>
      <c r="AD37" s="13"/>
    </row>
    <row r="38" spans="1:30" ht="18.600000000000001" customHeight="1" x14ac:dyDescent="0.15">
      <c r="A38" s="5"/>
      <c r="B38" s="6"/>
      <c r="C38" s="6"/>
      <c r="D38" s="6"/>
      <c r="E38" s="8"/>
      <c r="F38" s="8"/>
      <c r="G38" s="14"/>
      <c r="H38" s="8"/>
      <c r="I38" s="14"/>
      <c r="J38" s="8"/>
      <c r="K38" s="14"/>
      <c r="L38" s="8"/>
      <c r="M38" s="56"/>
      <c r="AA38" s="11"/>
      <c r="AB38" s="12"/>
      <c r="AC38" s="11"/>
      <c r="AD38" s="13"/>
    </row>
    <row r="39" spans="1:30" ht="18.600000000000001" customHeight="1" x14ac:dyDescent="0.15">
      <c r="A39" s="5"/>
      <c r="B39" s="6"/>
      <c r="C39" s="6"/>
      <c r="D39" s="6"/>
      <c r="E39" s="8"/>
      <c r="F39" s="8"/>
      <c r="G39" s="14"/>
      <c r="H39" s="8"/>
      <c r="I39" s="14"/>
      <c r="J39" s="8"/>
      <c r="K39" s="14"/>
      <c r="L39" s="8"/>
      <c r="M39" s="56"/>
      <c r="AA39" s="11"/>
      <c r="AB39" s="12"/>
      <c r="AC39" s="11"/>
      <c r="AD39" s="13"/>
    </row>
    <row r="40" spans="1:30" ht="18.600000000000001" customHeight="1" x14ac:dyDescent="0.15">
      <c r="A40" s="5"/>
      <c r="B40" s="6"/>
      <c r="C40" s="6"/>
      <c r="D40" s="6"/>
      <c r="E40" s="8"/>
      <c r="F40" s="8"/>
      <c r="G40" s="14"/>
      <c r="H40" s="8"/>
      <c r="I40" s="14"/>
      <c r="J40" s="8"/>
      <c r="K40" s="14"/>
      <c r="L40" s="8"/>
      <c r="M40" s="56"/>
      <c r="AA40" s="11"/>
      <c r="AB40" s="12"/>
      <c r="AC40" s="11"/>
      <c r="AD40" s="13"/>
    </row>
    <row r="41" spans="1:30" ht="18.600000000000001" customHeight="1" x14ac:dyDescent="0.15">
      <c r="A41" s="5"/>
      <c r="B41" s="6"/>
      <c r="C41" s="6"/>
      <c r="D41" s="6"/>
      <c r="E41" s="8"/>
      <c r="F41" s="8"/>
      <c r="G41" s="14"/>
      <c r="H41" s="8"/>
      <c r="I41" s="14"/>
      <c r="J41" s="8"/>
      <c r="K41" s="14"/>
      <c r="L41" s="8"/>
      <c r="M41" s="56"/>
      <c r="AA41" s="11"/>
      <c r="AB41" s="12"/>
      <c r="AC41" s="11"/>
      <c r="AD41" s="13"/>
    </row>
    <row r="42" spans="1:30" ht="18.600000000000001" customHeight="1" x14ac:dyDescent="0.15">
      <c r="A42" s="5"/>
      <c r="B42" s="6"/>
      <c r="C42" s="6"/>
      <c r="D42" s="6"/>
      <c r="E42" s="8"/>
      <c r="F42" s="8"/>
      <c r="G42" s="14"/>
      <c r="H42" s="8"/>
      <c r="I42" s="14"/>
      <c r="J42" s="8"/>
      <c r="K42" s="14"/>
      <c r="L42" s="8"/>
      <c r="M42" s="56"/>
      <c r="AA42" s="11"/>
      <c r="AB42" s="12"/>
      <c r="AC42" s="11"/>
      <c r="AD42" s="13"/>
    </row>
    <row r="43" spans="1:30" ht="18.600000000000001" customHeight="1" x14ac:dyDescent="0.15">
      <c r="A43" s="5"/>
      <c r="B43" s="6"/>
      <c r="C43" s="6"/>
      <c r="D43" s="6"/>
      <c r="E43" s="8"/>
      <c r="F43" s="8"/>
      <c r="G43" s="14"/>
      <c r="H43" s="8"/>
      <c r="I43" s="14"/>
      <c r="J43" s="8"/>
      <c r="K43" s="14"/>
      <c r="L43" s="8"/>
      <c r="M43" s="56"/>
      <c r="AA43" s="11"/>
      <c r="AB43" s="12"/>
      <c r="AC43" s="11"/>
      <c r="AD43" s="13"/>
    </row>
    <row r="44" spans="1:30" ht="18.600000000000001" customHeight="1" x14ac:dyDescent="0.15">
      <c r="A44" s="5"/>
      <c r="B44" s="6"/>
      <c r="C44" s="6"/>
      <c r="D44" s="6"/>
      <c r="E44" s="8"/>
      <c r="F44" s="8"/>
      <c r="G44" s="14"/>
      <c r="H44" s="8"/>
      <c r="I44" s="14"/>
      <c r="J44" s="8"/>
      <c r="K44" s="14"/>
      <c r="L44" s="8"/>
      <c r="M44" s="56"/>
      <c r="AA44" s="11"/>
      <c r="AB44" s="12"/>
      <c r="AC44" s="11"/>
      <c r="AD44" s="13"/>
    </row>
    <row r="45" spans="1:30" ht="18.600000000000001" customHeight="1" x14ac:dyDescent="0.15">
      <c r="A45" s="5"/>
      <c r="B45" s="6"/>
      <c r="C45" s="6"/>
      <c r="D45" s="6"/>
      <c r="E45" s="8"/>
      <c r="F45" s="8"/>
      <c r="G45" s="14"/>
      <c r="H45" s="8"/>
      <c r="I45" s="14"/>
      <c r="J45" s="8"/>
      <c r="K45" s="14"/>
      <c r="L45" s="8"/>
      <c r="M45" s="56"/>
      <c r="AA45" s="11"/>
      <c r="AB45" s="12"/>
      <c r="AC45" s="11"/>
      <c r="AD45" s="13"/>
    </row>
    <row r="46" spans="1:30" ht="18.600000000000001" customHeight="1" x14ac:dyDescent="0.15">
      <c r="A46" s="5"/>
      <c r="B46" s="6"/>
      <c r="C46" s="6"/>
      <c r="D46" s="6"/>
      <c r="E46" s="8"/>
      <c r="F46" s="8"/>
      <c r="G46" s="14"/>
      <c r="H46" s="8"/>
      <c r="I46" s="14"/>
      <c r="J46" s="8"/>
      <c r="K46" s="14"/>
      <c r="L46" s="8"/>
      <c r="M46" s="56"/>
      <c r="AA46" s="11"/>
      <c r="AB46" s="12"/>
      <c r="AC46" s="11"/>
      <c r="AD46" s="13"/>
    </row>
    <row r="47" spans="1:30" ht="18.600000000000001" customHeight="1" x14ac:dyDescent="0.15">
      <c r="A47" s="5"/>
      <c r="B47" s="6"/>
      <c r="C47" s="6"/>
      <c r="D47" s="6"/>
      <c r="E47" s="8"/>
      <c r="F47" s="8"/>
      <c r="G47" s="14"/>
      <c r="H47" s="8"/>
      <c r="I47" s="14"/>
      <c r="J47" s="8"/>
      <c r="K47" s="14"/>
      <c r="L47" s="8"/>
      <c r="M47" s="56"/>
      <c r="AA47" s="11"/>
      <c r="AB47" s="12"/>
      <c r="AC47" s="11"/>
      <c r="AD47" s="13"/>
    </row>
    <row r="48" spans="1:30" ht="18.600000000000001" customHeight="1" x14ac:dyDescent="0.15">
      <c r="A48" s="5"/>
      <c r="B48" s="6"/>
      <c r="C48" s="6"/>
      <c r="D48" s="6"/>
      <c r="E48" s="8"/>
      <c r="F48" s="8"/>
      <c r="G48" s="14"/>
      <c r="H48" s="8"/>
      <c r="I48" s="14"/>
      <c r="J48" s="8"/>
      <c r="K48" s="14"/>
      <c r="L48" s="8"/>
      <c r="M48" s="56"/>
      <c r="AA48" s="11"/>
      <c r="AB48" s="12"/>
      <c r="AC48" s="11"/>
      <c r="AD48" s="13"/>
    </row>
    <row r="49" spans="1:61" ht="18.600000000000001" customHeight="1" x14ac:dyDescent="0.15">
      <c r="A49" s="5"/>
      <c r="B49" s="6"/>
      <c r="C49" s="6"/>
      <c r="D49" s="6"/>
      <c r="E49" s="8"/>
      <c r="F49" s="8"/>
      <c r="G49" s="14"/>
      <c r="H49" s="8"/>
      <c r="I49" s="14"/>
      <c r="J49" s="8"/>
      <c r="K49" s="14"/>
      <c r="L49" s="8"/>
      <c r="M49" s="56"/>
      <c r="AA49" s="11"/>
      <c r="AB49" s="12"/>
      <c r="AC49" s="11"/>
      <c r="AD49" s="13"/>
    </row>
    <row r="50" spans="1:61" ht="18.600000000000001" customHeight="1" x14ac:dyDescent="0.15">
      <c r="A50" s="5"/>
      <c r="B50" s="6"/>
      <c r="C50" s="6"/>
      <c r="D50" s="6"/>
      <c r="E50" s="8"/>
      <c r="F50" s="8"/>
      <c r="G50" s="14"/>
      <c r="H50" s="8"/>
      <c r="I50" s="14"/>
      <c r="J50" s="8"/>
      <c r="K50" s="14"/>
      <c r="L50" s="8"/>
      <c r="M50" s="56"/>
      <c r="AA50" s="11"/>
      <c r="AB50" s="12"/>
      <c r="AC50" s="11"/>
      <c r="AD50" s="13"/>
    </row>
    <row r="51" spans="1:61" ht="18.600000000000001" customHeight="1" x14ac:dyDescent="0.15">
      <c r="A51" s="5"/>
      <c r="B51" s="6"/>
      <c r="C51" s="6"/>
      <c r="D51" s="6"/>
      <c r="E51" s="8"/>
      <c r="F51" s="8"/>
      <c r="G51" s="14"/>
      <c r="H51" s="8"/>
      <c r="I51" s="14"/>
      <c r="J51" s="8"/>
      <c r="K51" s="14"/>
      <c r="L51" s="8"/>
      <c r="M51" s="56"/>
      <c r="AA51" s="11"/>
      <c r="AB51" s="12"/>
      <c r="AC51" s="11"/>
      <c r="AD51" s="13"/>
    </row>
    <row r="52" spans="1:61" ht="18.600000000000001" customHeight="1" x14ac:dyDescent="0.15">
      <c r="A52" s="5"/>
      <c r="B52" s="6"/>
      <c r="C52" s="6"/>
      <c r="D52" s="6"/>
      <c r="E52" s="8"/>
      <c r="F52" s="8"/>
      <c r="G52" s="14"/>
      <c r="H52" s="8"/>
      <c r="I52" s="14"/>
      <c r="J52" s="8"/>
      <c r="K52" s="14"/>
      <c r="L52" s="8"/>
      <c r="M52" s="56"/>
      <c r="AA52" s="11"/>
      <c r="AB52" s="12"/>
      <c r="AC52" s="11"/>
      <c r="AD52" s="13"/>
    </row>
    <row r="53" spans="1:61" ht="18.600000000000001" customHeight="1" x14ac:dyDescent="0.15">
      <c r="A53" s="5" t="s">
        <v>192</v>
      </c>
      <c r="B53" s="6" t="s">
        <v>407</v>
      </c>
      <c r="C53" s="6"/>
      <c r="D53" s="6" t="s">
        <v>407</v>
      </c>
      <c r="E53" s="8"/>
      <c r="F53" s="8"/>
      <c r="G53" s="14"/>
      <c r="H53" s="8"/>
      <c r="I53" s="14"/>
      <c r="J53" s="8"/>
      <c r="K53" s="14"/>
      <c r="L53" s="8"/>
      <c r="M53" s="56"/>
      <c r="N53" s="1" t="s">
        <v>407</v>
      </c>
      <c r="P53" s="1" t="s">
        <v>722</v>
      </c>
      <c r="Q53" s="1" t="s">
        <v>104</v>
      </c>
      <c r="R53" s="1" t="s">
        <v>407</v>
      </c>
      <c r="AA53" s="11" t="s">
        <v>430</v>
      </c>
      <c r="AB53" s="12">
        <v>24746238</v>
      </c>
      <c r="AC53" s="11" t="s">
        <v>431</v>
      </c>
      <c r="AD53" s="13">
        <v>24746238</v>
      </c>
    </row>
    <row r="54" spans="1:61" ht="18.600000000000001" customHeight="1" thickBot="1" x14ac:dyDescent="0.2">
      <c r="A54" s="28"/>
      <c r="B54" s="29"/>
      <c r="C54" s="29"/>
      <c r="D54" s="29"/>
      <c r="E54" s="25"/>
      <c r="F54" s="25"/>
      <c r="G54" s="25"/>
      <c r="H54" s="25"/>
      <c r="I54" s="25"/>
      <c r="J54" s="25"/>
      <c r="K54" s="25"/>
      <c r="L54" s="25"/>
      <c r="M54" s="59"/>
    </row>
    <row r="55" spans="1:61" ht="18.600000000000001" customHeight="1" x14ac:dyDescent="0.15">
      <c r="A55" s="17" t="s">
        <v>488</v>
      </c>
      <c r="B55" s="18" t="s">
        <v>407</v>
      </c>
      <c r="C55" s="18">
        <v>1</v>
      </c>
      <c r="D55" s="18" t="s">
        <v>337</v>
      </c>
      <c r="E55" s="19"/>
      <c r="F55" s="20"/>
      <c r="G55" s="19"/>
      <c r="H55" s="20"/>
      <c r="I55" s="19"/>
      <c r="J55" s="20"/>
      <c r="K55" s="19"/>
      <c r="L55" s="20"/>
      <c r="M55" s="58"/>
      <c r="N55" s="1" t="s">
        <v>407</v>
      </c>
      <c r="O55" s="1" t="s">
        <v>412</v>
      </c>
    </row>
    <row r="56" spans="1:61" ht="18.600000000000001" customHeight="1" x14ac:dyDescent="0.15">
      <c r="A56" s="5" t="s">
        <v>489</v>
      </c>
      <c r="B56" s="6" t="s">
        <v>407</v>
      </c>
      <c r="C56" s="6"/>
      <c r="D56" s="6" t="s">
        <v>407</v>
      </c>
      <c r="E56" s="8"/>
      <c r="F56" s="8"/>
      <c r="G56" s="14"/>
      <c r="H56" s="8"/>
      <c r="I56" s="14"/>
      <c r="J56" s="8"/>
      <c r="K56" s="14"/>
      <c r="L56" s="8"/>
      <c r="M56" s="56"/>
      <c r="N56" s="1" t="s">
        <v>407</v>
      </c>
      <c r="P56" s="1" t="s">
        <v>50</v>
      </c>
      <c r="Q56" s="1" t="s">
        <v>407</v>
      </c>
      <c r="R56" s="1" t="s">
        <v>407</v>
      </c>
    </row>
    <row r="57" spans="1:61" ht="18.600000000000001" customHeight="1" x14ac:dyDescent="0.15">
      <c r="A57" s="5" t="s">
        <v>490</v>
      </c>
      <c r="B57" s="6" t="s">
        <v>491</v>
      </c>
      <c r="C57" s="6">
        <v>45</v>
      </c>
      <c r="D57" s="6" t="s">
        <v>492</v>
      </c>
      <c r="E57" s="8"/>
      <c r="F57" s="8"/>
      <c r="G57" s="8"/>
      <c r="H57" s="8"/>
      <c r="I57" s="8"/>
      <c r="J57" s="8"/>
      <c r="K57" s="8"/>
      <c r="L57" s="8"/>
      <c r="M57" s="56"/>
      <c r="N57" s="1" t="s">
        <v>407</v>
      </c>
      <c r="P57" s="1" t="s">
        <v>362</v>
      </c>
      <c r="Q57" s="1" t="s">
        <v>407</v>
      </c>
      <c r="R57" s="1" t="s">
        <v>25</v>
      </c>
      <c r="T57" s="1" t="s">
        <v>351</v>
      </c>
      <c r="BI57" s="10"/>
    </row>
    <row r="58" spans="1:61" ht="18.600000000000001" customHeight="1" x14ac:dyDescent="0.15">
      <c r="A58" s="5" t="s">
        <v>493</v>
      </c>
      <c r="B58" s="6" t="s">
        <v>494</v>
      </c>
      <c r="C58" s="6">
        <v>14</v>
      </c>
      <c r="D58" s="6" t="s">
        <v>492</v>
      </c>
      <c r="E58" s="8"/>
      <c r="F58" s="8"/>
      <c r="G58" s="8"/>
      <c r="H58" s="8"/>
      <c r="I58" s="8"/>
      <c r="J58" s="8"/>
      <c r="K58" s="8"/>
      <c r="L58" s="8"/>
      <c r="M58" s="56"/>
      <c r="N58" s="1" t="s">
        <v>407</v>
      </c>
      <c r="P58" s="1" t="s">
        <v>264</v>
      </c>
      <c r="Q58" s="1" t="s">
        <v>407</v>
      </c>
      <c r="R58" s="1" t="s">
        <v>225</v>
      </c>
      <c r="T58" s="1" t="s">
        <v>351</v>
      </c>
      <c r="BI58" s="10"/>
    </row>
    <row r="59" spans="1:61" ht="18.600000000000001" customHeight="1" x14ac:dyDescent="0.15">
      <c r="A59" s="5" t="s">
        <v>495</v>
      </c>
      <c r="B59" s="6" t="s">
        <v>407</v>
      </c>
      <c r="C59" s="6">
        <v>366</v>
      </c>
      <c r="D59" s="6" t="s">
        <v>255</v>
      </c>
      <c r="E59" s="8"/>
      <c r="F59" s="8"/>
      <c r="G59" s="8"/>
      <c r="H59" s="8"/>
      <c r="I59" s="8"/>
      <c r="J59" s="8"/>
      <c r="K59" s="8"/>
      <c r="L59" s="8"/>
      <c r="M59" s="56"/>
      <c r="N59" s="1" t="s">
        <v>407</v>
      </c>
      <c r="P59" s="1" t="s">
        <v>172</v>
      </c>
      <c r="Q59" s="1" t="s">
        <v>407</v>
      </c>
      <c r="R59" s="1" t="s">
        <v>5</v>
      </c>
      <c r="T59" s="1" t="s">
        <v>351</v>
      </c>
      <c r="BI59" s="10"/>
    </row>
    <row r="60" spans="1:61" ht="18.600000000000001" customHeight="1" x14ac:dyDescent="0.15">
      <c r="A60" s="5" t="s">
        <v>496</v>
      </c>
      <c r="B60" s="6" t="s">
        <v>497</v>
      </c>
      <c r="C60" s="6">
        <v>352</v>
      </c>
      <c r="D60" s="6" t="s">
        <v>498</v>
      </c>
      <c r="E60" s="8"/>
      <c r="F60" s="8"/>
      <c r="G60" s="8"/>
      <c r="H60" s="8"/>
      <c r="I60" s="8"/>
      <c r="J60" s="8"/>
      <c r="K60" s="8"/>
      <c r="L60" s="8"/>
      <c r="M60" s="56"/>
      <c r="N60" s="1" t="s">
        <v>407</v>
      </c>
      <c r="P60" s="1" t="s">
        <v>42</v>
      </c>
      <c r="Q60" s="1" t="s">
        <v>407</v>
      </c>
      <c r="R60" s="1" t="s">
        <v>499</v>
      </c>
      <c r="T60" s="1" t="s">
        <v>351</v>
      </c>
      <c r="BI60" s="10"/>
    </row>
    <row r="61" spans="1:61" ht="18.600000000000001" customHeight="1" x14ac:dyDescent="0.15">
      <c r="A61" s="5" t="s">
        <v>500</v>
      </c>
      <c r="B61" s="6" t="s">
        <v>501</v>
      </c>
      <c r="C61" s="6">
        <v>8</v>
      </c>
      <c r="D61" s="6" t="s">
        <v>267</v>
      </c>
      <c r="E61" s="8"/>
      <c r="F61" s="8"/>
      <c r="G61" s="8"/>
      <c r="H61" s="8"/>
      <c r="I61" s="8"/>
      <c r="J61" s="8"/>
      <c r="K61" s="8"/>
      <c r="L61" s="8"/>
      <c r="M61" s="56"/>
      <c r="N61" s="1" t="s">
        <v>407</v>
      </c>
      <c r="P61" s="1" t="s">
        <v>354</v>
      </c>
      <c r="Q61" s="1" t="s">
        <v>407</v>
      </c>
      <c r="R61" s="1" t="s">
        <v>502</v>
      </c>
      <c r="T61" s="1" t="s">
        <v>351</v>
      </c>
      <c r="BI61" s="10"/>
    </row>
    <row r="62" spans="1:61" ht="18.600000000000001" customHeight="1" x14ac:dyDescent="0.15">
      <c r="A62" s="5" t="s">
        <v>503</v>
      </c>
      <c r="B62" s="6" t="s">
        <v>494</v>
      </c>
      <c r="C62" s="6">
        <v>102</v>
      </c>
      <c r="D62" s="6" t="s">
        <v>492</v>
      </c>
      <c r="E62" s="8"/>
      <c r="F62" s="8"/>
      <c r="G62" s="8"/>
      <c r="H62" s="8"/>
      <c r="I62" s="8"/>
      <c r="J62" s="8"/>
      <c r="K62" s="8"/>
      <c r="L62" s="8"/>
      <c r="M62" s="56"/>
      <c r="N62" s="1" t="s">
        <v>407</v>
      </c>
      <c r="P62" s="1" t="s">
        <v>259</v>
      </c>
      <c r="Q62" s="1" t="s">
        <v>407</v>
      </c>
      <c r="R62" s="1" t="s">
        <v>90</v>
      </c>
      <c r="T62" s="1" t="s">
        <v>351</v>
      </c>
      <c r="BI62" s="10"/>
    </row>
    <row r="63" spans="1:61" ht="18.600000000000001" customHeight="1" x14ac:dyDescent="0.15">
      <c r="A63" s="5" t="s">
        <v>192</v>
      </c>
      <c r="B63" s="6" t="s">
        <v>407</v>
      </c>
      <c r="C63" s="6"/>
      <c r="D63" s="6" t="s">
        <v>407</v>
      </c>
      <c r="E63" s="8"/>
      <c r="F63" s="8"/>
      <c r="G63" s="14"/>
      <c r="H63" s="8"/>
      <c r="I63" s="14"/>
      <c r="J63" s="8"/>
      <c r="K63" s="14"/>
      <c r="L63" s="8"/>
      <c r="M63" s="56"/>
      <c r="N63" s="1" t="s">
        <v>407</v>
      </c>
      <c r="P63" s="1" t="s">
        <v>163</v>
      </c>
      <c r="Q63" s="1" t="s">
        <v>407</v>
      </c>
      <c r="R63" s="1" t="s">
        <v>407</v>
      </c>
    </row>
    <row r="64" spans="1:61" ht="18.600000000000001" customHeight="1" x14ac:dyDescent="0.15">
      <c r="A64" s="5" t="s">
        <v>504</v>
      </c>
      <c r="B64" s="6" t="s">
        <v>407</v>
      </c>
      <c r="C64" s="6"/>
      <c r="D64" s="6" t="s">
        <v>407</v>
      </c>
      <c r="E64" s="8"/>
      <c r="F64" s="8"/>
      <c r="G64" s="14"/>
      <c r="H64" s="8"/>
      <c r="I64" s="14"/>
      <c r="J64" s="8"/>
      <c r="K64" s="14"/>
      <c r="L64" s="8"/>
      <c r="M64" s="56"/>
      <c r="N64" s="1" t="s">
        <v>407</v>
      </c>
      <c r="P64" s="1" t="s">
        <v>34</v>
      </c>
      <c r="Q64" s="1" t="s">
        <v>407</v>
      </c>
      <c r="R64" s="1" t="s">
        <v>407</v>
      </c>
    </row>
    <row r="65" spans="1:61" ht="18.600000000000001" customHeight="1" x14ac:dyDescent="0.15">
      <c r="A65" s="5" t="s">
        <v>505</v>
      </c>
      <c r="B65" s="6" t="s">
        <v>506</v>
      </c>
      <c r="C65" s="6">
        <v>3</v>
      </c>
      <c r="D65" s="6" t="s">
        <v>492</v>
      </c>
      <c r="E65" s="8"/>
      <c r="F65" s="8"/>
      <c r="G65" s="8"/>
      <c r="H65" s="8"/>
      <c r="I65" s="8"/>
      <c r="J65" s="8"/>
      <c r="K65" s="8"/>
      <c r="L65" s="8"/>
      <c r="M65" s="56"/>
      <c r="N65" s="1" t="s">
        <v>407</v>
      </c>
      <c r="P65" s="1" t="s">
        <v>33</v>
      </c>
      <c r="Q65" s="1" t="s">
        <v>407</v>
      </c>
      <c r="R65" s="1" t="s">
        <v>507</v>
      </c>
      <c r="T65" s="1" t="s">
        <v>351</v>
      </c>
      <c r="BI65" s="10"/>
    </row>
    <row r="66" spans="1:61" ht="18.600000000000001" customHeight="1" x14ac:dyDescent="0.15">
      <c r="A66" s="5" t="s">
        <v>508</v>
      </c>
      <c r="B66" s="6" t="s">
        <v>509</v>
      </c>
      <c r="C66" s="6">
        <v>3</v>
      </c>
      <c r="D66" s="6" t="s">
        <v>492</v>
      </c>
      <c r="E66" s="8"/>
      <c r="F66" s="8"/>
      <c r="G66" s="8"/>
      <c r="H66" s="8"/>
      <c r="I66" s="8"/>
      <c r="J66" s="8"/>
      <c r="K66" s="8"/>
      <c r="L66" s="8"/>
      <c r="M66" s="56"/>
      <c r="N66" s="1" t="s">
        <v>407</v>
      </c>
      <c r="P66" s="1" t="s">
        <v>159</v>
      </c>
      <c r="Q66" s="1" t="s">
        <v>407</v>
      </c>
      <c r="R66" s="1" t="s">
        <v>510</v>
      </c>
      <c r="T66" s="1" t="s">
        <v>351</v>
      </c>
      <c r="BI66" s="10"/>
    </row>
    <row r="67" spans="1:61" ht="18.600000000000001" customHeight="1" x14ac:dyDescent="0.15">
      <c r="A67" s="5" t="s">
        <v>192</v>
      </c>
      <c r="B67" s="6" t="s">
        <v>407</v>
      </c>
      <c r="C67" s="6"/>
      <c r="D67" s="6" t="s">
        <v>407</v>
      </c>
      <c r="E67" s="8"/>
      <c r="F67" s="8"/>
      <c r="G67" s="14"/>
      <c r="H67" s="8"/>
      <c r="I67" s="14"/>
      <c r="J67" s="8"/>
      <c r="K67" s="14"/>
      <c r="L67" s="8"/>
      <c r="M67" s="56"/>
      <c r="N67" s="1" t="s">
        <v>407</v>
      </c>
      <c r="P67" s="1" t="s">
        <v>254</v>
      </c>
      <c r="Q67" s="1" t="s">
        <v>407</v>
      </c>
      <c r="R67" s="1" t="s">
        <v>407</v>
      </c>
    </row>
    <row r="68" spans="1:61" ht="18.600000000000001" customHeight="1" x14ac:dyDescent="0.15">
      <c r="A68" s="21"/>
      <c r="B68" s="4"/>
      <c r="C68" s="4"/>
      <c r="D68" s="4"/>
      <c r="E68" s="14"/>
      <c r="F68" s="14"/>
      <c r="G68" s="14"/>
      <c r="H68" s="14"/>
      <c r="I68" s="14"/>
      <c r="J68" s="14"/>
      <c r="K68" s="14"/>
      <c r="L68" s="14"/>
      <c r="M68" s="60"/>
    </row>
    <row r="69" spans="1:61" ht="18.600000000000001" customHeight="1" x14ac:dyDescent="0.15">
      <c r="A69" s="5" t="s">
        <v>511</v>
      </c>
      <c r="B69" s="6" t="s">
        <v>407</v>
      </c>
      <c r="C69" s="6">
        <v>1</v>
      </c>
      <c r="D69" s="6" t="s">
        <v>337</v>
      </c>
      <c r="F69" s="8"/>
      <c r="H69" s="8"/>
      <c r="J69" s="8"/>
      <c r="L69" s="8"/>
      <c r="M69" s="56"/>
      <c r="N69" s="1" t="s">
        <v>407</v>
      </c>
      <c r="O69" s="1" t="s">
        <v>414</v>
      </c>
    </row>
    <row r="70" spans="1:61" ht="18.600000000000001" customHeight="1" x14ac:dyDescent="0.15">
      <c r="A70" s="5" t="s">
        <v>512</v>
      </c>
      <c r="B70" s="6" t="s">
        <v>407</v>
      </c>
      <c r="C70" s="6"/>
      <c r="D70" s="6" t="s">
        <v>407</v>
      </c>
      <c r="E70" s="8"/>
      <c r="F70" s="8"/>
      <c r="G70" s="14"/>
      <c r="H70" s="8"/>
      <c r="I70" s="14"/>
      <c r="J70" s="8"/>
      <c r="K70" s="14"/>
      <c r="L70" s="8"/>
      <c r="M70" s="56"/>
      <c r="N70" s="1" t="s">
        <v>407</v>
      </c>
      <c r="P70" s="1" t="s">
        <v>50</v>
      </c>
      <c r="Q70" s="1" t="s">
        <v>407</v>
      </c>
      <c r="R70" s="1" t="s">
        <v>407</v>
      </c>
    </row>
    <row r="71" spans="1:61" ht="18.600000000000001" customHeight="1" x14ac:dyDescent="0.15">
      <c r="A71" s="5" t="s">
        <v>513</v>
      </c>
      <c r="B71" s="6" t="s">
        <v>501</v>
      </c>
      <c r="C71" s="6">
        <v>8</v>
      </c>
      <c r="D71" s="6" t="s">
        <v>267</v>
      </c>
      <c r="E71" s="8"/>
      <c r="F71" s="8"/>
      <c r="G71" s="8"/>
      <c r="H71" s="8"/>
      <c r="I71" s="8"/>
      <c r="J71" s="8"/>
      <c r="K71" s="8"/>
      <c r="L71" s="8"/>
      <c r="M71" s="56"/>
      <c r="N71" s="1" t="s">
        <v>407</v>
      </c>
      <c r="P71" s="1" t="s">
        <v>362</v>
      </c>
      <c r="Q71" s="1" t="s">
        <v>407</v>
      </c>
      <c r="R71" s="1" t="s">
        <v>514</v>
      </c>
      <c r="T71" s="1" t="s">
        <v>351</v>
      </c>
      <c r="BI71" s="10"/>
    </row>
    <row r="72" spans="1:61" ht="18.600000000000001" customHeight="1" x14ac:dyDescent="0.15">
      <c r="A72" s="5" t="s">
        <v>515</v>
      </c>
      <c r="B72" s="6" t="s">
        <v>516</v>
      </c>
      <c r="C72" s="6">
        <v>1</v>
      </c>
      <c r="D72" s="6" t="s">
        <v>492</v>
      </c>
      <c r="E72" s="8"/>
      <c r="F72" s="8"/>
      <c r="G72" s="8"/>
      <c r="H72" s="8"/>
      <c r="I72" s="8"/>
      <c r="J72" s="8"/>
      <c r="K72" s="8"/>
      <c r="L72" s="8"/>
      <c r="M72" s="56"/>
      <c r="N72" s="1" t="s">
        <v>407</v>
      </c>
      <c r="P72" s="1" t="s">
        <v>264</v>
      </c>
      <c r="Q72" s="1" t="s">
        <v>407</v>
      </c>
      <c r="R72" s="1" t="s">
        <v>517</v>
      </c>
      <c r="T72" s="1" t="s">
        <v>351</v>
      </c>
      <c r="BI72" s="10"/>
    </row>
    <row r="73" spans="1:61" ht="18.600000000000001" customHeight="1" x14ac:dyDescent="0.15">
      <c r="A73" s="5" t="s">
        <v>192</v>
      </c>
      <c r="B73" s="6" t="s">
        <v>407</v>
      </c>
      <c r="C73" s="6"/>
      <c r="D73" s="6" t="s">
        <v>407</v>
      </c>
      <c r="E73" s="8"/>
      <c r="F73" s="8"/>
      <c r="G73" s="14"/>
      <c r="H73" s="8"/>
      <c r="I73" s="14"/>
      <c r="J73" s="8"/>
      <c r="K73" s="14"/>
      <c r="L73" s="8"/>
      <c r="M73" s="56"/>
      <c r="N73" s="1" t="s">
        <v>407</v>
      </c>
      <c r="P73" s="1" t="s">
        <v>42</v>
      </c>
      <c r="Q73" s="1" t="s">
        <v>407</v>
      </c>
      <c r="R73" s="1" t="s">
        <v>407</v>
      </c>
    </row>
    <row r="74" spans="1:61" ht="18.600000000000001" customHeight="1" x14ac:dyDescent="0.15">
      <c r="A74" s="21"/>
      <c r="B74" s="4"/>
      <c r="C74" s="4"/>
      <c r="D74" s="4"/>
      <c r="E74" s="14"/>
      <c r="F74" s="14"/>
      <c r="G74" s="14"/>
      <c r="H74" s="14"/>
      <c r="I74" s="14"/>
      <c r="J74" s="14"/>
      <c r="K74" s="14"/>
      <c r="L74" s="14"/>
      <c r="M74" s="60"/>
    </row>
    <row r="75" spans="1:61" ht="18.600000000000001" customHeight="1" x14ac:dyDescent="0.15">
      <c r="A75" s="5" t="s">
        <v>518</v>
      </c>
      <c r="B75" s="6" t="s">
        <v>407</v>
      </c>
      <c r="C75" s="6">
        <v>1</v>
      </c>
      <c r="D75" s="6" t="s">
        <v>337</v>
      </c>
      <c r="F75" s="8"/>
      <c r="H75" s="8"/>
      <c r="J75" s="8"/>
      <c r="L75" s="8"/>
      <c r="M75" s="56"/>
      <c r="N75" s="1" t="s">
        <v>407</v>
      </c>
      <c r="O75" s="1" t="s">
        <v>416</v>
      </c>
    </row>
    <row r="76" spans="1:61" ht="18.600000000000001" customHeight="1" x14ac:dyDescent="0.15">
      <c r="A76" s="5" t="s">
        <v>519</v>
      </c>
      <c r="B76" s="6" t="s">
        <v>407</v>
      </c>
      <c r="C76" s="6"/>
      <c r="D76" s="6" t="s">
        <v>407</v>
      </c>
      <c r="E76" s="8"/>
      <c r="F76" s="8"/>
      <c r="G76" s="14"/>
      <c r="H76" s="8"/>
      <c r="I76" s="14"/>
      <c r="J76" s="8"/>
      <c r="K76" s="14"/>
      <c r="L76" s="8"/>
      <c r="M76" s="56"/>
      <c r="N76" s="1" t="s">
        <v>407</v>
      </c>
      <c r="P76" s="1" t="s">
        <v>50</v>
      </c>
      <c r="Q76" s="1" t="s">
        <v>407</v>
      </c>
      <c r="R76" s="1" t="s">
        <v>407</v>
      </c>
    </row>
    <row r="77" spans="1:61" ht="18.600000000000001" customHeight="1" x14ac:dyDescent="0.15">
      <c r="A77" s="5" t="s">
        <v>520</v>
      </c>
      <c r="B77" s="6" t="s">
        <v>407</v>
      </c>
      <c r="C77" s="6">
        <v>642</v>
      </c>
      <c r="D77" s="6" t="s">
        <v>498</v>
      </c>
      <c r="E77" s="8"/>
      <c r="F77" s="8"/>
      <c r="G77" s="8"/>
      <c r="H77" s="8"/>
      <c r="I77" s="8"/>
      <c r="J77" s="8"/>
      <c r="K77" s="8"/>
      <c r="L77" s="8"/>
      <c r="M77" s="56"/>
      <c r="N77" s="1" t="s">
        <v>407</v>
      </c>
      <c r="P77" s="1" t="s">
        <v>362</v>
      </c>
      <c r="Q77" s="1" t="s">
        <v>407</v>
      </c>
      <c r="R77" s="1" t="s">
        <v>521</v>
      </c>
      <c r="T77" s="1" t="s">
        <v>351</v>
      </c>
      <c r="BI77" s="10"/>
    </row>
    <row r="78" spans="1:61" ht="18.600000000000001" customHeight="1" x14ac:dyDescent="0.15">
      <c r="A78" s="5" t="s">
        <v>522</v>
      </c>
      <c r="B78" s="6" t="s">
        <v>263</v>
      </c>
      <c r="C78" s="6">
        <v>642</v>
      </c>
      <c r="D78" s="6" t="s">
        <v>498</v>
      </c>
      <c r="E78" s="8"/>
      <c r="F78" s="8"/>
      <c r="G78" s="8"/>
      <c r="H78" s="8"/>
      <c r="I78" s="8"/>
      <c r="J78" s="8"/>
      <c r="K78" s="8"/>
      <c r="L78" s="8"/>
      <c r="M78" s="56"/>
      <c r="N78" s="1" t="s">
        <v>407</v>
      </c>
      <c r="P78" s="1" t="s">
        <v>264</v>
      </c>
      <c r="Q78" s="1" t="s">
        <v>407</v>
      </c>
      <c r="R78" s="1" t="s">
        <v>523</v>
      </c>
      <c r="T78" s="1" t="s">
        <v>351</v>
      </c>
      <c r="BI78" s="10"/>
    </row>
    <row r="79" spans="1:61" ht="18.600000000000001" customHeight="1" x14ac:dyDescent="0.15">
      <c r="A79" s="5" t="s">
        <v>524</v>
      </c>
      <c r="B79" s="6" t="s">
        <v>311</v>
      </c>
      <c r="C79" s="6">
        <v>14</v>
      </c>
      <c r="D79" s="6" t="s">
        <v>492</v>
      </c>
      <c r="E79" s="8"/>
      <c r="F79" s="8"/>
      <c r="G79" s="8"/>
      <c r="H79" s="8"/>
      <c r="I79" s="8"/>
      <c r="J79" s="8"/>
      <c r="K79" s="8"/>
      <c r="L79" s="8"/>
      <c r="M79" s="56"/>
      <c r="N79" s="1" t="s">
        <v>407</v>
      </c>
      <c r="P79" s="1" t="s">
        <v>172</v>
      </c>
      <c r="Q79" s="1" t="s">
        <v>407</v>
      </c>
      <c r="R79" s="1" t="s">
        <v>24</v>
      </c>
      <c r="T79" s="1" t="s">
        <v>351</v>
      </c>
      <c r="BI79" s="10"/>
    </row>
    <row r="80" spans="1:61" ht="18.600000000000001" customHeight="1" thickBot="1" x14ac:dyDescent="0.2">
      <c r="A80" s="22" t="s">
        <v>192</v>
      </c>
      <c r="B80" s="23" t="s">
        <v>407</v>
      </c>
      <c r="C80" s="23"/>
      <c r="D80" s="23" t="s">
        <v>407</v>
      </c>
      <c r="E80" s="24"/>
      <c r="F80" s="24"/>
      <c r="G80" s="25"/>
      <c r="H80" s="24"/>
      <c r="I80" s="25"/>
      <c r="J80" s="24"/>
      <c r="K80" s="25"/>
      <c r="L80" s="24"/>
      <c r="M80" s="57"/>
      <c r="N80" s="1" t="s">
        <v>407</v>
      </c>
      <c r="P80" s="1" t="s">
        <v>42</v>
      </c>
      <c r="Q80" s="1" t="s">
        <v>407</v>
      </c>
      <c r="R80" s="1" t="s">
        <v>407</v>
      </c>
    </row>
    <row r="81" spans="1:61" ht="18.600000000000001" customHeight="1" x14ac:dyDescent="0.15">
      <c r="A81" s="17" t="s">
        <v>525</v>
      </c>
      <c r="B81" s="18" t="s">
        <v>407</v>
      </c>
      <c r="C81" s="18"/>
      <c r="D81" s="18" t="s">
        <v>407</v>
      </c>
      <c r="E81" s="20"/>
      <c r="F81" s="20"/>
      <c r="G81" s="27"/>
      <c r="H81" s="20"/>
      <c r="I81" s="27"/>
      <c r="J81" s="20"/>
      <c r="K81" s="27"/>
      <c r="L81" s="20"/>
      <c r="M81" s="58"/>
      <c r="N81" s="1" t="s">
        <v>407</v>
      </c>
      <c r="P81" s="1" t="s">
        <v>354</v>
      </c>
      <c r="Q81" s="1" t="s">
        <v>407</v>
      </c>
      <c r="R81" s="1" t="s">
        <v>407</v>
      </c>
    </row>
    <row r="82" spans="1:61" ht="18.600000000000001" customHeight="1" x14ac:dyDescent="0.15">
      <c r="A82" s="5" t="s">
        <v>526</v>
      </c>
      <c r="B82" s="6" t="s">
        <v>527</v>
      </c>
      <c r="C82" s="6">
        <v>226</v>
      </c>
      <c r="D82" s="6" t="s">
        <v>255</v>
      </c>
      <c r="E82" s="8"/>
      <c r="F82" s="8"/>
      <c r="G82" s="8"/>
      <c r="H82" s="8"/>
      <c r="I82" s="8"/>
      <c r="J82" s="8"/>
      <c r="K82" s="8"/>
      <c r="L82" s="8"/>
      <c r="M82" s="56"/>
      <c r="N82" s="1" t="s">
        <v>407</v>
      </c>
      <c r="P82" s="1" t="s">
        <v>259</v>
      </c>
      <c r="Q82" s="1" t="s">
        <v>407</v>
      </c>
      <c r="R82" s="1" t="s">
        <v>528</v>
      </c>
      <c r="T82" s="1" t="s">
        <v>351</v>
      </c>
      <c r="BI82" s="10"/>
    </row>
    <row r="83" spans="1:61" ht="18.600000000000001" customHeight="1" x14ac:dyDescent="0.15">
      <c r="A83" s="5" t="s">
        <v>526</v>
      </c>
      <c r="B83" s="6" t="s">
        <v>529</v>
      </c>
      <c r="C83" s="6">
        <v>2</v>
      </c>
      <c r="D83" s="6" t="s">
        <v>255</v>
      </c>
      <c r="E83" s="8"/>
      <c r="F83" s="8"/>
      <c r="G83" s="8"/>
      <c r="H83" s="8"/>
      <c r="I83" s="8"/>
      <c r="J83" s="8"/>
      <c r="K83" s="8"/>
      <c r="L83" s="8"/>
      <c r="M83" s="56"/>
      <c r="N83" s="1" t="s">
        <v>407</v>
      </c>
      <c r="P83" s="1" t="s">
        <v>163</v>
      </c>
      <c r="Q83" s="1" t="s">
        <v>407</v>
      </c>
      <c r="R83" s="1" t="s">
        <v>530</v>
      </c>
      <c r="T83" s="1" t="s">
        <v>351</v>
      </c>
      <c r="BI83" s="10"/>
    </row>
    <row r="84" spans="1:61" ht="18.600000000000001" customHeight="1" x14ac:dyDescent="0.15">
      <c r="A84" s="5" t="s">
        <v>526</v>
      </c>
      <c r="B84" s="6" t="s">
        <v>531</v>
      </c>
      <c r="C84" s="6">
        <v>4</v>
      </c>
      <c r="D84" s="6" t="s">
        <v>255</v>
      </c>
      <c r="E84" s="8"/>
      <c r="F84" s="8"/>
      <c r="G84" s="8"/>
      <c r="H84" s="8"/>
      <c r="I84" s="8"/>
      <c r="J84" s="8"/>
      <c r="K84" s="8"/>
      <c r="L84" s="8"/>
      <c r="M84" s="56"/>
      <c r="N84" s="1" t="s">
        <v>407</v>
      </c>
      <c r="P84" s="1" t="s">
        <v>34</v>
      </c>
      <c r="Q84" s="1" t="s">
        <v>407</v>
      </c>
      <c r="R84" s="1" t="s">
        <v>532</v>
      </c>
      <c r="T84" s="1" t="s">
        <v>351</v>
      </c>
      <c r="BI84" s="10"/>
    </row>
    <row r="85" spans="1:61" ht="18.600000000000001" customHeight="1" x14ac:dyDescent="0.15">
      <c r="A85" s="5" t="s">
        <v>526</v>
      </c>
      <c r="B85" s="6" t="s">
        <v>533</v>
      </c>
      <c r="C85" s="6">
        <v>16</v>
      </c>
      <c r="D85" s="6" t="s">
        <v>255</v>
      </c>
      <c r="E85" s="8"/>
      <c r="F85" s="8"/>
      <c r="G85" s="8"/>
      <c r="H85" s="8"/>
      <c r="I85" s="8"/>
      <c r="J85" s="8"/>
      <c r="K85" s="8"/>
      <c r="L85" s="8"/>
      <c r="M85" s="56"/>
      <c r="N85" s="1" t="s">
        <v>407</v>
      </c>
      <c r="P85" s="1" t="s">
        <v>33</v>
      </c>
      <c r="Q85" s="1" t="s">
        <v>407</v>
      </c>
      <c r="R85" s="1" t="s">
        <v>534</v>
      </c>
      <c r="T85" s="1" t="s">
        <v>351</v>
      </c>
      <c r="BI85" s="10"/>
    </row>
    <row r="86" spans="1:61" ht="18.600000000000001" customHeight="1" x14ac:dyDescent="0.15">
      <c r="A86" s="5" t="s">
        <v>526</v>
      </c>
      <c r="B86" s="6" t="s">
        <v>535</v>
      </c>
      <c r="C86" s="6">
        <v>5</v>
      </c>
      <c r="D86" s="6" t="s">
        <v>255</v>
      </c>
      <c r="E86" s="8"/>
      <c r="F86" s="8"/>
      <c r="G86" s="8"/>
      <c r="H86" s="8"/>
      <c r="I86" s="8"/>
      <c r="J86" s="8"/>
      <c r="K86" s="8"/>
      <c r="L86" s="8"/>
      <c r="M86" s="56"/>
      <c r="N86" s="1" t="s">
        <v>407</v>
      </c>
      <c r="P86" s="1" t="s">
        <v>159</v>
      </c>
      <c r="Q86" s="1" t="s">
        <v>407</v>
      </c>
      <c r="R86" s="1" t="s">
        <v>536</v>
      </c>
      <c r="T86" s="1" t="s">
        <v>351</v>
      </c>
      <c r="BI86" s="10"/>
    </row>
    <row r="87" spans="1:61" ht="18.600000000000001" customHeight="1" x14ac:dyDescent="0.15">
      <c r="A87" s="5" t="s">
        <v>526</v>
      </c>
      <c r="B87" s="6" t="s">
        <v>537</v>
      </c>
      <c r="C87" s="6">
        <v>27</v>
      </c>
      <c r="D87" s="6" t="s">
        <v>255</v>
      </c>
      <c r="E87" s="8"/>
      <c r="F87" s="8"/>
      <c r="G87" s="8"/>
      <c r="H87" s="8"/>
      <c r="I87" s="8"/>
      <c r="J87" s="8"/>
      <c r="K87" s="8"/>
      <c r="L87" s="8"/>
      <c r="M87" s="56"/>
      <c r="N87" s="1" t="s">
        <v>407</v>
      </c>
      <c r="P87" s="1" t="s">
        <v>254</v>
      </c>
      <c r="Q87" s="1" t="s">
        <v>407</v>
      </c>
      <c r="R87" s="1" t="s">
        <v>538</v>
      </c>
      <c r="T87" s="1" t="s">
        <v>351</v>
      </c>
      <c r="BI87" s="10"/>
    </row>
    <row r="88" spans="1:61" ht="18.600000000000001" customHeight="1" x14ac:dyDescent="0.15">
      <c r="A88" s="5" t="s">
        <v>515</v>
      </c>
      <c r="B88" s="6" t="s">
        <v>300</v>
      </c>
      <c r="C88" s="6">
        <v>32</v>
      </c>
      <c r="D88" s="6" t="s">
        <v>492</v>
      </c>
      <c r="E88" s="8"/>
      <c r="F88" s="8"/>
      <c r="G88" s="8"/>
      <c r="H88" s="8"/>
      <c r="I88" s="8"/>
      <c r="J88" s="8"/>
      <c r="K88" s="8"/>
      <c r="L88" s="8"/>
      <c r="M88" s="56"/>
      <c r="N88" s="1" t="s">
        <v>407</v>
      </c>
      <c r="P88" s="1" t="s">
        <v>349</v>
      </c>
      <c r="Q88" s="1" t="s">
        <v>407</v>
      </c>
      <c r="R88" s="1" t="s">
        <v>215</v>
      </c>
      <c r="T88" s="1" t="s">
        <v>351</v>
      </c>
      <c r="BI88" s="10"/>
    </row>
    <row r="89" spans="1:61" ht="18.600000000000001" customHeight="1" x14ac:dyDescent="0.15">
      <c r="A89" s="5" t="s">
        <v>539</v>
      </c>
      <c r="B89" s="6" t="s">
        <v>190</v>
      </c>
      <c r="C89" s="6">
        <v>45</v>
      </c>
      <c r="D89" s="6" t="s">
        <v>498</v>
      </c>
      <c r="E89" s="8"/>
      <c r="F89" s="8"/>
      <c r="G89" s="8"/>
      <c r="H89" s="8"/>
      <c r="I89" s="8"/>
      <c r="J89" s="8"/>
      <c r="K89" s="8"/>
      <c r="L89" s="8"/>
      <c r="M89" s="56"/>
      <c r="N89" s="1" t="s">
        <v>407</v>
      </c>
      <c r="P89" s="1" t="s">
        <v>20</v>
      </c>
      <c r="Q89" s="1" t="s">
        <v>407</v>
      </c>
      <c r="R89" s="1" t="s">
        <v>112</v>
      </c>
      <c r="T89" s="1" t="s">
        <v>351</v>
      </c>
      <c r="BI89" s="10"/>
    </row>
    <row r="90" spans="1:61" ht="18.600000000000001" customHeight="1" x14ac:dyDescent="0.15">
      <c r="A90" s="5" t="s">
        <v>192</v>
      </c>
      <c r="B90" s="6" t="s">
        <v>407</v>
      </c>
      <c r="C90" s="6"/>
      <c r="D90" s="6" t="s">
        <v>407</v>
      </c>
      <c r="E90" s="8"/>
      <c r="F90" s="8"/>
      <c r="G90" s="14"/>
      <c r="H90" s="8"/>
      <c r="I90" s="14"/>
      <c r="J90" s="8"/>
      <c r="K90" s="14"/>
      <c r="L90" s="8"/>
      <c r="M90" s="56"/>
      <c r="N90" s="1" t="s">
        <v>407</v>
      </c>
      <c r="P90" s="1" t="s">
        <v>151</v>
      </c>
      <c r="Q90" s="1" t="s">
        <v>407</v>
      </c>
      <c r="R90" s="1" t="s">
        <v>407</v>
      </c>
    </row>
    <row r="91" spans="1:61" ht="18.600000000000001" customHeight="1" x14ac:dyDescent="0.15">
      <c r="A91" s="21"/>
      <c r="B91" s="4"/>
      <c r="C91" s="4"/>
      <c r="D91" s="4"/>
      <c r="E91" s="14"/>
      <c r="F91" s="14"/>
      <c r="G91" s="14"/>
      <c r="H91" s="14"/>
      <c r="I91" s="14"/>
      <c r="J91" s="14"/>
      <c r="K91" s="14"/>
      <c r="L91" s="14"/>
      <c r="M91" s="60"/>
    </row>
    <row r="92" spans="1:61" ht="18.600000000000001" customHeight="1" x14ac:dyDescent="0.15">
      <c r="A92" s="5" t="s">
        <v>540</v>
      </c>
      <c r="B92" s="6" t="s">
        <v>407</v>
      </c>
      <c r="C92" s="6">
        <v>1</v>
      </c>
      <c r="D92" s="6" t="s">
        <v>337</v>
      </c>
      <c r="F92" s="8"/>
      <c r="H92" s="8"/>
      <c r="J92" s="8"/>
      <c r="L92" s="8"/>
      <c r="M92" s="56"/>
      <c r="N92" s="1" t="s">
        <v>407</v>
      </c>
      <c r="O92" s="1" t="s">
        <v>418</v>
      </c>
    </row>
    <row r="93" spans="1:61" ht="18.600000000000001" customHeight="1" x14ac:dyDescent="0.15">
      <c r="A93" s="5" t="s">
        <v>541</v>
      </c>
      <c r="B93" s="6" t="s">
        <v>407</v>
      </c>
      <c r="C93" s="6"/>
      <c r="D93" s="6" t="s">
        <v>407</v>
      </c>
      <c r="E93" s="8"/>
      <c r="F93" s="8"/>
      <c r="G93" s="14"/>
      <c r="H93" s="8"/>
      <c r="I93" s="14"/>
      <c r="J93" s="8"/>
      <c r="K93" s="14"/>
      <c r="L93" s="8"/>
      <c r="M93" s="56"/>
      <c r="N93" s="1" t="s">
        <v>407</v>
      </c>
      <c r="P93" s="1" t="s">
        <v>50</v>
      </c>
      <c r="Q93" s="1" t="s">
        <v>407</v>
      </c>
      <c r="R93" s="1" t="s">
        <v>407</v>
      </c>
    </row>
    <row r="94" spans="1:61" ht="18.600000000000001" customHeight="1" x14ac:dyDescent="0.15">
      <c r="A94" s="5" t="s">
        <v>542</v>
      </c>
      <c r="B94" s="6" t="s">
        <v>99</v>
      </c>
      <c r="C94" s="6">
        <v>34</v>
      </c>
      <c r="D94" s="6" t="s">
        <v>498</v>
      </c>
      <c r="E94" s="8"/>
      <c r="F94" s="8"/>
      <c r="G94" s="8"/>
      <c r="H94" s="8"/>
      <c r="I94" s="8"/>
      <c r="J94" s="8"/>
      <c r="K94" s="8"/>
      <c r="L94" s="8"/>
      <c r="M94" s="56"/>
      <c r="N94" s="1" t="s">
        <v>407</v>
      </c>
      <c r="P94" s="1" t="s">
        <v>362</v>
      </c>
      <c r="Q94" s="1" t="s">
        <v>407</v>
      </c>
      <c r="R94" s="1" t="s">
        <v>543</v>
      </c>
      <c r="T94" s="1" t="s">
        <v>351</v>
      </c>
      <c r="BI94" s="10"/>
    </row>
    <row r="95" spans="1:61" ht="18.600000000000001" customHeight="1" x14ac:dyDescent="0.15">
      <c r="A95" s="5" t="s">
        <v>192</v>
      </c>
      <c r="B95" s="6" t="s">
        <v>407</v>
      </c>
      <c r="C95" s="6"/>
      <c r="D95" s="6" t="s">
        <v>407</v>
      </c>
      <c r="E95" s="8"/>
      <c r="F95" s="8"/>
      <c r="G95" s="14"/>
      <c r="H95" s="8"/>
      <c r="I95" s="14"/>
      <c r="J95" s="8"/>
      <c r="K95" s="14"/>
      <c r="L95" s="8"/>
      <c r="M95" s="56"/>
      <c r="N95" s="1" t="s">
        <v>407</v>
      </c>
      <c r="P95" s="1" t="s">
        <v>264</v>
      </c>
      <c r="Q95" s="1" t="s">
        <v>407</v>
      </c>
      <c r="R95" s="1" t="s">
        <v>407</v>
      </c>
    </row>
    <row r="96" spans="1:61" ht="18.600000000000001" customHeight="1" x14ac:dyDescent="0.15">
      <c r="A96" s="5" t="s">
        <v>544</v>
      </c>
      <c r="B96" s="6" t="s">
        <v>407</v>
      </c>
      <c r="C96" s="6"/>
      <c r="D96" s="6" t="s">
        <v>407</v>
      </c>
      <c r="E96" s="8"/>
      <c r="F96" s="8"/>
      <c r="G96" s="14"/>
      <c r="H96" s="8"/>
      <c r="I96" s="14"/>
      <c r="J96" s="8"/>
      <c r="K96" s="14"/>
      <c r="L96" s="8"/>
      <c r="M96" s="56"/>
      <c r="N96" s="1" t="s">
        <v>407</v>
      </c>
      <c r="P96" s="1" t="s">
        <v>172</v>
      </c>
      <c r="Q96" s="1" t="s">
        <v>407</v>
      </c>
      <c r="R96" s="1" t="s">
        <v>407</v>
      </c>
    </row>
    <row r="97" spans="1:61" ht="18.600000000000001" customHeight="1" x14ac:dyDescent="0.15">
      <c r="A97" s="5" t="s">
        <v>545</v>
      </c>
      <c r="B97" s="6" t="s">
        <v>209</v>
      </c>
      <c r="C97" s="6">
        <v>2</v>
      </c>
      <c r="D97" s="6" t="s">
        <v>292</v>
      </c>
      <c r="E97" s="8"/>
      <c r="F97" s="8"/>
      <c r="G97" s="8"/>
      <c r="H97" s="8"/>
      <c r="I97" s="8"/>
      <c r="J97" s="8"/>
      <c r="K97" s="8"/>
      <c r="L97" s="8"/>
      <c r="M97" s="56"/>
      <c r="N97" s="1" t="s">
        <v>407</v>
      </c>
      <c r="P97" s="1" t="s">
        <v>42</v>
      </c>
      <c r="Q97" s="1" t="s">
        <v>407</v>
      </c>
      <c r="R97" s="1" t="s">
        <v>301</v>
      </c>
      <c r="T97" s="1" t="s">
        <v>351</v>
      </c>
      <c r="BI97" s="10"/>
    </row>
    <row r="98" spans="1:61" ht="18.600000000000001" customHeight="1" x14ac:dyDescent="0.15">
      <c r="A98" s="5" t="s">
        <v>546</v>
      </c>
      <c r="B98" s="6" t="s">
        <v>547</v>
      </c>
      <c r="C98" s="6">
        <v>18</v>
      </c>
      <c r="D98" s="6" t="s">
        <v>492</v>
      </c>
      <c r="E98" s="8"/>
      <c r="F98" s="8"/>
      <c r="G98" s="8"/>
      <c r="H98" s="8"/>
      <c r="I98" s="8"/>
      <c r="J98" s="8"/>
      <c r="K98" s="8"/>
      <c r="L98" s="8"/>
      <c r="M98" s="56"/>
      <c r="N98" s="1" t="s">
        <v>407</v>
      </c>
      <c r="P98" s="1" t="s">
        <v>354</v>
      </c>
      <c r="Q98" s="1" t="s">
        <v>407</v>
      </c>
      <c r="R98" s="1" t="s">
        <v>373</v>
      </c>
      <c r="T98" s="1" t="s">
        <v>351</v>
      </c>
      <c r="BI98" s="10"/>
    </row>
    <row r="99" spans="1:61" ht="18.600000000000001" customHeight="1" x14ac:dyDescent="0.15">
      <c r="A99" s="5" t="s">
        <v>548</v>
      </c>
      <c r="B99" s="6" t="s">
        <v>407</v>
      </c>
      <c r="C99" s="6">
        <v>1</v>
      </c>
      <c r="D99" s="6" t="s">
        <v>337</v>
      </c>
      <c r="E99" s="8"/>
      <c r="F99" s="8"/>
      <c r="G99" s="8"/>
      <c r="H99" s="8"/>
      <c r="I99" s="8"/>
      <c r="J99" s="8"/>
      <c r="K99" s="8"/>
      <c r="L99" s="8"/>
      <c r="M99" s="56"/>
      <c r="N99" s="1" t="s">
        <v>407</v>
      </c>
      <c r="P99" s="1" t="s">
        <v>259</v>
      </c>
      <c r="Q99" s="1" t="s">
        <v>407</v>
      </c>
      <c r="R99" s="1" t="s">
        <v>549</v>
      </c>
      <c r="T99" s="1" t="s">
        <v>351</v>
      </c>
      <c r="BI99" s="10"/>
    </row>
    <row r="100" spans="1:61" ht="18.600000000000001" customHeight="1" x14ac:dyDescent="0.15">
      <c r="A100" s="5" t="s">
        <v>550</v>
      </c>
      <c r="B100" s="6" t="s">
        <v>407</v>
      </c>
      <c r="C100" s="6">
        <v>1</v>
      </c>
      <c r="D100" s="6" t="s">
        <v>337</v>
      </c>
      <c r="E100" s="8"/>
      <c r="F100" s="8"/>
      <c r="G100" s="8"/>
      <c r="H100" s="8"/>
      <c r="I100" s="8"/>
      <c r="J100" s="8"/>
      <c r="K100" s="8"/>
      <c r="L100" s="8"/>
      <c r="M100" s="56"/>
      <c r="N100" s="1" t="s">
        <v>407</v>
      </c>
      <c r="P100" s="1" t="s">
        <v>163</v>
      </c>
      <c r="Q100" s="1" t="s">
        <v>407</v>
      </c>
      <c r="R100" s="1" t="s">
        <v>236</v>
      </c>
      <c r="T100" s="1" t="s">
        <v>351</v>
      </c>
      <c r="BI100" s="10"/>
    </row>
    <row r="101" spans="1:61" ht="18.600000000000001" customHeight="1" x14ac:dyDescent="0.15">
      <c r="A101" s="5" t="s">
        <v>192</v>
      </c>
      <c r="B101" s="6" t="s">
        <v>407</v>
      </c>
      <c r="C101" s="6"/>
      <c r="D101" s="6" t="s">
        <v>407</v>
      </c>
      <c r="E101" s="8"/>
      <c r="F101" s="8"/>
      <c r="G101" s="14"/>
      <c r="H101" s="8"/>
      <c r="I101" s="14"/>
      <c r="J101" s="8"/>
      <c r="K101" s="14"/>
      <c r="L101" s="8"/>
      <c r="M101" s="56"/>
      <c r="N101" s="1" t="s">
        <v>407</v>
      </c>
      <c r="P101" s="1" t="s">
        <v>34</v>
      </c>
      <c r="Q101" s="1" t="s">
        <v>407</v>
      </c>
      <c r="R101" s="1" t="s">
        <v>407</v>
      </c>
    </row>
    <row r="102" spans="1:61" ht="18.600000000000001" customHeight="1" x14ac:dyDescent="0.15">
      <c r="A102" s="21"/>
      <c r="B102" s="4"/>
      <c r="C102" s="4"/>
      <c r="D102" s="4"/>
      <c r="E102" s="14"/>
      <c r="F102" s="14"/>
      <c r="G102" s="14"/>
      <c r="H102" s="14"/>
      <c r="I102" s="14"/>
      <c r="J102" s="14"/>
      <c r="K102" s="14"/>
      <c r="L102" s="14"/>
      <c r="M102" s="60"/>
    </row>
    <row r="103" spans="1:61" ht="18.600000000000001" customHeight="1" x14ac:dyDescent="0.15">
      <c r="A103" s="5" t="s">
        <v>551</v>
      </c>
      <c r="B103" s="6" t="s">
        <v>407</v>
      </c>
      <c r="C103" s="6">
        <v>1</v>
      </c>
      <c r="D103" s="6" t="s">
        <v>337</v>
      </c>
      <c r="F103" s="8"/>
      <c r="H103" s="8"/>
      <c r="J103" s="8"/>
      <c r="L103" s="8"/>
      <c r="M103" s="56"/>
      <c r="N103" s="1" t="s">
        <v>407</v>
      </c>
      <c r="O103" s="1" t="s">
        <v>420</v>
      </c>
    </row>
    <row r="104" spans="1:61" ht="18.600000000000001" customHeight="1" x14ac:dyDescent="0.15">
      <c r="A104" s="5" t="s">
        <v>552</v>
      </c>
      <c r="B104" s="6" t="s">
        <v>553</v>
      </c>
      <c r="C104" s="6">
        <v>2</v>
      </c>
      <c r="D104" s="6" t="s">
        <v>292</v>
      </c>
      <c r="E104" s="8"/>
      <c r="F104" s="8"/>
      <c r="G104" s="8"/>
      <c r="H104" s="8"/>
      <c r="I104" s="8"/>
      <c r="J104" s="8"/>
      <c r="K104" s="8"/>
      <c r="L104" s="8"/>
      <c r="M104" s="56"/>
      <c r="N104" s="1" t="s">
        <v>407</v>
      </c>
      <c r="P104" s="1" t="s">
        <v>50</v>
      </c>
      <c r="Q104" s="1" t="s">
        <v>407</v>
      </c>
      <c r="R104" s="1" t="s">
        <v>554</v>
      </c>
      <c r="BI104" s="10"/>
    </row>
    <row r="105" spans="1:61" ht="18.600000000000001" customHeight="1" x14ac:dyDescent="0.15">
      <c r="A105" s="5" t="s">
        <v>555</v>
      </c>
      <c r="B105" s="6" t="s">
        <v>407</v>
      </c>
      <c r="C105" s="6"/>
      <c r="D105" s="6" t="s">
        <v>407</v>
      </c>
      <c r="E105" s="8"/>
      <c r="F105" s="8"/>
      <c r="G105" s="14"/>
      <c r="H105" s="8"/>
      <c r="I105" s="14"/>
      <c r="J105" s="8"/>
      <c r="K105" s="14"/>
      <c r="L105" s="8"/>
      <c r="M105" s="56"/>
      <c r="N105" s="1" t="s">
        <v>407</v>
      </c>
      <c r="P105" s="1" t="s">
        <v>264</v>
      </c>
      <c r="Q105" s="1" t="s">
        <v>407</v>
      </c>
      <c r="R105" s="1" t="s">
        <v>407</v>
      </c>
    </row>
    <row r="106" spans="1:61" ht="18.600000000000001" customHeight="1" thickBot="1" x14ac:dyDescent="0.2">
      <c r="A106" s="22" t="s">
        <v>556</v>
      </c>
      <c r="B106" s="23" t="s">
        <v>557</v>
      </c>
      <c r="C106" s="23">
        <v>18</v>
      </c>
      <c r="D106" s="23" t="s">
        <v>492</v>
      </c>
      <c r="E106" s="24"/>
      <c r="F106" s="24"/>
      <c r="G106" s="24"/>
      <c r="H106" s="24"/>
      <c r="I106" s="24"/>
      <c r="J106" s="24"/>
      <c r="K106" s="24"/>
      <c r="L106" s="24"/>
      <c r="M106" s="57"/>
      <c r="N106" s="1" t="s">
        <v>407</v>
      </c>
      <c r="P106" s="1" t="s">
        <v>172</v>
      </c>
      <c r="Q106" s="1" t="s">
        <v>407</v>
      </c>
      <c r="R106" s="1" t="s">
        <v>558</v>
      </c>
      <c r="BI106" s="10"/>
    </row>
    <row r="107" spans="1:61" ht="18.600000000000001" customHeight="1" x14ac:dyDescent="0.15">
      <c r="A107" s="17" t="s">
        <v>192</v>
      </c>
      <c r="B107" s="18" t="s">
        <v>407</v>
      </c>
      <c r="C107" s="18"/>
      <c r="D107" s="18" t="s">
        <v>407</v>
      </c>
      <c r="E107" s="20"/>
      <c r="F107" s="20"/>
      <c r="G107" s="27"/>
      <c r="H107" s="20"/>
      <c r="I107" s="27"/>
      <c r="J107" s="20"/>
      <c r="K107" s="27"/>
      <c r="L107" s="20"/>
      <c r="M107" s="58"/>
      <c r="N107" s="1" t="s">
        <v>407</v>
      </c>
      <c r="P107" s="1" t="s">
        <v>354</v>
      </c>
      <c r="Q107" s="1" t="s">
        <v>104</v>
      </c>
      <c r="R107" s="1" t="s">
        <v>407</v>
      </c>
    </row>
    <row r="108" spans="1:61" ht="18.600000000000001" customHeight="1" x14ac:dyDescent="0.15">
      <c r="A108" s="5" t="s">
        <v>559</v>
      </c>
      <c r="B108" s="6" t="s">
        <v>407</v>
      </c>
      <c r="C108" s="6">
        <v>1</v>
      </c>
      <c r="D108" s="6" t="s">
        <v>337</v>
      </c>
      <c r="F108" s="8"/>
      <c r="H108" s="8"/>
      <c r="J108" s="8"/>
      <c r="L108" s="8"/>
      <c r="M108" s="56"/>
      <c r="N108" s="1" t="s">
        <v>407</v>
      </c>
      <c r="O108" s="1" t="s">
        <v>468</v>
      </c>
    </row>
    <row r="109" spans="1:61" ht="18.600000000000001" customHeight="1" x14ac:dyDescent="0.15">
      <c r="A109" s="5" t="s">
        <v>560</v>
      </c>
      <c r="B109" s="6" t="s">
        <v>407</v>
      </c>
      <c r="C109" s="6">
        <v>1</v>
      </c>
      <c r="D109" s="6" t="s">
        <v>337</v>
      </c>
      <c r="E109" s="8"/>
      <c r="F109" s="8"/>
      <c r="G109" s="8"/>
      <c r="H109" s="8"/>
      <c r="I109" s="8"/>
      <c r="J109" s="8"/>
      <c r="K109" s="8"/>
      <c r="L109" s="8"/>
      <c r="M109" s="56"/>
      <c r="N109" s="1" t="s">
        <v>407</v>
      </c>
      <c r="P109" s="1" t="s">
        <v>50</v>
      </c>
      <c r="Q109" s="1" t="s">
        <v>407</v>
      </c>
      <c r="R109" s="1" t="s">
        <v>325</v>
      </c>
      <c r="T109" s="1" t="s">
        <v>351</v>
      </c>
      <c r="BI109" s="10"/>
    </row>
    <row r="110" spans="1:61" ht="18.600000000000001" customHeight="1" x14ac:dyDescent="0.15">
      <c r="A110" s="5" t="s">
        <v>561</v>
      </c>
      <c r="B110" s="6" t="s">
        <v>562</v>
      </c>
      <c r="C110" s="6">
        <v>10</v>
      </c>
      <c r="D110" s="6" t="s">
        <v>377</v>
      </c>
      <c r="E110" s="8"/>
      <c r="F110" s="8"/>
      <c r="G110" s="8"/>
      <c r="H110" s="8"/>
      <c r="I110" s="8"/>
      <c r="J110" s="8"/>
      <c r="K110" s="8"/>
      <c r="L110" s="8"/>
      <c r="M110" s="56"/>
      <c r="N110" s="1" t="s">
        <v>407</v>
      </c>
      <c r="P110" s="1" t="s">
        <v>362</v>
      </c>
      <c r="Q110" s="1" t="s">
        <v>407</v>
      </c>
      <c r="R110" s="1" t="s">
        <v>563</v>
      </c>
      <c r="T110" s="1" t="s">
        <v>351</v>
      </c>
      <c r="BI110" s="10"/>
    </row>
    <row r="111" spans="1:61" ht="18.600000000000001" customHeight="1" x14ac:dyDescent="0.15">
      <c r="A111" s="5"/>
      <c r="B111" s="6"/>
      <c r="C111" s="6"/>
      <c r="D111" s="6"/>
      <c r="E111" s="8"/>
      <c r="F111" s="8"/>
      <c r="G111" s="8"/>
      <c r="H111" s="8"/>
      <c r="I111" s="8"/>
      <c r="J111" s="8"/>
      <c r="K111" s="8"/>
      <c r="L111" s="8"/>
      <c r="M111" s="56"/>
      <c r="BI111" s="10"/>
    </row>
    <row r="112" spans="1:61" ht="18.600000000000001" customHeight="1" x14ac:dyDescent="0.15">
      <c r="A112" s="5"/>
      <c r="B112" s="6"/>
      <c r="C112" s="6"/>
      <c r="D112" s="6"/>
      <c r="E112" s="8"/>
      <c r="F112" s="8"/>
      <c r="G112" s="8"/>
      <c r="H112" s="8"/>
      <c r="I112" s="8"/>
      <c r="J112" s="8"/>
      <c r="K112" s="8"/>
      <c r="L112" s="8"/>
      <c r="M112" s="56"/>
      <c r="BI112" s="10"/>
    </row>
    <row r="113" spans="1:61" ht="18.600000000000001" customHeight="1" x14ac:dyDescent="0.15">
      <c r="A113" s="5"/>
      <c r="B113" s="6"/>
      <c r="C113" s="6"/>
      <c r="D113" s="6"/>
      <c r="E113" s="8"/>
      <c r="F113" s="8"/>
      <c r="G113" s="8"/>
      <c r="H113" s="8"/>
      <c r="I113" s="8"/>
      <c r="J113" s="8"/>
      <c r="K113" s="8"/>
      <c r="L113" s="8"/>
      <c r="M113" s="56"/>
      <c r="BI113" s="10"/>
    </row>
    <row r="114" spans="1:61" ht="18.600000000000001" customHeight="1" x14ac:dyDescent="0.15">
      <c r="A114" s="5"/>
      <c r="B114" s="6"/>
      <c r="C114" s="6"/>
      <c r="D114" s="6"/>
      <c r="E114" s="8"/>
      <c r="F114" s="8"/>
      <c r="G114" s="8"/>
      <c r="H114" s="8"/>
      <c r="I114" s="8"/>
      <c r="J114" s="8"/>
      <c r="K114" s="8"/>
      <c r="L114" s="8"/>
      <c r="M114" s="56"/>
      <c r="BI114" s="10"/>
    </row>
    <row r="115" spans="1:61" ht="18.600000000000001" customHeight="1" x14ac:dyDescent="0.15">
      <c r="A115" s="5"/>
      <c r="B115" s="6"/>
      <c r="C115" s="6"/>
      <c r="D115" s="6"/>
      <c r="E115" s="8"/>
      <c r="F115" s="8"/>
      <c r="G115" s="8"/>
      <c r="H115" s="8"/>
      <c r="I115" s="8"/>
      <c r="J115" s="8"/>
      <c r="K115" s="8"/>
      <c r="L115" s="8"/>
      <c r="M115" s="56"/>
      <c r="BI115" s="10"/>
    </row>
    <row r="116" spans="1:61" ht="18.600000000000001" customHeight="1" x14ac:dyDescent="0.15">
      <c r="A116" s="5"/>
      <c r="B116" s="6"/>
      <c r="C116" s="6"/>
      <c r="D116" s="6"/>
      <c r="E116" s="8"/>
      <c r="F116" s="8"/>
      <c r="G116" s="8"/>
      <c r="H116" s="8"/>
      <c r="I116" s="8"/>
      <c r="J116" s="8"/>
      <c r="K116" s="8"/>
      <c r="L116" s="8"/>
      <c r="M116" s="56"/>
      <c r="BI116" s="10"/>
    </row>
    <row r="117" spans="1:61" ht="18.600000000000001" customHeight="1" x14ac:dyDescent="0.15">
      <c r="A117" s="5"/>
      <c r="B117" s="6"/>
      <c r="C117" s="6"/>
      <c r="D117" s="6"/>
      <c r="E117" s="8"/>
      <c r="F117" s="8"/>
      <c r="G117" s="8"/>
      <c r="H117" s="8"/>
      <c r="I117" s="8"/>
      <c r="J117" s="8"/>
      <c r="K117" s="8"/>
      <c r="L117" s="8"/>
      <c r="M117" s="56"/>
      <c r="BI117" s="10"/>
    </row>
    <row r="118" spans="1:61" ht="18.600000000000001" customHeight="1" x14ac:dyDescent="0.15">
      <c r="A118" s="5"/>
      <c r="B118" s="6"/>
      <c r="C118" s="6"/>
      <c r="D118" s="6"/>
      <c r="E118" s="8"/>
      <c r="F118" s="8"/>
      <c r="G118" s="8"/>
      <c r="H118" s="8"/>
      <c r="I118" s="8"/>
      <c r="J118" s="8"/>
      <c r="K118" s="8"/>
      <c r="L118" s="8"/>
      <c r="M118" s="56"/>
      <c r="BI118" s="10"/>
    </row>
    <row r="119" spans="1:61" ht="18.600000000000001" customHeight="1" x14ac:dyDescent="0.15">
      <c r="A119" s="5"/>
      <c r="B119" s="6"/>
      <c r="C119" s="6"/>
      <c r="D119" s="6"/>
      <c r="E119" s="8"/>
      <c r="F119" s="8"/>
      <c r="G119" s="8"/>
      <c r="H119" s="8"/>
      <c r="I119" s="8"/>
      <c r="J119" s="8"/>
      <c r="K119" s="8"/>
      <c r="L119" s="8"/>
      <c r="M119" s="56"/>
      <c r="BI119" s="10"/>
    </row>
    <row r="120" spans="1:61" ht="18.600000000000001" customHeight="1" x14ac:dyDescent="0.15">
      <c r="A120" s="5"/>
      <c r="B120" s="6"/>
      <c r="C120" s="6"/>
      <c r="D120" s="6"/>
      <c r="E120" s="8"/>
      <c r="F120" s="8"/>
      <c r="G120" s="8"/>
      <c r="H120" s="8"/>
      <c r="I120" s="8"/>
      <c r="J120" s="8"/>
      <c r="K120" s="8"/>
      <c r="L120" s="8"/>
      <c r="M120" s="56"/>
      <c r="BI120" s="10"/>
    </row>
    <row r="121" spans="1:61" ht="18.600000000000001" customHeight="1" x14ac:dyDescent="0.15">
      <c r="A121" s="5"/>
      <c r="B121" s="6"/>
      <c r="C121" s="6"/>
      <c r="D121" s="6"/>
      <c r="E121" s="8"/>
      <c r="F121" s="8"/>
      <c r="G121" s="8"/>
      <c r="H121" s="8"/>
      <c r="I121" s="8"/>
      <c r="J121" s="8"/>
      <c r="K121" s="8"/>
      <c r="L121" s="8"/>
      <c r="M121" s="56"/>
      <c r="BI121" s="10"/>
    </row>
    <row r="122" spans="1:61" ht="18.600000000000001" customHeight="1" x14ac:dyDescent="0.15">
      <c r="A122" s="5"/>
      <c r="B122" s="6"/>
      <c r="C122" s="6"/>
      <c r="D122" s="6"/>
      <c r="E122" s="8"/>
      <c r="F122" s="8"/>
      <c r="G122" s="8"/>
      <c r="H122" s="8"/>
      <c r="I122" s="8"/>
      <c r="J122" s="8"/>
      <c r="K122" s="8"/>
      <c r="L122" s="8"/>
      <c r="M122" s="56"/>
      <c r="BI122" s="10"/>
    </row>
    <row r="123" spans="1:61" ht="18.600000000000001" customHeight="1" x14ac:dyDescent="0.15">
      <c r="A123" s="5"/>
      <c r="B123" s="6"/>
      <c r="C123" s="6"/>
      <c r="D123" s="6"/>
      <c r="E123" s="8"/>
      <c r="F123" s="8"/>
      <c r="G123" s="8"/>
      <c r="H123" s="8"/>
      <c r="I123" s="8"/>
      <c r="J123" s="8"/>
      <c r="K123" s="8"/>
      <c r="L123" s="8"/>
      <c r="M123" s="56"/>
      <c r="BI123" s="10"/>
    </row>
    <row r="124" spans="1:61" ht="18.600000000000001" customHeight="1" x14ac:dyDescent="0.15">
      <c r="A124" s="5"/>
      <c r="B124" s="6"/>
      <c r="C124" s="6"/>
      <c r="D124" s="6"/>
      <c r="E124" s="8"/>
      <c r="F124" s="8"/>
      <c r="G124" s="8"/>
      <c r="H124" s="8"/>
      <c r="I124" s="8"/>
      <c r="J124" s="8"/>
      <c r="K124" s="8"/>
      <c r="L124" s="8"/>
      <c r="M124" s="56"/>
      <c r="BI124" s="10"/>
    </row>
    <row r="125" spans="1:61" ht="18.600000000000001" customHeight="1" x14ac:dyDescent="0.15">
      <c r="A125" s="5"/>
      <c r="B125" s="6"/>
      <c r="C125" s="6"/>
      <c r="D125" s="6"/>
      <c r="E125" s="8"/>
      <c r="F125" s="8"/>
      <c r="G125" s="8"/>
      <c r="H125" s="8"/>
      <c r="I125" s="8"/>
      <c r="J125" s="8"/>
      <c r="K125" s="8"/>
      <c r="L125" s="8"/>
      <c r="M125" s="56"/>
      <c r="BI125" s="10"/>
    </row>
    <row r="126" spans="1:61" ht="18.600000000000001" customHeight="1" x14ac:dyDescent="0.15">
      <c r="A126" s="5"/>
      <c r="B126" s="6"/>
      <c r="C126" s="6"/>
      <c r="D126" s="6"/>
      <c r="E126" s="8"/>
      <c r="F126" s="8"/>
      <c r="G126" s="8"/>
      <c r="H126" s="8"/>
      <c r="I126" s="8"/>
      <c r="J126" s="8"/>
      <c r="K126" s="8"/>
      <c r="L126" s="8"/>
      <c r="M126" s="56"/>
      <c r="BI126" s="10"/>
    </row>
    <row r="127" spans="1:61" ht="18.600000000000001" customHeight="1" x14ac:dyDescent="0.15">
      <c r="A127" s="5"/>
      <c r="B127" s="6"/>
      <c r="C127" s="6"/>
      <c r="D127" s="6"/>
      <c r="E127" s="8"/>
      <c r="F127" s="8"/>
      <c r="G127" s="8"/>
      <c r="H127" s="8"/>
      <c r="I127" s="8"/>
      <c r="J127" s="8"/>
      <c r="K127" s="8"/>
      <c r="L127" s="8"/>
      <c r="M127" s="56"/>
      <c r="BI127" s="10"/>
    </row>
    <row r="128" spans="1:61" ht="18.600000000000001" customHeight="1" x14ac:dyDescent="0.15">
      <c r="A128" s="5"/>
      <c r="B128" s="6"/>
      <c r="C128" s="6"/>
      <c r="D128" s="6"/>
      <c r="E128" s="8"/>
      <c r="F128" s="8"/>
      <c r="G128" s="8"/>
      <c r="H128" s="8"/>
      <c r="I128" s="8"/>
      <c r="J128" s="8"/>
      <c r="K128" s="8"/>
      <c r="L128" s="8"/>
      <c r="M128" s="56"/>
      <c r="BI128" s="10"/>
    </row>
    <row r="129" spans="1:61" ht="18.600000000000001" customHeight="1" x14ac:dyDescent="0.15">
      <c r="A129" s="5"/>
      <c r="B129" s="6"/>
      <c r="C129" s="6"/>
      <c r="D129" s="6"/>
      <c r="E129" s="8"/>
      <c r="F129" s="8"/>
      <c r="G129" s="8"/>
      <c r="H129" s="8"/>
      <c r="I129" s="8"/>
      <c r="J129" s="8"/>
      <c r="K129" s="8"/>
      <c r="L129" s="8"/>
      <c r="M129" s="56"/>
      <c r="BI129" s="10"/>
    </row>
    <row r="130" spans="1:61" ht="18.600000000000001" customHeight="1" x14ac:dyDescent="0.15">
      <c r="A130" s="5"/>
      <c r="B130" s="6"/>
      <c r="C130" s="6"/>
      <c r="D130" s="6"/>
      <c r="E130" s="8"/>
      <c r="F130" s="8"/>
      <c r="G130" s="8"/>
      <c r="H130" s="8"/>
      <c r="I130" s="8"/>
      <c r="J130" s="8"/>
      <c r="K130" s="8"/>
      <c r="L130" s="8"/>
      <c r="M130" s="56"/>
      <c r="BI130" s="10"/>
    </row>
    <row r="131" spans="1:61" ht="18.600000000000001" customHeight="1" x14ac:dyDescent="0.15">
      <c r="A131" s="5" t="s">
        <v>192</v>
      </c>
      <c r="B131" s="6" t="s">
        <v>407</v>
      </c>
      <c r="C131" s="6"/>
      <c r="D131" s="6" t="s">
        <v>407</v>
      </c>
      <c r="E131" s="8"/>
      <c r="F131" s="8"/>
      <c r="G131" s="14"/>
      <c r="H131" s="8"/>
      <c r="I131" s="14"/>
      <c r="J131" s="8"/>
      <c r="K131" s="14"/>
      <c r="L131" s="8"/>
      <c r="M131" s="56"/>
      <c r="N131" s="1" t="s">
        <v>407</v>
      </c>
      <c r="P131" s="1" t="s">
        <v>264</v>
      </c>
      <c r="Q131" s="1" t="s">
        <v>104</v>
      </c>
      <c r="R131" s="1" t="s">
        <v>407</v>
      </c>
    </row>
    <row r="132" spans="1:61" ht="18.600000000000001" customHeight="1" thickBot="1" x14ac:dyDescent="0.2">
      <c r="A132" s="28"/>
      <c r="B132" s="29"/>
      <c r="C132" s="29"/>
      <c r="D132" s="29"/>
      <c r="E132" s="25"/>
      <c r="F132" s="25"/>
      <c r="G132" s="25"/>
      <c r="H132" s="25"/>
      <c r="I132" s="25"/>
      <c r="J132" s="25"/>
      <c r="K132" s="25"/>
      <c r="L132" s="25"/>
      <c r="M132" s="59"/>
    </row>
    <row r="133" spans="1:61" ht="18.600000000000001" customHeight="1" x14ac:dyDescent="0.15">
      <c r="A133" s="17" t="s">
        <v>564</v>
      </c>
      <c r="B133" s="18" t="s">
        <v>485</v>
      </c>
      <c r="C133" s="18">
        <v>1</v>
      </c>
      <c r="D133" s="18" t="s">
        <v>337</v>
      </c>
      <c r="E133" s="19"/>
      <c r="F133" s="20"/>
      <c r="G133" s="19"/>
      <c r="H133" s="20"/>
      <c r="I133" s="19"/>
      <c r="J133" s="20"/>
      <c r="K133" s="19"/>
      <c r="L133" s="20"/>
      <c r="M133" s="58"/>
      <c r="N133" s="1" t="s">
        <v>407</v>
      </c>
      <c r="O133" s="1" t="s">
        <v>486</v>
      </c>
    </row>
    <row r="134" spans="1:61" ht="18.600000000000001" customHeight="1" x14ac:dyDescent="0.15">
      <c r="A134" s="5" t="s">
        <v>565</v>
      </c>
      <c r="B134" s="6" t="s">
        <v>407</v>
      </c>
      <c r="C134" s="6"/>
      <c r="D134" s="6" t="s">
        <v>407</v>
      </c>
      <c r="E134" s="8"/>
      <c r="F134" s="8"/>
      <c r="G134" s="14"/>
      <c r="H134" s="8"/>
      <c r="I134" s="14"/>
      <c r="J134" s="8"/>
      <c r="K134" s="14"/>
      <c r="L134" s="8"/>
      <c r="M134" s="56"/>
      <c r="N134" s="1" t="s">
        <v>407</v>
      </c>
      <c r="P134" s="1" t="s">
        <v>50</v>
      </c>
      <c r="Q134" s="1" t="s">
        <v>407</v>
      </c>
      <c r="R134" s="1" t="s">
        <v>407</v>
      </c>
    </row>
    <row r="135" spans="1:61" ht="18.600000000000001" customHeight="1" x14ac:dyDescent="0.15">
      <c r="A135" s="5" t="s">
        <v>566</v>
      </c>
      <c r="B135" s="6" t="s">
        <v>567</v>
      </c>
      <c r="C135" s="6">
        <v>34</v>
      </c>
      <c r="D135" s="6" t="s">
        <v>492</v>
      </c>
      <c r="E135" s="8"/>
      <c r="F135" s="8"/>
      <c r="G135" s="8"/>
      <c r="H135" s="8"/>
      <c r="I135" s="8"/>
      <c r="J135" s="8"/>
      <c r="K135" s="8"/>
      <c r="L135" s="8"/>
      <c r="M135" s="56"/>
      <c r="N135" s="1" t="s">
        <v>407</v>
      </c>
      <c r="P135" s="1" t="s">
        <v>362</v>
      </c>
      <c r="Q135" s="1" t="s">
        <v>407</v>
      </c>
      <c r="R135" s="1" t="s">
        <v>568</v>
      </c>
      <c r="AA135" s="11" t="s">
        <v>430</v>
      </c>
      <c r="AB135" s="12">
        <v>19940.924000000003</v>
      </c>
      <c r="AC135" s="11" t="s">
        <v>431</v>
      </c>
      <c r="AD135" s="13">
        <v>19940.924000000003</v>
      </c>
      <c r="BI135" s="10"/>
    </row>
    <row r="136" spans="1:61" ht="18.600000000000001" customHeight="1" x14ac:dyDescent="0.15">
      <c r="A136" s="5" t="s">
        <v>569</v>
      </c>
      <c r="B136" s="6" t="s">
        <v>570</v>
      </c>
      <c r="C136" s="6">
        <v>1</v>
      </c>
      <c r="D136" s="6" t="s">
        <v>337</v>
      </c>
      <c r="E136" s="8"/>
      <c r="F136" s="8"/>
      <c r="G136" s="14"/>
      <c r="H136" s="8"/>
      <c r="I136" s="14"/>
      <c r="J136" s="8"/>
      <c r="K136" s="14"/>
      <c r="L136" s="8"/>
      <c r="M136" s="56"/>
      <c r="N136" s="1" t="s">
        <v>407</v>
      </c>
      <c r="P136" s="1" t="s">
        <v>264</v>
      </c>
      <c r="Q136" s="1" t="s">
        <v>407</v>
      </c>
      <c r="R136" s="1" t="s">
        <v>351</v>
      </c>
      <c r="X136" s="1" t="s">
        <v>571</v>
      </c>
    </row>
    <row r="137" spans="1:61" ht="18.600000000000001" customHeight="1" x14ac:dyDescent="0.15">
      <c r="A137" s="5" t="s">
        <v>192</v>
      </c>
      <c r="B137" s="6" t="s">
        <v>407</v>
      </c>
      <c r="C137" s="6"/>
      <c r="D137" s="6" t="s">
        <v>407</v>
      </c>
      <c r="E137" s="8"/>
      <c r="F137" s="8"/>
      <c r="G137" s="14"/>
      <c r="H137" s="8"/>
      <c r="I137" s="14"/>
      <c r="J137" s="8"/>
      <c r="K137" s="14"/>
      <c r="L137" s="8"/>
      <c r="M137" s="56"/>
      <c r="N137" s="1" t="s">
        <v>407</v>
      </c>
      <c r="P137" s="1" t="s">
        <v>172</v>
      </c>
      <c r="Q137" s="1" t="s">
        <v>407</v>
      </c>
      <c r="R137" s="1" t="s">
        <v>407</v>
      </c>
    </row>
    <row r="138" spans="1:61" ht="18.600000000000001" customHeight="1" x14ac:dyDescent="0.15">
      <c r="A138" s="5" t="s">
        <v>572</v>
      </c>
      <c r="B138" s="6" t="s">
        <v>407</v>
      </c>
      <c r="C138" s="6"/>
      <c r="D138" s="6" t="s">
        <v>407</v>
      </c>
      <c r="E138" s="8"/>
      <c r="F138" s="8"/>
      <c r="G138" s="14"/>
      <c r="H138" s="8"/>
      <c r="I138" s="14"/>
      <c r="J138" s="8"/>
      <c r="K138" s="14"/>
      <c r="L138" s="8"/>
      <c r="M138" s="56"/>
      <c r="N138" s="1" t="s">
        <v>407</v>
      </c>
      <c r="P138" s="1" t="s">
        <v>42</v>
      </c>
      <c r="Q138" s="1" t="s">
        <v>407</v>
      </c>
      <c r="R138" s="1" t="s">
        <v>407</v>
      </c>
    </row>
    <row r="139" spans="1:61" ht="18.600000000000001" customHeight="1" x14ac:dyDescent="0.15">
      <c r="A139" s="5" t="s">
        <v>573</v>
      </c>
      <c r="B139" s="6" t="s">
        <v>574</v>
      </c>
      <c r="C139" s="6">
        <v>77</v>
      </c>
      <c r="D139" s="6" t="s">
        <v>360</v>
      </c>
      <c r="E139" s="8"/>
      <c r="F139" s="8"/>
      <c r="G139" s="8"/>
      <c r="H139" s="8"/>
      <c r="I139" s="8"/>
      <c r="J139" s="8"/>
      <c r="K139" s="8"/>
      <c r="L139" s="8"/>
      <c r="M139" s="56"/>
      <c r="N139" s="1" t="s">
        <v>407</v>
      </c>
      <c r="P139" s="1" t="s">
        <v>354</v>
      </c>
      <c r="Q139" s="1" t="s">
        <v>407</v>
      </c>
      <c r="R139" s="1" t="s">
        <v>575</v>
      </c>
      <c r="AA139" s="11" t="s">
        <v>430</v>
      </c>
      <c r="AB139" s="12">
        <v>62260.396000000001</v>
      </c>
      <c r="AC139" s="11" t="s">
        <v>431</v>
      </c>
      <c r="AD139" s="13">
        <v>62260.396000000001</v>
      </c>
      <c r="BI139" s="10"/>
    </row>
    <row r="140" spans="1:61" ht="18.600000000000001" customHeight="1" x14ac:dyDescent="0.15">
      <c r="A140" s="5" t="s">
        <v>569</v>
      </c>
      <c r="B140" s="6" t="s">
        <v>570</v>
      </c>
      <c r="C140" s="6">
        <v>1</v>
      </c>
      <c r="D140" s="6" t="s">
        <v>337</v>
      </c>
      <c r="E140" s="8"/>
      <c r="F140" s="8"/>
      <c r="G140" s="14"/>
      <c r="H140" s="8"/>
      <c r="I140" s="14"/>
      <c r="J140" s="8"/>
      <c r="K140" s="14"/>
      <c r="L140" s="8"/>
      <c r="M140" s="56"/>
      <c r="N140" s="1" t="s">
        <v>407</v>
      </c>
      <c r="P140" s="1" t="s">
        <v>259</v>
      </c>
      <c r="Q140" s="1" t="s">
        <v>407</v>
      </c>
      <c r="R140" s="1" t="s">
        <v>351</v>
      </c>
      <c r="X140" s="1" t="s">
        <v>576</v>
      </c>
    </row>
    <row r="141" spans="1:61" ht="18.600000000000001" customHeight="1" x14ac:dyDescent="0.15">
      <c r="A141" s="5" t="s">
        <v>192</v>
      </c>
      <c r="B141" s="6" t="s">
        <v>407</v>
      </c>
      <c r="C141" s="6"/>
      <c r="D141" s="6" t="s">
        <v>407</v>
      </c>
      <c r="E141" s="8"/>
      <c r="F141" s="8"/>
      <c r="G141" s="14"/>
      <c r="H141" s="8"/>
      <c r="I141" s="14"/>
      <c r="J141" s="8"/>
      <c r="K141" s="14"/>
      <c r="L141" s="8"/>
      <c r="M141" s="56"/>
      <c r="N141" s="1" t="s">
        <v>407</v>
      </c>
      <c r="P141" s="1" t="s">
        <v>163</v>
      </c>
      <c r="Q141" s="1" t="s">
        <v>407</v>
      </c>
      <c r="R141" s="1" t="s">
        <v>407</v>
      </c>
    </row>
    <row r="142" spans="1:61" ht="18.600000000000001" customHeight="1" x14ac:dyDescent="0.15">
      <c r="A142" s="5" t="s">
        <v>577</v>
      </c>
      <c r="B142" s="6" t="s">
        <v>407</v>
      </c>
      <c r="C142" s="6"/>
      <c r="D142" s="6" t="s">
        <v>407</v>
      </c>
      <c r="E142" s="8"/>
      <c r="F142" s="8"/>
      <c r="G142" s="14"/>
      <c r="H142" s="8"/>
      <c r="I142" s="14"/>
      <c r="J142" s="8"/>
      <c r="K142" s="14"/>
      <c r="L142" s="8"/>
      <c r="M142" s="56"/>
      <c r="N142" s="1" t="s">
        <v>407</v>
      </c>
      <c r="P142" s="1" t="s">
        <v>34</v>
      </c>
      <c r="Q142" s="1" t="s">
        <v>407</v>
      </c>
      <c r="R142" s="1" t="s">
        <v>407</v>
      </c>
    </row>
    <row r="143" spans="1:61" ht="18.600000000000001" customHeight="1" x14ac:dyDescent="0.15">
      <c r="A143" s="5" t="s">
        <v>578</v>
      </c>
      <c r="B143" s="6" t="s">
        <v>579</v>
      </c>
      <c r="C143" s="6">
        <v>233</v>
      </c>
      <c r="D143" s="6" t="s">
        <v>127</v>
      </c>
      <c r="E143" s="8"/>
      <c r="F143" s="8"/>
      <c r="G143" s="8"/>
      <c r="H143" s="8"/>
      <c r="I143" s="8"/>
      <c r="J143" s="8"/>
      <c r="K143" s="8"/>
      <c r="L143" s="8"/>
      <c r="M143" s="56"/>
      <c r="N143" s="1" t="s">
        <v>407</v>
      </c>
      <c r="P143" s="1" t="s">
        <v>33</v>
      </c>
      <c r="Q143" s="1" t="s">
        <v>407</v>
      </c>
      <c r="R143" s="1" t="s">
        <v>580</v>
      </c>
      <c r="BI143" s="10"/>
    </row>
    <row r="144" spans="1:61" ht="18.600000000000001" customHeight="1" x14ac:dyDescent="0.15">
      <c r="A144" s="5" t="s">
        <v>578</v>
      </c>
      <c r="B144" s="6" t="s">
        <v>581</v>
      </c>
      <c r="C144" s="6">
        <v>2</v>
      </c>
      <c r="D144" s="6" t="s">
        <v>127</v>
      </c>
      <c r="E144" s="8"/>
      <c r="F144" s="8"/>
      <c r="G144" s="8"/>
      <c r="H144" s="8"/>
      <c r="I144" s="8"/>
      <c r="J144" s="8"/>
      <c r="K144" s="8"/>
      <c r="L144" s="8"/>
      <c r="M144" s="56"/>
      <c r="N144" s="1" t="s">
        <v>407</v>
      </c>
      <c r="P144" s="1" t="s">
        <v>159</v>
      </c>
      <c r="Q144" s="1" t="s">
        <v>407</v>
      </c>
      <c r="R144" s="1" t="s">
        <v>582</v>
      </c>
      <c r="BI144" s="10"/>
    </row>
    <row r="145" spans="1:61" ht="18.600000000000001" customHeight="1" x14ac:dyDescent="0.15">
      <c r="A145" s="5" t="s">
        <v>578</v>
      </c>
      <c r="B145" s="6" t="s">
        <v>583</v>
      </c>
      <c r="C145" s="6">
        <v>4</v>
      </c>
      <c r="D145" s="6" t="s">
        <v>127</v>
      </c>
      <c r="E145" s="8"/>
      <c r="F145" s="8"/>
      <c r="G145" s="8"/>
      <c r="H145" s="8"/>
      <c r="I145" s="8"/>
      <c r="J145" s="8"/>
      <c r="K145" s="8"/>
      <c r="L145" s="8"/>
      <c r="M145" s="56"/>
      <c r="N145" s="1" t="s">
        <v>407</v>
      </c>
      <c r="P145" s="1" t="s">
        <v>254</v>
      </c>
      <c r="Q145" s="1" t="s">
        <v>407</v>
      </c>
      <c r="R145" s="1" t="s">
        <v>584</v>
      </c>
      <c r="BI145" s="10"/>
    </row>
    <row r="146" spans="1:61" ht="18.600000000000001" customHeight="1" x14ac:dyDescent="0.15">
      <c r="A146" s="5" t="s">
        <v>578</v>
      </c>
      <c r="B146" s="6" t="s">
        <v>585</v>
      </c>
      <c r="C146" s="6">
        <v>16</v>
      </c>
      <c r="D146" s="6" t="s">
        <v>127</v>
      </c>
      <c r="E146" s="8"/>
      <c r="F146" s="8"/>
      <c r="G146" s="8"/>
      <c r="H146" s="8"/>
      <c r="I146" s="8"/>
      <c r="J146" s="8"/>
      <c r="K146" s="8"/>
      <c r="L146" s="8"/>
      <c r="M146" s="56"/>
      <c r="N146" s="1" t="s">
        <v>407</v>
      </c>
      <c r="P146" s="1" t="s">
        <v>349</v>
      </c>
      <c r="Q146" s="1" t="s">
        <v>407</v>
      </c>
      <c r="R146" s="1" t="s">
        <v>586</v>
      </c>
      <c r="BI146" s="10"/>
    </row>
    <row r="147" spans="1:61" ht="18.600000000000001" customHeight="1" x14ac:dyDescent="0.15">
      <c r="A147" s="5" t="s">
        <v>578</v>
      </c>
      <c r="B147" s="6" t="s">
        <v>587</v>
      </c>
      <c r="C147" s="6">
        <v>5</v>
      </c>
      <c r="D147" s="6" t="s">
        <v>127</v>
      </c>
      <c r="E147" s="8"/>
      <c r="F147" s="8"/>
      <c r="G147" s="8"/>
      <c r="H147" s="8"/>
      <c r="I147" s="8"/>
      <c r="J147" s="8"/>
      <c r="K147" s="8"/>
      <c r="L147" s="8"/>
      <c r="M147" s="56"/>
      <c r="N147" s="1" t="s">
        <v>407</v>
      </c>
      <c r="P147" s="1" t="s">
        <v>20</v>
      </c>
      <c r="Q147" s="1" t="s">
        <v>407</v>
      </c>
      <c r="R147" s="1" t="s">
        <v>588</v>
      </c>
      <c r="BI147" s="10"/>
    </row>
    <row r="148" spans="1:61" ht="18.600000000000001" customHeight="1" x14ac:dyDescent="0.15">
      <c r="A148" s="5" t="s">
        <v>578</v>
      </c>
      <c r="B148" s="6" t="s">
        <v>589</v>
      </c>
      <c r="C148" s="6">
        <v>27</v>
      </c>
      <c r="D148" s="6" t="s">
        <v>127</v>
      </c>
      <c r="E148" s="8"/>
      <c r="F148" s="8"/>
      <c r="G148" s="8"/>
      <c r="H148" s="8"/>
      <c r="I148" s="8"/>
      <c r="J148" s="8"/>
      <c r="K148" s="8"/>
      <c r="L148" s="8"/>
      <c r="M148" s="56"/>
      <c r="N148" s="1" t="s">
        <v>407</v>
      </c>
      <c r="P148" s="1" t="s">
        <v>151</v>
      </c>
      <c r="Q148" s="1" t="s">
        <v>407</v>
      </c>
      <c r="R148" s="1" t="s">
        <v>590</v>
      </c>
      <c r="AA148" s="11" t="s">
        <v>430</v>
      </c>
      <c r="AB148" s="12">
        <v>49500.700000000004</v>
      </c>
      <c r="AC148" s="11" t="s">
        <v>431</v>
      </c>
      <c r="AD148" s="13">
        <v>49500.700000000004</v>
      </c>
      <c r="BI148" s="10"/>
    </row>
    <row r="149" spans="1:61" ht="18.600000000000001" customHeight="1" x14ac:dyDescent="0.15">
      <c r="A149" s="5" t="s">
        <v>569</v>
      </c>
      <c r="B149" s="6" t="s">
        <v>570</v>
      </c>
      <c r="C149" s="6">
        <v>1</v>
      </c>
      <c r="D149" s="6" t="s">
        <v>337</v>
      </c>
      <c r="E149" s="8"/>
      <c r="F149" s="8"/>
      <c r="G149" s="14"/>
      <c r="H149" s="8"/>
      <c r="I149" s="14"/>
      <c r="J149" s="8"/>
      <c r="K149" s="14"/>
      <c r="L149" s="8"/>
      <c r="M149" s="56"/>
      <c r="N149" s="1" t="s">
        <v>407</v>
      </c>
      <c r="P149" s="1" t="s">
        <v>249</v>
      </c>
      <c r="Q149" s="1" t="s">
        <v>407</v>
      </c>
      <c r="R149" s="1" t="s">
        <v>351</v>
      </c>
      <c r="X149" s="1" t="s">
        <v>591</v>
      </c>
    </row>
    <row r="150" spans="1:61" ht="18.600000000000001" customHeight="1" x14ac:dyDescent="0.15">
      <c r="A150" s="5"/>
      <c r="B150" s="6"/>
      <c r="C150" s="6"/>
      <c r="D150" s="6"/>
      <c r="E150" s="8"/>
      <c r="F150" s="8"/>
      <c r="G150" s="14"/>
      <c r="H150" s="8"/>
      <c r="I150" s="14"/>
      <c r="J150" s="8"/>
      <c r="K150" s="14"/>
      <c r="L150" s="8"/>
      <c r="M150" s="56"/>
    </row>
    <row r="151" spans="1:61" ht="18.600000000000001" customHeight="1" x14ac:dyDescent="0.15">
      <c r="A151" s="5"/>
      <c r="B151" s="6"/>
      <c r="C151" s="6"/>
      <c r="D151" s="6"/>
      <c r="E151" s="8"/>
      <c r="F151" s="8"/>
      <c r="G151" s="14"/>
      <c r="H151" s="8"/>
      <c r="I151" s="14"/>
      <c r="J151" s="8"/>
      <c r="K151" s="14"/>
      <c r="L151" s="8"/>
      <c r="M151" s="56"/>
    </row>
    <row r="152" spans="1:61" ht="18.600000000000001" customHeight="1" x14ac:dyDescent="0.15">
      <c r="A152" s="5"/>
      <c r="B152" s="6"/>
      <c r="C152" s="6"/>
      <c r="D152" s="6"/>
      <c r="E152" s="8"/>
      <c r="F152" s="8"/>
      <c r="G152" s="14"/>
      <c r="H152" s="8"/>
      <c r="I152" s="14"/>
      <c r="J152" s="8"/>
      <c r="K152" s="14"/>
      <c r="L152" s="8"/>
      <c r="M152" s="56"/>
    </row>
    <row r="153" spans="1:61" ht="18.600000000000001" customHeight="1" x14ac:dyDescent="0.15">
      <c r="A153" s="5"/>
      <c r="B153" s="6"/>
      <c r="C153" s="6"/>
      <c r="D153" s="6"/>
      <c r="E153" s="8"/>
      <c r="F153" s="8"/>
      <c r="G153" s="14"/>
      <c r="H153" s="8"/>
      <c r="I153" s="14"/>
      <c r="J153" s="8"/>
      <c r="K153" s="14"/>
      <c r="L153" s="8"/>
      <c r="M153" s="56"/>
    </row>
    <row r="154" spans="1:61" ht="18.600000000000001" customHeight="1" x14ac:dyDescent="0.15">
      <c r="A154" s="5"/>
      <c r="B154" s="6"/>
      <c r="C154" s="6"/>
      <c r="D154" s="6"/>
      <c r="E154" s="8"/>
      <c r="F154" s="8"/>
      <c r="G154" s="14"/>
      <c r="H154" s="8"/>
      <c r="I154" s="14"/>
      <c r="J154" s="8"/>
      <c r="K154" s="14"/>
      <c r="L154" s="8"/>
      <c r="M154" s="56"/>
    </row>
    <row r="155" spans="1:61" ht="18.600000000000001" customHeight="1" x14ac:dyDescent="0.15">
      <c r="A155" s="5"/>
      <c r="B155" s="6"/>
      <c r="C155" s="6"/>
      <c r="D155" s="6"/>
      <c r="E155" s="8"/>
      <c r="F155" s="8"/>
      <c r="G155" s="14"/>
      <c r="H155" s="8"/>
      <c r="I155" s="14"/>
      <c r="J155" s="8"/>
      <c r="K155" s="14"/>
      <c r="L155" s="8"/>
      <c r="M155" s="56"/>
    </row>
    <row r="156" spans="1:61" ht="18.600000000000001" customHeight="1" x14ac:dyDescent="0.15">
      <c r="A156" s="5"/>
      <c r="B156" s="6"/>
      <c r="C156" s="6"/>
      <c r="D156" s="6"/>
      <c r="E156" s="8"/>
      <c r="F156" s="8"/>
      <c r="G156" s="14"/>
      <c r="H156" s="8"/>
      <c r="I156" s="14"/>
      <c r="J156" s="8"/>
      <c r="K156" s="14"/>
      <c r="L156" s="8"/>
      <c r="M156" s="56"/>
    </row>
    <row r="157" spans="1:61" ht="18.600000000000001" customHeight="1" x14ac:dyDescent="0.15">
      <c r="A157" s="5" t="s">
        <v>192</v>
      </c>
      <c r="B157" s="6" t="s">
        <v>407</v>
      </c>
      <c r="C157" s="6"/>
      <c r="D157" s="6" t="s">
        <v>407</v>
      </c>
      <c r="E157" s="8"/>
      <c r="F157" s="8"/>
      <c r="G157" s="14"/>
      <c r="H157" s="8"/>
      <c r="I157" s="14"/>
      <c r="J157" s="8"/>
      <c r="K157" s="14"/>
      <c r="L157" s="8"/>
      <c r="M157" s="56"/>
      <c r="N157" s="1" t="s">
        <v>407</v>
      </c>
      <c r="P157" s="1" t="s">
        <v>345</v>
      </c>
      <c r="Q157" s="1" t="s">
        <v>104</v>
      </c>
      <c r="R157" s="1" t="s">
        <v>407</v>
      </c>
    </row>
    <row r="158" spans="1:61" ht="18.600000000000001" customHeight="1" thickBot="1" x14ac:dyDescent="0.2">
      <c r="A158" s="28"/>
      <c r="B158" s="29"/>
      <c r="C158" s="29"/>
      <c r="D158" s="29"/>
      <c r="E158" s="25"/>
      <c r="F158" s="25"/>
      <c r="G158" s="25"/>
      <c r="H158" s="25"/>
      <c r="I158" s="25"/>
      <c r="J158" s="25"/>
      <c r="K158" s="25"/>
      <c r="L158" s="25"/>
      <c r="M158" s="59"/>
    </row>
    <row r="159" spans="1:61" ht="18.600000000000001" customHeight="1" x14ac:dyDescent="0.15">
      <c r="A159" s="17" t="s">
        <v>723</v>
      </c>
      <c r="B159" s="18" t="s">
        <v>407</v>
      </c>
      <c r="C159" s="18">
        <v>1</v>
      </c>
      <c r="D159" s="18" t="s">
        <v>337</v>
      </c>
      <c r="E159" s="19"/>
      <c r="F159" s="20"/>
      <c r="G159" s="19"/>
      <c r="H159" s="20"/>
      <c r="I159" s="19"/>
      <c r="J159" s="20"/>
      <c r="K159" s="19"/>
      <c r="L159" s="20"/>
      <c r="M159" s="58"/>
      <c r="N159" s="1" t="s">
        <v>407</v>
      </c>
      <c r="O159" s="1" t="s">
        <v>720</v>
      </c>
    </row>
    <row r="160" spans="1:61" ht="18.600000000000001" customHeight="1" x14ac:dyDescent="0.15">
      <c r="A160" s="5" t="s">
        <v>724</v>
      </c>
      <c r="B160" s="6" t="s">
        <v>407</v>
      </c>
      <c r="C160" s="6">
        <v>1</v>
      </c>
      <c r="D160" s="6" t="s">
        <v>337</v>
      </c>
      <c r="E160" s="8"/>
      <c r="F160" s="8"/>
      <c r="G160" s="8"/>
      <c r="H160" s="8"/>
      <c r="I160" s="8"/>
      <c r="J160" s="8"/>
      <c r="K160" s="8"/>
      <c r="L160" s="8"/>
      <c r="M160" s="56"/>
      <c r="N160" s="1" t="s">
        <v>407</v>
      </c>
      <c r="P160" s="1" t="s">
        <v>50</v>
      </c>
      <c r="Q160" s="1" t="s">
        <v>407</v>
      </c>
      <c r="R160" s="1" t="s">
        <v>725</v>
      </c>
      <c r="AA160" s="11" t="s">
        <v>430</v>
      </c>
      <c r="AB160" s="12">
        <v>156482.20000000001</v>
      </c>
      <c r="AC160" s="11" t="s">
        <v>431</v>
      </c>
      <c r="AD160" s="13">
        <v>156482.20000000001</v>
      </c>
      <c r="BI160" s="10"/>
    </row>
    <row r="161" spans="1:61" ht="18.600000000000001" customHeight="1" x14ac:dyDescent="0.15">
      <c r="A161" s="5" t="s">
        <v>726</v>
      </c>
      <c r="B161" s="6" t="s">
        <v>727</v>
      </c>
      <c r="C161" s="6">
        <v>1</v>
      </c>
      <c r="D161" s="6" t="s">
        <v>337</v>
      </c>
      <c r="E161" s="8"/>
      <c r="F161" s="8"/>
      <c r="G161" s="14"/>
      <c r="H161" s="8"/>
      <c r="I161" s="14"/>
      <c r="J161" s="8"/>
      <c r="K161" s="14"/>
      <c r="L161" s="8"/>
      <c r="M161" s="56"/>
      <c r="N161" s="1" t="s">
        <v>407</v>
      </c>
      <c r="P161" s="1" t="s">
        <v>362</v>
      </c>
      <c r="Q161" s="1" t="s">
        <v>407</v>
      </c>
      <c r="R161" s="1" t="s">
        <v>351</v>
      </c>
      <c r="X161" s="1" t="s">
        <v>728</v>
      </c>
      <c r="AA161" s="11" t="s">
        <v>421</v>
      </c>
      <c r="AB161" s="12">
        <v>427445</v>
      </c>
      <c r="AC161" s="11" t="s">
        <v>422</v>
      </c>
      <c r="AD161" s="13">
        <v>427445</v>
      </c>
      <c r="AE161" s="11" t="s">
        <v>425</v>
      </c>
      <c r="AF161" s="12">
        <v>725928</v>
      </c>
      <c r="AG161" s="11" t="s">
        <v>426</v>
      </c>
      <c r="AH161" s="13">
        <v>725928</v>
      </c>
      <c r="AI161" s="11" t="s">
        <v>430</v>
      </c>
      <c r="AJ161" s="12">
        <v>567931</v>
      </c>
      <c r="AK161" s="11" t="s">
        <v>431</v>
      </c>
      <c r="AL161" s="13">
        <v>567931</v>
      </c>
    </row>
    <row r="162" spans="1:61" ht="18.600000000000001" customHeight="1" x14ac:dyDescent="0.15">
      <c r="A162" s="5" t="s">
        <v>729</v>
      </c>
      <c r="B162" s="6" t="s">
        <v>407</v>
      </c>
      <c r="C162" s="6">
        <v>1</v>
      </c>
      <c r="D162" s="6" t="s">
        <v>337</v>
      </c>
      <c r="E162" s="8"/>
      <c r="F162" s="8"/>
      <c r="G162" s="14"/>
      <c r="H162" s="8"/>
      <c r="I162" s="14"/>
      <c r="J162" s="8"/>
      <c r="K162" s="14"/>
      <c r="L162" s="8"/>
      <c r="M162" s="56"/>
      <c r="N162" s="1" t="s">
        <v>407</v>
      </c>
      <c r="P162" s="1" t="s">
        <v>264</v>
      </c>
      <c r="Q162" s="1" t="s">
        <v>271</v>
      </c>
      <c r="R162" s="1" t="s">
        <v>351</v>
      </c>
      <c r="X162" s="1" t="s">
        <v>730</v>
      </c>
      <c r="AA162" s="11" t="s">
        <v>430</v>
      </c>
      <c r="AB162" s="12">
        <v>128971.35454545454</v>
      </c>
      <c r="AC162" s="11" t="s">
        <v>431</v>
      </c>
      <c r="AD162" s="13">
        <v>128971.35454545454</v>
      </c>
    </row>
    <row r="163" spans="1:61" ht="18.600000000000001" customHeight="1" x14ac:dyDescent="0.15">
      <c r="A163" s="5" t="s">
        <v>731</v>
      </c>
      <c r="B163" s="6" t="s">
        <v>727</v>
      </c>
      <c r="C163" s="6">
        <v>1</v>
      </c>
      <c r="D163" s="6" t="s">
        <v>337</v>
      </c>
      <c r="E163" s="8"/>
      <c r="F163" s="8"/>
      <c r="G163" s="14"/>
      <c r="H163" s="8"/>
      <c r="I163" s="14"/>
      <c r="J163" s="8"/>
      <c r="K163" s="14"/>
      <c r="L163" s="8"/>
      <c r="M163" s="56"/>
      <c r="N163" s="1" t="s">
        <v>407</v>
      </c>
      <c r="P163" s="1" t="s">
        <v>172</v>
      </c>
      <c r="Q163" s="1" t="s">
        <v>407</v>
      </c>
      <c r="R163" s="1" t="s">
        <v>351</v>
      </c>
      <c r="X163" s="1" t="s">
        <v>732</v>
      </c>
    </row>
    <row r="164" spans="1:61" ht="18.600000000000001" customHeight="1" x14ac:dyDescent="0.15">
      <c r="A164" s="5" t="s">
        <v>733</v>
      </c>
      <c r="B164" s="6" t="s">
        <v>407</v>
      </c>
      <c r="C164" s="6">
        <v>1</v>
      </c>
      <c r="D164" s="6" t="s">
        <v>337</v>
      </c>
      <c r="E164" s="8"/>
      <c r="F164" s="8"/>
      <c r="G164" s="8"/>
      <c r="H164" s="8"/>
      <c r="I164" s="8"/>
      <c r="J164" s="8"/>
      <c r="K164" s="8"/>
      <c r="L164" s="8"/>
      <c r="M164" s="56"/>
      <c r="N164" s="1" t="s">
        <v>407</v>
      </c>
      <c r="P164" s="1" t="s">
        <v>42</v>
      </c>
      <c r="Q164" s="1" t="s">
        <v>407</v>
      </c>
      <c r="R164" s="1" t="s">
        <v>734</v>
      </c>
      <c r="AA164" s="11" t="s">
        <v>421</v>
      </c>
      <c r="AB164" s="12">
        <v>427445</v>
      </c>
      <c r="AC164" s="11" t="s">
        <v>422</v>
      </c>
      <c r="AD164" s="13">
        <v>427445</v>
      </c>
      <c r="AE164" s="11" t="s">
        <v>425</v>
      </c>
      <c r="AF164" s="12">
        <v>725928</v>
      </c>
      <c r="AG164" s="11" t="s">
        <v>426</v>
      </c>
      <c r="AH164" s="13">
        <v>725928</v>
      </c>
      <c r="AI164" s="11" t="s">
        <v>430</v>
      </c>
      <c r="AJ164" s="12">
        <v>6632991</v>
      </c>
      <c r="AK164" s="11" t="s">
        <v>431</v>
      </c>
      <c r="AL164" s="13">
        <v>6632991</v>
      </c>
      <c r="BI164" s="10"/>
    </row>
    <row r="165" spans="1:61" ht="18.600000000000001" customHeight="1" x14ac:dyDescent="0.15">
      <c r="A165" s="5" t="s">
        <v>735</v>
      </c>
      <c r="B165" s="6" t="s">
        <v>407</v>
      </c>
      <c r="C165" s="6">
        <v>1</v>
      </c>
      <c r="D165" s="6" t="s">
        <v>337</v>
      </c>
      <c r="E165" s="8"/>
      <c r="F165" s="8"/>
      <c r="G165" s="14"/>
      <c r="H165" s="8"/>
      <c r="I165" s="14"/>
      <c r="J165" s="8"/>
      <c r="K165" s="14"/>
      <c r="L165" s="8"/>
      <c r="M165" s="56"/>
      <c r="N165" s="1" t="s">
        <v>407</v>
      </c>
      <c r="P165" s="1" t="s">
        <v>354</v>
      </c>
      <c r="Q165" s="1" t="s">
        <v>271</v>
      </c>
      <c r="R165" s="1" t="s">
        <v>351</v>
      </c>
      <c r="X165" s="1" t="s">
        <v>736</v>
      </c>
      <c r="AA165" s="11" t="s">
        <v>430</v>
      </c>
      <c r="AB165" s="12">
        <v>778636.4</v>
      </c>
      <c r="AC165" s="11" t="s">
        <v>431</v>
      </c>
      <c r="AD165" s="13">
        <v>778636.4</v>
      </c>
    </row>
    <row r="166" spans="1:61" ht="18.600000000000001" customHeight="1" x14ac:dyDescent="0.15">
      <c r="A166" s="5" t="s">
        <v>737</v>
      </c>
      <c r="B166" s="6" t="s">
        <v>727</v>
      </c>
      <c r="C166" s="6">
        <v>1</v>
      </c>
      <c r="D166" s="6" t="s">
        <v>337</v>
      </c>
      <c r="E166" s="8"/>
      <c r="F166" s="8"/>
      <c r="G166" s="14"/>
      <c r="H166" s="8"/>
      <c r="I166" s="14"/>
      <c r="J166" s="8"/>
      <c r="K166" s="14"/>
      <c r="L166" s="8"/>
      <c r="M166" s="56"/>
      <c r="N166" s="1" t="s">
        <v>407</v>
      </c>
      <c r="P166" s="1" t="s">
        <v>259</v>
      </c>
      <c r="Q166" s="1" t="s">
        <v>407</v>
      </c>
      <c r="R166" s="1" t="s">
        <v>351</v>
      </c>
      <c r="X166" s="1" t="s">
        <v>738</v>
      </c>
      <c r="AA166" s="11" t="s">
        <v>421</v>
      </c>
      <c r="AB166" s="12">
        <v>427445</v>
      </c>
      <c r="AC166" s="11" t="s">
        <v>422</v>
      </c>
      <c r="AD166" s="13">
        <v>427445</v>
      </c>
    </row>
    <row r="167" spans="1:61" ht="18.600000000000001" customHeight="1" x14ac:dyDescent="0.15">
      <c r="A167" s="5" t="s">
        <v>739</v>
      </c>
      <c r="B167" s="6" t="s">
        <v>407</v>
      </c>
      <c r="C167" s="6">
        <v>1</v>
      </c>
      <c r="D167" s="6" t="s">
        <v>337</v>
      </c>
      <c r="E167" s="8"/>
      <c r="F167" s="8"/>
      <c r="G167" s="14"/>
      <c r="H167" s="8"/>
      <c r="I167" s="14"/>
      <c r="J167" s="8"/>
      <c r="K167" s="14"/>
      <c r="L167" s="8"/>
      <c r="M167" s="56"/>
      <c r="N167" s="1" t="s">
        <v>407</v>
      </c>
      <c r="P167" s="1" t="s">
        <v>163</v>
      </c>
      <c r="Q167" s="1" t="s">
        <v>271</v>
      </c>
      <c r="R167" s="1" t="s">
        <v>351</v>
      </c>
      <c r="X167" s="1" t="s">
        <v>740</v>
      </c>
      <c r="AA167" s="11" t="s">
        <v>425</v>
      </c>
      <c r="AB167" s="12">
        <v>725928</v>
      </c>
      <c r="AC167" s="11" t="s">
        <v>426</v>
      </c>
      <c r="AD167" s="13">
        <v>725928</v>
      </c>
    </row>
    <row r="168" spans="1:61" ht="18.600000000000001" customHeight="1" x14ac:dyDescent="0.15">
      <c r="A168" s="5" t="s">
        <v>192</v>
      </c>
      <c r="B168" s="6" t="s">
        <v>407</v>
      </c>
      <c r="C168" s="6"/>
      <c r="D168" s="6" t="s">
        <v>407</v>
      </c>
      <c r="E168" s="8"/>
      <c r="F168" s="8"/>
      <c r="G168" s="14"/>
      <c r="H168" s="8"/>
      <c r="I168" s="14"/>
      <c r="J168" s="8"/>
      <c r="K168" s="14"/>
      <c r="L168" s="8"/>
      <c r="M168" s="56"/>
      <c r="N168" s="1" t="s">
        <v>407</v>
      </c>
      <c r="P168" s="1" t="s">
        <v>34</v>
      </c>
      <c r="Q168" s="1" t="s">
        <v>104</v>
      </c>
      <c r="R168" s="1" t="s">
        <v>407</v>
      </c>
      <c r="AA168" s="11" t="s">
        <v>430</v>
      </c>
      <c r="AB168" s="12">
        <v>7411627</v>
      </c>
      <c r="AC168" s="11" t="s">
        <v>431</v>
      </c>
      <c r="AD168" s="13">
        <v>7411627</v>
      </c>
    </row>
    <row r="169" spans="1:61" ht="18.600000000000001" customHeight="1" x14ac:dyDescent="0.15">
      <c r="A169" s="5"/>
      <c r="B169" s="6"/>
      <c r="C169" s="6"/>
      <c r="D169" s="6"/>
      <c r="E169" s="8"/>
      <c r="F169" s="8"/>
      <c r="G169" s="14"/>
      <c r="H169" s="8"/>
      <c r="I169" s="14"/>
      <c r="J169" s="8"/>
      <c r="K169" s="14"/>
      <c r="L169" s="8"/>
      <c r="M169" s="56"/>
      <c r="AA169" s="61"/>
      <c r="AB169" s="62"/>
      <c r="AC169" s="61"/>
      <c r="AD169" s="63"/>
    </row>
    <row r="170" spans="1:61" ht="18.600000000000001" customHeight="1" x14ac:dyDescent="0.15">
      <c r="A170" s="5"/>
      <c r="B170" s="6"/>
      <c r="C170" s="6"/>
      <c r="D170" s="6"/>
      <c r="E170" s="8"/>
      <c r="F170" s="8"/>
      <c r="G170" s="14"/>
      <c r="H170" s="8"/>
      <c r="I170" s="14"/>
      <c r="J170" s="8"/>
      <c r="K170" s="14"/>
      <c r="L170" s="8"/>
      <c r="M170" s="56"/>
      <c r="AA170" s="61"/>
      <c r="AB170" s="62"/>
      <c r="AC170" s="61"/>
      <c r="AD170" s="63"/>
    </row>
    <row r="171" spans="1:61" ht="18.600000000000001" customHeight="1" x14ac:dyDescent="0.15">
      <c r="A171" s="21"/>
      <c r="B171" s="4"/>
      <c r="C171" s="4"/>
      <c r="D171" s="4"/>
      <c r="E171" s="14"/>
      <c r="F171" s="14"/>
      <c r="G171" s="14"/>
      <c r="H171" s="14"/>
      <c r="I171" s="14"/>
      <c r="J171" s="14"/>
      <c r="K171" s="14"/>
      <c r="L171" s="14"/>
      <c r="M171" s="60"/>
    </row>
    <row r="172" spans="1:61" ht="18.600000000000001" customHeight="1" x14ac:dyDescent="0.15">
      <c r="A172" s="5" t="s">
        <v>741</v>
      </c>
      <c r="B172" s="6" t="s">
        <v>407</v>
      </c>
      <c r="C172" s="6">
        <v>1</v>
      </c>
      <c r="D172" s="6" t="s">
        <v>337</v>
      </c>
      <c r="F172" s="8"/>
      <c r="H172" s="8"/>
      <c r="J172" s="8"/>
      <c r="L172" s="8"/>
      <c r="M172" s="56"/>
      <c r="N172" s="1" t="s">
        <v>407</v>
      </c>
      <c r="O172" s="1" t="s">
        <v>725</v>
      </c>
    </row>
    <row r="173" spans="1:61" ht="18.600000000000001" customHeight="1" x14ac:dyDescent="0.15">
      <c r="A173" s="5" t="s">
        <v>742</v>
      </c>
      <c r="B173" s="6" t="s">
        <v>743</v>
      </c>
      <c r="C173" s="6">
        <v>45</v>
      </c>
      <c r="D173" s="6" t="s">
        <v>492</v>
      </c>
      <c r="E173" s="8"/>
      <c r="F173" s="8"/>
      <c r="G173" s="8"/>
      <c r="H173" s="8"/>
      <c r="I173" s="8"/>
      <c r="J173" s="8"/>
      <c r="K173" s="8"/>
      <c r="L173" s="8"/>
      <c r="M173" s="56"/>
      <c r="N173" s="1" t="s">
        <v>407</v>
      </c>
      <c r="P173" s="1" t="s">
        <v>50</v>
      </c>
      <c r="Q173" s="1" t="s">
        <v>407</v>
      </c>
      <c r="R173" s="1" t="s">
        <v>744</v>
      </c>
      <c r="T173" s="1" t="s">
        <v>351</v>
      </c>
      <c r="BI173" s="10"/>
    </row>
    <row r="174" spans="1:61" ht="18.600000000000001" customHeight="1" x14ac:dyDescent="0.15">
      <c r="A174" s="5" t="s">
        <v>745</v>
      </c>
      <c r="B174" s="6" t="s">
        <v>743</v>
      </c>
      <c r="C174" s="6">
        <v>14</v>
      </c>
      <c r="D174" s="6" t="s">
        <v>492</v>
      </c>
      <c r="E174" s="8"/>
      <c r="F174" s="8"/>
      <c r="G174" s="8"/>
      <c r="H174" s="8"/>
      <c r="I174" s="8"/>
      <c r="J174" s="8"/>
      <c r="K174" s="8"/>
      <c r="L174" s="8"/>
      <c r="M174" s="56"/>
      <c r="N174" s="1" t="s">
        <v>407</v>
      </c>
      <c r="P174" s="1" t="s">
        <v>362</v>
      </c>
      <c r="Q174" s="1" t="s">
        <v>407</v>
      </c>
      <c r="R174" s="1" t="s">
        <v>746</v>
      </c>
      <c r="T174" s="1" t="s">
        <v>351</v>
      </c>
      <c r="BI174" s="10"/>
    </row>
    <row r="175" spans="1:61" ht="18.600000000000001" customHeight="1" x14ac:dyDescent="0.15">
      <c r="A175" s="5" t="s">
        <v>747</v>
      </c>
      <c r="B175" s="6" t="s">
        <v>743</v>
      </c>
      <c r="C175" s="6">
        <v>21</v>
      </c>
      <c r="D175" s="6" t="s">
        <v>492</v>
      </c>
      <c r="E175" s="8"/>
      <c r="F175" s="8"/>
      <c r="G175" s="8"/>
      <c r="H175" s="8"/>
      <c r="I175" s="8"/>
      <c r="J175" s="8"/>
      <c r="K175" s="8"/>
      <c r="L175" s="8"/>
      <c r="M175" s="56"/>
      <c r="N175" s="1" t="s">
        <v>407</v>
      </c>
      <c r="P175" s="1" t="s">
        <v>264</v>
      </c>
      <c r="Q175" s="1" t="s">
        <v>407</v>
      </c>
      <c r="R175" s="1" t="s">
        <v>748</v>
      </c>
      <c r="T175" s="1" t="s">
        <v>351</v>
      </c>
      <c r="BI175" s="10"/>
    </row>
    <row r="176" spans="1:61" ht="18.600000000000001" customHeight="1" x14ac:dyDescent="0.15">
      <c r="A176" s="5" t="s">
        <v>192</v>
      </c>
      <c r="B176" s="6" t="s">
        <v>407</v>
      </c>
      <c r="C176" s="6"/>
      <c r="D176" s="6" t="s">
        <v>407</v>
      </c>
      <c r="E176" s="8"/>
      <c r="F176" s="8"/>
      <c r="G176" s="14"/>
      <c r="H176" s="8"/>
      <c r="I176" s="14"/>
      <c r="J176" s="8"/>
      <c r="K176" s="14"/>
      <c r="L176" s="8"/>
      <c r="M176" s="56"/>
      <c r="N176" s="1" t="s">
        <v>407</v>
      </c>
      <c r="P176" s="1" t="s">
        <v>172</v>
      </c>
      <c r="Q176" s="1" t="s">
        <v>407</v>
      </c>
      <c r="R176" s="1" t="s">
        <v>407</v>
      </c>
    </row>
    <row r="177" spans="1:61" ht="18.600000000000001" customHeight="1" x14ac:dyDescent="0.15">
      <c r="A177" s="21"/>
      <c r="B177" s="4"/>
      <c r="C177" s="4"/>
      <c r="D177" s="4"/>
      <c r="E177" s="14"/>
      <c r="F177" s="14"/>
      <c r="G177" s="14"/>
      <c r="H177" s="14"/>
      <c r="I177" s="14"/>
      <c r="J177" s="14"/>
      <c r="K177" s="14"/>
      <c r="L177" s="14"/>
      <c r="M177" s="60"/>
    </row>
    <row r="178" spans="1:61" ht="18.600000000000001" customHeight="1" x14ac:dyDescent="0.15">
      <c r="A178" s="5" t="s">
        <v>749</v>
      </c>
      <c r="B178" s="6" t="s">
        <v>407</v>
      </c>
      <c r="C178" s="6">
        <v>1</v>
      </c>
      <c r="D178" s="6" t="s">
        <v>337</v>
      </c>
      <c r="F178" s="8"/>
      <c r="H178" s="8"/>
      <c r="J178" s="8"/>
      <c r="L178" s="8"/>
      <c r="M178" s="56"/>
      <c r="N178" s="1" t="s">
        <v>407</v>
      </c>
      <c r="O178" s="1" t="s">
        <v>734</v>
      </c>
    </row>
    <row r="179" spans="1:61" ht="18.600000000000001" customHeight="1" x14ac:dyDescent="0.15">
      <c r="A179" s="5" t="s">
        <v>750</v>
      </c>
      <c r="B179" s="6" t="s">
        <v>751</v>
      </c>
      <c r="C179" s="6">
        <v>104</v>
      </c>
      <c r="D179" s="6" t="s">
        <v>162</v>
      </c>
      <c r="E179" s="8"/>
      <c r="F179" s="8"/>
      <c r="G179" s="8"/>
      <c r="H179" s="8"/>
      <c r="I179" s="8"/>
      <c r="J179" s="8"/>
      <c r="K179" s="8"/>
      <c r="L179" s="8"/>
      <c r="M179" s="56"/>
      <c r="N179" s="1" t="s">
        <v>407</v>
      </c>
      <c r="P179" s="1" t="s">
        <v>50</v>
      </c>
      <c r="Q179" s="1" t="s">
        <v>407</v>
      </c>
      <c r="R179" s="1" t="s">
        <v>752</v>
      </c>
      <c r="BI179" s="10"/>
    </row>
    <row r="180" spans="1:61" ht="18.600000000000001" customHeight="1" x14ac:dyDescent="0.15">
      <c r="A180" s="5" t="s">
        <v>750</v>
      </c>
      <c r="B180" s="6" t="s">
        <v>753</v>
      </c>
      <c r="C180" s="6">
        <v>33</v>
      </c>
      <c r="D180" s="6" t="s">
        <v>162</v>
      </c>
      <c r="E180" s="8"/>
      <c r="F180" s="8"/>
      <c r="G180" s="8"/>
      <c r="H180" s="8"/>
      <c r="I180" s="8"/>
      <c r="J180" s="8"/>
      <c r="K180" s="8"/>
      <c r="L180" s="8"/>
      <c r="M180" s="56"/>
      <c r="N180" s="1" t="s">
        <v>407</v>
      </c>
      <c r="P180" s="1" t="s">
        <v>362</v>
      </c>
      <c r="Q180" s="1" t="s">
        <v>407</v>
      </c>
      <c r="R180" s="1" t="s">
        <v>754</v>
      </c>
      <c r="BI180" s="10"/>
    </row>
    <row r="181" spans="1:61" ht="18.600000000000001" customHeight="1" x14ac:dyDescent="0.15">
      <c r="A181" s="5" t="s">
        <v>750</v>
      </c>
      <c r="B181" s="6" t="s">
        <v>755</v>
      </c>
      <c r="C181" s="6">
        <v>33</v>
      </c>
      <c r="D181" s="6" t="s">
        <v>162</v>
      </c>
      <c r="E181" s="8"/>
      <c r="F181" s="8"/>
      <c r="G181" s="8"/>
      <c r="H181" s="8"/>
      <c r="I181" s="8"/>
      <c r="J181" s="8"/>
      <c r="K181" s="8"/>
      <c r="L181" s="8"/>
      <c r="M181" s="56"/>
      <c r="N181" s="1" t="s">
        <v>407</v>
      </c>
      <c r="P181" s="1" t="s">
        <v>757</v>
      </c>
      <c r="Q181" s="1" t="s">
        <v>407</v>
      </c>
      <c r="R181" s="1" t="s">
        <v>756</v>
      </c>
      <c r="BI181" s="10"/>
    </row>
    <row r="182" spans="1:61" ht="18.600000000000001" customHeight="1" x14ac:dyDescent="0.15">
      <c r="A182" s="5" t="s">
        <v>192</v>
      </c>
      <c r="B182" s="6" t="s">
        <v>407</v>
      </c>
      <c r="C182" s="6"/>
      <c r="D182" s="6" t="s">
        <v>407</v>
      </c>
      <c r="E182" s="8"/>
      <c r="F182" s="8"/>
      <c r="G182" s="14"/>
      <c r="H182" s="8"/>
      <c r="I182" s="14"/>
      <c r="J182" s="8"/>
      <c r="K182" s="14"/>
      <c r="L182" s="8"/>
      <c r="M182" s="56"/>
      <c r="N182" s="1" t="s">
        <v>407</v>
      </c>
      <c r="P182" s="1" t="s">
        <v>264</v>
      </c>
      <c r="Q182" s="1" t="s">
        <v>104</v>
      </c>
      <c r="R182" s="1" t="s">
        <v>407</v>
      </c>
    </row>
    <row r="183" spans="1:61" ht="18.600000000000001" customHeight="1" x14ac:dyDescent="0.15">
      <c r="A183" s="64"/>
      <c r="B183" s="65"/>
      <c r="C183" s="65"/>
      <c r="D183" s="65"/>
      <c r="E183" s="66"/>
      <c r="F183" s="66"/>
      <c r="G183" s="16"/>
      <c r="H183" s="66"/>
      <c r="I183" s="16"/>
      <c r="J183" s="66"/>
      <c r="K183" s="16"/>
      <c r="L183" s="66"/>
      <c r="M183" s="67"/>
    </row>
    <row r="184" spans="1:61" ht="18.600000000000001" customHeight="1" thickBot="1" x14ac:dyDescent="0.2">
      <c r="A184" s="22"/>
      <c r="B184" s="23"/>
      <c r="C184" s="23"/>
      <c r="D184" s="23"/>
      <c r="E184" s="24"/>
      <c r="F184" s="24"/>
      <c r="G184" s="25"/>
      <c r="H184" s="24"/>
      <c r="I184" s="25"/>
      <c r="J184" s="24"/>
      <c r="K184" s="25"/>
      <c r="L184" s="24"/>
      <c r="M184" s="57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1" type="noConversion"/>
  <printOptions horizontalCentered="1"/>
  <pageMargins left="0.62992125984251968" right="0.39370078740157483" top="0.70866141732283472" bottom="0.59055118110236227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workbookViewId="0">
      <selection activeCell="BK158" sqref="BK158"/>
    </sheetView>
  </sheetViews>
  <sheetFormatPr defaultRowHeight="18.399999999999999" customHeight="1" x14ac:dyDescent="0.15"/>
  <cols>
    <col min="1" max="1" width="25" style="1" customWidth="1"/>
    <col min="2" max="2" width="20" style="1" customWidth="1"/>
    <col min="3" max="3" width="8" style="1" customWidth="1"/>
    <col min="4" max="4" width="5" style="1" customWidth="1"/>
    <col min="5" max="12" width="13" style="1" customWidth="1"/>
    <col min="13" max="13" width="10" style="1" customWidth="1"/>
    <col min="14" max="59" width="0" style="1" hidden="1" customWidth="1"/>
    <col min="60" max="256" width="9.33203125" style="1"/>
    <col min="257" max="257" width="25" style="1" customWidth="1"/>
    <col min="258" max="258" width="20" style="1" customWidth="1"/>
    <col min="259" max="259" width="8" style="1" customWidth="1"/>
    <col min="260" max="260" width="5" style="1" customWidth="1"/>
    <col min="261" max="268" width="13" style="1" customWidth="1"/>
    <col min="269" max="269" width="10" style="1" customWidth="1"/>
    <col min="270" max="315" width="0" style="1" hidden="1" customWidth="1"/>
    <col min="316" max="512" width="9.33203125" style="1"/>
    <col min="513" max="513" width="25" style="1" customWidth="1"/>
    <col min="514" max="514" width="20" style="1" customWidth="1"/>
    <col min="515" max="515" width="8" style="1" customWidth="1"/>
    <col min="516" max="516" width="5" style="1" customWidth="1"/>
    <col min="517" max="524" width="13" style="1" customWidth="1"/>
    <col min="525" max="525" width="10" style="1" customWidth="1"/>
    <col min="526" max="571" width="0" style="1" hidden="1" customWidth="1"/>
    <col min="572" max="768" width="9.33203125" style="1"/>
    <col min="769" max="769" width="25" style="1" customWidth="1"/>
    <col min="770" max="770" width="20" style="1" customWidth="1"/>
    <col min="771" max="771" width="8" style="1" customWidth="1"/>
    <col min="772" max="772" width="5" style="1" customWidth="1"/>
    <col min="773" max="780" width="13" style="1" customWidth="1"/>
    <col min="781" max="781" width="10" style="1" customWidth="1"/>
    <col min="782" max="827" width="0" style="1" hidden="1" customWidth="1"/>
    <col min="828" max="1024" width="9.33203125" style="1"/>
    <col min="1025" max="1025" width="25" style="1" customWidth="1"/>
    <col min="1026" max="1026" width="20" style="1" customWidth="1"/>
    <col min="1027" max="1027" width="8" style="1" customWidth="1"/>
    <col min="1028" max="1028" width="5" style="1" customWidth="1"/>
    <col min="1029" max="1036" width="13" style="1" customWidth="1"/>
    <col min="1037" max="1037" width="10" style="1" customWidth="1"/>
    <col min="1038" max="1083" width="0" style="1" hidden="1" customWidth="1"/>
    <col min="1084" max="1280" width="9.33203125" style="1"/>
    <col min="1281" max="1281" width="25" style="1" customWidth="1"/>
    <col min="1282" max="1282" width="20" style="1" customWidth="1"/>
    <col min="1283" max="1283" width="8" style="1" customWidth="1"/>
    <col min="1284" max="1284" width="5" style="1" customWidth="1"/>
    <col min="1285" max="1292" width="13" style="1" customWidth="1"/>
    <col min="1293" max="1293" width="10" style="1" customWidth="1"/>
    <col min="1294" max="1339" width="0" style="1" hidden="1" customWidth="1"/>
    <col min="1340" max="1536" width="9.33203125" style="1"/>
    <col min="1537" max="1537" width="25" style="1" customWidth="1"/>
    <col min="1538" max="1538" width="20" style="1" customWidth="1"/>
    <col min="1539" max="1539" width="8" style="1" customWidth="1"/>
    <col min="1540" max="1540" width="5" style="1" customWidth="1"/>
    <col min="1541" max="1548" width="13" style="1" customWidth="1"/>
    <col min="1549" max="1549" width="10" style="1" customWidth="1"/>
    <col min="1550" max="1595" width="0" style="1" hidden="1" customWidth="1"/>
    <col min="1596" max="1792" width="9.33203125" style="1"/>
    <col min="1793" max="1793" width="25" style="1" customWidth="1"/>
    <col min="1794" max="1794" width="20" style="1" customWidth="1"/>
    <col min="1795" max="1795" width="8" style="1" customWidth="1"/>
    <col min="1796" max="1796" width="5" style="1" customWidth="1"/>
    <col min="1797" max="1804" width="13" style="1" customWidth="1"/>
    <col min="1805" max="1805" width="10" style="1" customWidth="1"/>
    <col min="1806" max="1851" width="0" style="1" hidden="1" customWidth="1"/>
    <col min="1852" max="2048" width="9.33203125" style="1"/>
    <col min="2049" max="2049" width="25" style="1" customWidth="1"/>
    <col min="2050" max="2050" width="20" style="1" customWidth="1"/>
    <col min="2051" max="2051" width="8" style="1" customWidth="1"/>
    <col min="2052" max="2052" width="5" style="1" customWidth="1"/>
    <col min="2053" max="2060" width="13" style="1" customWidth="1"/>
    <col min="2061" max="2061" width="10" style="1" customWidth="1"/>
    <col min="2062" max="2107" width="0" style="1" hidden="1" customWidth="1"/>
    <col min="2108" max="2304" width="9.33203125" style="1"/>
    <col min="2305" max="2305" width="25" style="1" customWidth="1"/>
    <col min="2306" max="2306" width="20" style="1" customWidth="1"/>
    <col min="2307" max="2307" width="8" style="1" customWidth="1"/>
    <col min="2308" max="2308" width="5" style="1" customWidth="1"/>
    <col min="2309" max="2316" width="13" style="1" customWidth="1"/>
    <col min="2317" max="2317" width="10" style="1" customWidth="1"/>
    <col min="2318" max="2363" width="0" style="1" hidden="1" customWidth="1"/>
    <col min="2364" max="2560" width="9.33203125" style="1"/>
    <col min="2561" max="2561" width="25" style="1" customWidth="1"/>
    <col min="2562" max="2562" width="20" style="1" customWidth="1"/>
    <col min="2563" max="2563" width="8" style="1" customWidth="1"/>
    <col min="2564" max="2564" width="5" style="1" customWidth="1"/>
    <col min="2565" max="2572" width="13" style="1" customWidth="1"/>
    <col min="2573" max="2573" width="10" style="1" customWidth="1"/>
    <col min="2574" max="2619" width="0" style="1" hidden="1" customWidth="1"/>
    <col min="2620" max="2816" width="9.33203125" style="1"/>
    <col min="2817" max="2817" width="25" style="1" customWidth="1"/>
    <col min="2818" max="2818" width="20" style="1" customWidth="1"/>
    <col min="2819" max="2819" width="8" style="1" customWidth="1"/>
    <col min="2820" max="2820" width="5" style="1" customWidth="1"/>
    <col min="2821" max="2828" width="13" style="1" customWidth="1"/>
    <col min="2829" max="2829" width="10" style="1" customWidth="1"/>
    <col min="2830" max="2875" width="0" style="1" hidden="1" customWidth="1"/>
    <col min="2876" max="3072" width="9.33203125" style="1"/>
    <col min="3073" max="3073" width="25" style="1" customWidth="1"/>
    <col min="3074" max="3074" width="20" style="1" customWidth="1"/>
    <col min="3075" max="3075" width="8" style="1" customWidth="1"/>
    <col min="3076" max="3076" width="5" style="1" customWidth="1"/>
    <col min="3077" max="3084" width="13" style="1" customWidth="1"/>
    <col min="3085" max="3085" width="10" style="1" customWidth="1"/>
    <col min="3086" max="3131" width="0" style="1" hidden="1" customWidth="1"/>
    <col min="3132" max="3328" width="9.33203125" style="1"/>
    <col min="3329" max="3329" width="25" style="1" customWidth="1"/>
    <col min="3330" max="3330" width="20" style="1" customWidth="1"/>
    <col min="3331" max="3331" width="8" style="1" customWidth="1"/>
    <col min="3332" max="3332" width="5" style="1" customWidth="1"/>
    <col min="3333" max="3340" width="13" style="1" customWidth="1"/>
    <col min="3341" max="3341" width="10" style="1" customWidth="1"/>
    <col min="3342" max="3387" width="0" style="1" hidden="1" customWidth="1"/>
    <col min="3388" max="3584" width="9.33203125" style="1"/>
    <col min="3585" max="3585" width="25" style="1" customWidth="1"/>
    <col min="3586" max="3586" width="20" style="1" customWidth="1"/>
    <col min="3587" max="3587" width="8" style="1" customWidth="1"/>
    <col min="3588" max="3588" width="5" style="1" customWidth="1"/>
    <col min="3589" max="3596" width="13" style="1" customWidth="1"/>
    <col min="3597" max="3597" width="10" style="1" customWidth="1"/>
    <col min="3598" max="3643" width="0" style="1" hidden="1" customWidth="1"/>
    <col min="3644" max="3840" width="9.33203125" style="1"/>
    <col min="3841" max="3841" width="25" style="1" customWidth="1"/>
    <col min="3842" max="3842" width="20" style="1" customWidth="1"/>
    <col min="3843" max="3843" width="8" style="1" customWidth="1"/>
    <col min="3844" max="3844" width="5" style="1" customWidth="1"/>
    <col min="3845" max="3852" width="13" style="1" customWidth="1"/>
    <col min="3853" max="3853" width="10" style="1" customWidth="1"/>
    <col min="3854" max="3899" width="0" style="1" hidden="1" customWidth="1"/>
    <col min="3900" max="4096" width="9.33203125" style="1"/>
    <col min="4097" max="4097" width="25" style="1" customWidth="1"/>
    <col min="4098" max="4098" width="20" style="1" customWidth="1"/>
    <col min="4099" max="4099" width="8" style="1" customWidth="1"/>
    <col min="4100" max="4100" width="5" style="1" customWidth="1"/>
    <col min="4101" max="4108" width="13" style="1" customWidth="1"/>
    <col min="4109" max="4109" width="10" style="1" customWidth="1"/>
    <col min="4110" max="4155" width="0" style="1" hidden="1" customWidth="1"/>
    <col min="4156" max="4352" width="9.33203125" style="1"/>
    <col min="4353" max="4353" width="25" style="1" customWidth="1"/>
    <col min="4354" max="4354" width="20" style="1" customWidth="1"/>
    <col min="4355" max="4355" width="8" style="1" customWidth="1"/>
    <col min="4356" max="4356" width="5" style="1" customWidth="1"/>
    <col min="4357" max="4364" width="13" style="1" customWidth="1"/>
    <col min="4365" max="4365" width="10" style="1" customWidth="1"/>
    <col min="4366" max="4411" width="0" style="1" hidden="1" customWidth="1"/>
    <col min="4412" max="4608" width="9.33203125" style="1"/>
    <col min="4609" max="4609" width="25" style="1" customWidth="1"/>
    <col min="4610" max="4610" width="20" style="1" customWidth="1"/>
    <col min="4611" max="4611" width="8" style="1" customWidth="1"/>
    <col min="4612" max="4612" width="5" style="1" customWidth="1"/>
    <col min="4613" max="4620" width="13" style="1" customWidth="1"/>
    <col min="4621" max="4621" width="10" style="1" customWidth="1"/>
    <col min="4622" max="4667" width="0" style="1" hidden="1" customWidth="1"/>
    <col min="4668" max="4864" width="9.33203125" style="1"/>
    <col min="4865" max="4865" width="25" style="1" customWidth="1"/>
    <col min="4866" max="4866" width="20" style="1" customWidth="1"/>
    <col min="4867" max="4867" width="8" style="1" customWidth="1"/>
    <col min="4868" max="4868" width="5" style="1" customWidth="1"/>
    <col min="4869" max="4876" width="13" style="1" customWidth="1"/>
    <col min="4877" max="4877" width="10" style="1" customWidth="1"/>
    <col min="4878" max="4923" width="0" style="1" hidden="1" customWidth="1"/>
    <col min="4924" max="5120" width="9.33203125" style="1"/>
    <col min="5121" max="5121" width="25" style="1" customWidth="1"/>
    <col min="5122" max="5122" width="20" style="1" customWidth="1"/>
    <col min="5123" max="5123" width="8" style="1" customWidth="1"/>
    <col min="5124" max="5124" width="5" style="1" customWidth="1"/>
    <col min="5125" max="5132" width="13" style="1" customWidth="1"/>
    <col min="5133" max="5133" width="10" style="1" customWidth="1"/>
    <col min="5134" max="5179" width="0" style="1" hidden="1" customWidth="1"/>
    <col min="5180" max="5376" width="9.33203125" style="1"/>
    <col min="5377" max="5377" width="25" style="1" customWidth="1"/>
    <col min="5378" max="5378" width="20" style="1" customWidth="1"/>
    <col min="5379" max="5379" width="8" style="1" customWidth="1"/>
    <col min="5380" max="5380" width="5" style="1" customWidth="1"/>
    <col min="5381" max="5388" width="13" style="1" customWidth="1"/>
    <col min="5389" max="5389" width="10" style="1" customWidth="1"/>
    <col min="5390" max="5435" width="0" style="1" hidden="1" customWidth="1"/>
    <col min="5436" max="5632" width="9.33203125" style="1"/>
    <col min="5633" max="5633" width="25" style="1" customWidth="1"/>
    <col min="5634" max="5634" width="20" style="1" customWidth="1"/>
    <col min="5635" max="5635" width="8" style="1" customWidth="1"/>
    <col min="5636" max="5636" width="5" style="1" customWidth="1"/>
    <col min="5637" max="5644" width="13" style="1" customWidth="1"/>
    <col min="5645" max="5645" width="10" style="1" customWidth="1"/>
    <col min="5646" max="5691" width="0" style="1" hidden="1" customWidth="1"/>
    <col min="5692" max="5888" width="9.33203125" style="1"/>
    <col min="5889" max="5889" width="25" style="1" customWidth="1"/>
    <col min="5890" max="5890" width="20" style="1" customWidth="1"/>
    <col min="5891" max="5891" width="8" style="1" customWidth="1"/>
    <col min="5892" max="5892" width="5" style="1" customWidth="1"/>
    <col min="5893" max="5900" width="13" style="1" customWidth="1"/>
    <col min="5901" max="5901" width="10" style="1" customWidth="1"/>
    <col min="5902" max="5947" width="0" style="1" hidden="1" customWidth="1"/>
    <col min="5948" max="6144" width="9.33203125" style="1"/>
    <col min="6145" max="6145" width="25" style="1" customWidth="1"/>
    <col min="6146" max="6146" width="20" style="1" customWidth="1"/>
    <col min="6147" max="6147" width="8" style="1" customWidth="1"/>
    <col min="6148" max="6148" width="5" style="1" customWidth="1"/>
    <col min="6149" max="6156" width="13" style="1" customWidth="1"/>
    <col min="6157" max="6157" width="10" style="1" customWidth="1"/>
    <col min="6158" max="6203" width="0" style="1" hidden="1" customWidth="1"/>
    <col min="6204" max="6400" width="9.33203125" style="1"/>
    <col min="6401" max="6401" width="25" style="1" customWidth="1"/>
    <col min="6402" max="6402" width="20" style="1" customWidth="1"/>
    <col min="6403" max="6403" width="8" style="1" customWidth="1"/>
    <col min="6404" max="6404" width="5" style="1" customWidth="1"/>
    <col min="6405" max="6412" width="13" style="1" customWidth="1"/>
    <col min="6413" max="6413" width="10" style="1" customWidth="1"/>
    <col min="6414" max="6459" width="0" style="1" hidden="1" customWidth="1"/>
    <col min="6460" max="6656" width="9.33203125" style="1"/>
    <col min="6657" max="6657" width="25" style="1" customWidth="1"/>
    <col min="6658" max="6658" width="20" style="1" customWidth="1"/>
    <col min="6659" max="6659" width="8" style="1" customWidth="1"/>
    <col min="6660" max="6660" width="5" style="1" customWidth="1"/>
    <col min="6661" max="6668" width="13" style="1" customWidth="1"/>
    <col min="6669" max="6669" width="10" style="1" customWidth="1"/>
    <col min="6670" max="6715" width="0" style="1" hidden="1" customWidth="1"/>
    <col min="6716" max="6912" width="9.33203125" style="1"/>
    <col min="6913" max="6913" width="25" style="1" customWidth="1"/>
    <col min="6914" max="6914" width="20" style="1" customWidth="1"/>
    <col min="6915" max="6915" width="8" style="1" customWidth="1"/>
    <col min="6916" max="6916" width="5" style="1" customWidth="1"/>
    <col min="6917" max="6924" width="13" style="1" customWidth="1"/>
    <col min="6925" max="6925" width="10" style="1" customWidth="1"/>
    <col min="6926" max="6971" width="0" style="1" hidden="1" customWidth="1"/>
    <col min="6972" max="7168" width="9.33203125" style="1"/>
    <col min="7169" max="7169" width="25" style="1" customWidth="1"/>
    <col min="7170" max="7170" width="20" style="1" customWidth="1"/>
    <col min="7171" max="7171" width="8" style="1" customWidth="1"/>
    <col min="7172" max="7172" width="5" style="1" customWidth="1"/>
    <col min="7173" max="7180" width="13" style="1" customWidth="1"/>
    <col min="7181" max="7181" width="10" style="1" customWidth="1"/>
    <col min="7182" max="7227" width="0" style="1" hidden="1" customWidth="1"/>
    <col min="7228" max="7424" width="9.33203125" style="1"/>
    <col min="7425" max="7425" width="25" style="1" customWidth="1"/>
    <col min="7426" max="7426" width="20" style="1" customWidth="1"/>
    <col min="7427" max="7427" width="8" style="1" customWidth="1"/>
    <col min="7428" max="7428" width="5" style="1" customWidth="1"/>
    <col min="7429" max="7436" width="13" style="1" customWidth="1"/>
    <col min="7437" max="7437" width="10" style="1" customWidth="1"/>
    <col min="7438" max="7483" width="0" style="1" hidden="1" customWidth="1"/>
    <col min="7484" max="7680" width="9.33203125" style="1"/>
    <col min="7681" max="7681" width="25" style="1" customWidth="1"/>
    <col min="7682" max="7682" width="20" style="1" customWidth="1"/>
    <col min="7683" max="7683" width="8" style="1" customWidth="1"/>
    <col min="7684" max="7684" width="5" style="1" customWidth="1"/>
    <col min="7685" max="7692" width="13" style="1" customWidth="1"/>
    <col min="7693" max="7693" width="10" style="1" customWidth="1"/>
    <col min="7694" max="7739" width="0" style="1" hidden="1" customWidth="1"/>
    <col min="7740" max="7936" width="9.33203125" style="1"/>
    <col min="7937" max="7937" width="25" style="1" customWidth="1"/>
    <col min="7938" max="7938" width="20" style="1" customWidth="1"/>
    <col min="7939" max="7939" width="8" style="1" customWidth="1"/>
    <col min="7940" max="7940" width="5" style="1" customWidth="1"/>
    <col min="7941" max="7948" width="13" style="1" customWidth="1"/>
    <col min="7949" max="7949" width="10" style="1" customWidth="1"/>
    <col min="7950" max="7995" width="0" style="1" hidden="1" customWidth="1"/>
    <col min="7996" max="8192" width="9.33203125" style="1"/>
    <col min="8193" max="8193" width="25" style="1" customWidth="1"/>
    <col min="8194" max="8194" width="20" style="1" customWidth="1"/>
    <col min="8195" max="8195" width="8" style="1" customWidth="1"/>
    <col min="8196" max="8196" width="5" style="1" customWidth="1"/>
    <col min="8197" max="8204" width="13" style="1" customWidth="1"/>
    <col min="8205" max="8205" width="10" style="1" customWidth="1"/>
    <col min="8206" max="8251" width="0" style="1" hidden="1" customWidth="1"/>
    <col min="8252" max="8448" width="9.33203125" style="1"/>
    <col min="8449" max="8449" width="25" style="1" customWidth="1"/>
    <col min="8450" max="8450" width="20" style="1" customWidth="1"/>
    <col min="8451" max="8451" width="8" style="1" customWidth="1"/>
    <col min="8452" max="8452" width="5" style="1" customWidth="1"/>
    <col min="8453" max="8460" width="13" style="1" customWidth="1"/>
    <col min="8461" max="8461" width="10" style="1" customWidth="1"/>
    <col min="8462" max="8507" width="0" style="1" hidden="1" customWidth="1"/>
    <col min="8508" max="8704" width="9.33203125" style="1"/>
    <col min="8705" max="8705" width="25" style="1" customWidth="1"/>
    <col min="8706" max="8706" width="20" style="1" customWidth="1"/>
    <col min="8707" max="8707" width="8" style="1" customWidth="1"/>
    <col min="8708" max="8708" width="5" style="1" customWidth="1"/>
    <col min="8709" max="8716" width="13" style="1" customWidth="1"/>
    <col min="8717" max="8717" width="10" style="1" customWidth="1"/>
    <col min="8718" max="8763" width="0" style="1" hidden="1" customWidth="1"/>
    <col min="8764" max="8960" width="9.33203125" style="1"/>
    <col min="8961" max="8961" width="25" style="1" customWidth="1"/>
    <col min="8962" max="8962" width="20" style="1" customWidth="1"/>
    <col min="8963" max="8963" width="8" style="1" customWidth="1"/>
    <col min="8964" max="8964" width="5" style="1" customWidth="1"/>
    <col min="8965" max="8972" width="13" style="1" customWidth="1"/>
    <col min="8973" max="8973" width="10" style="1" customWidth="1"/>
    <col min="8974" max="9019" width="0" style="1" hidden="1" customWidth="1"/>
    <col min="9020" max="9216" width="9.33203125" style="1"/>
    <col min="9217" max="9217" width="25" style="1" customWidth="1"/>
    <col min="9218" max="9218" width="20" style="1" customWidth="1"/>
    <col min="9219" max="9219" width="8" style="1" customWidth="1"/>
    <col min="9220" max="9220" width="5" style="1" customWidth="1"/>
    <col min="9221" max="9228" width="13" style="1" customWidth="1"/>
    <col min="9229" max="9229" width="10" style="1" customWidth="1"/>
    <col min="9230" max="9275" width="0" style="1" hidden="1" customWidth="1"/>
    <col min="9276" max="9472" width="9.33203125" style="1"/>
    <col min="9473" max="9473" width="25" style="1" customWidth="1"/>
    <col min="9474" max="9474" width="20" style="1" customWidth="1"/>
    <col min="9475" max="9475" width="8" style="1" customWidth="1"/>
    <col min="9476" max="9476" width="5" style="1" customWidth="1"/>
    <col min="9477" max="9484" width="13" style="1" customWidth="1"/>
    <col min="9485" max="9485" width="10" style="1" customWidth="1"/>
    <col min="9486" max="9531" width="0" style="1" hidden="1" customWidth="1"/>
    <col min="9532" max="9728" width="9.33203125" style="1"/>
    <col min="9729" max="9729" width="25" style="1" customWidth="1"/>
    <col min="9730" max="9730" width="20" style="1" customWidth="1"/>
    <col min="9731" max="9731" width="8" style="1" customWidth="1"/>
    <col min="9732" max="9732" width="5" style="1" customWidth="1"/>
    <col min="9733" max="9740" width="13" style="1" customWidth="1"/>
    <col min="9741" max="9741" width="10" style="1" customWidth="1"/>
    <col min="9742" max="9787" width="0" style="1" hidden="1" customWidth="1"/>
    <col min="9788" max="9984" width="9.33203125" style="1"/>
    <col min="9985" max="9985" width="25" style="1" customWidth="1"/>
    <col min="9986" max="9986" width="20" style="1" customWidth="1"/>
    <col min="9987" max="9987" width="8" style="1" customWidth="1"/>
    <col min="9988" max="9988" width="5" style="1" customWidth="1"/>
    <col min="9989" max="9996" width="13" style="1" customWidth="1"/>
    <col min="9997" max="9997" width="10" style="1" customWidth="1"/>
    <col min="9998" max="10043" width="0" style="1" hidden="1" customWidth="1"/>
    <col min="10044" max="10240" width="9.33203125" style="1"/>
    <col min="10241" max="10241" width="25" style="1" customWidth="1"/>
    <col min="10242" max="10242" width="20" style="1" customWidth="1"/>
    <col min="10243" max="10243" width="8" style="1" customWidth="1"/>
    <col min="10244" max="10244" width="5" style="1" customWidth="1"/>
    <col min="10245" max="10252" width="13" style="1" customWidth="1"/>
    <col min="10253" max="10253" width="10" style="1" customWidth="1"/>
    <col min="10254" max="10299" width="0" style="1" hidden="1" customWidth="1"/>
    <col min="10300" max="10496" width="9.33203125" style="1"/>
    <col min="10497" max="10497" width="25" style="1" customWidth="1"/>
    <col min="10498" max="10498" width="20" style="1" customWidth="1"/>
    <col min="10499" max="10499" width="8" style="1" customWidth="1"/>
    <col min="10500" max="10500" width="5" style="1" customWidth="1"/>
    <col min="10501" max="10508" width="13" style="1" customWidth="1"/>
    <col min="10509" max="10509" width="10" style="1" customWidth="1"/>
    <col min="10510" max="10555" width="0" style="1" hidden="1" customWidth="1"/>
    <col min="10556" max="10752" width="9.33203125" style="1"/>
    <col min="10753" max="10753" width="25" style="1" customWidth="1"/>
    <col min="10754" max="10754" width="20" style="1" customWidth="1"/>
    <col min="10755" max="10755" width="8" style="1" customWidth="1"/>
    <col min="10756" max="10756" width="5" style="1" customWidth="1"/>
    <col min="10757" max="10764" width="13" style="1" customWidth="1"/>
    <col min="10765" max="10765" width="10" style="1" customWidth="1"/>
    <col min="10766" max="10811" width="0" style="1" hidden="1" customWidth="1"/>
    <col min="10812" max="11008" width="9.33203125" style="1"/>
    <col min="11009" max="11009" width="25" style="1" customWidth="1"/>
    <col min="11010" max="11010" width="20" style="1" customWidth="1"/>
    <col min="11011" max="11011" width="8" style="1" customWidth="1"/>
    <col min="11012" max="11012" width="5" style="1" customWidth="1"/>
    <col min="11013" max="11020" width="13" style="1" customWidth="1"/>
    <col min="11021" max="11021" width="10" style="1" customWidth="1"/>
    <col min="11022" max="11067" width="0" style="1" hidden="1" customWidth="1"/>
    <col min="11068" max="11264" width="9.33203125" style="1"/>
    <col min="11265" max="11265" width="25" style="1" customWidth="1"/>
    <col min="11266" max="11266" width="20" style="1" customWidth="1"/>
    <col min="11267" max="11267" width="8" style="1" customWidth="1"/>
    <col min="11268" max="11268" width="5" style="1" customWidth="1"/>
    <col min="11269" max="11276" width="13" style="1" customWidth="1"/>
    <col min="11277" max="11277" width="10" style="1" customWidth="1"/>
    <col min="11278" max="11323" width="0" style="1" hidden="1" customWidth="1"/>
    <col min="11324" max="11520" width="9.33203125" style="1"/>
    <col min="11521" max="11521" width="25" style="1" customWidth="1"/>
    <col min="11522" max="11522" width="20" style="1" customWidth="1"/>
    <col min="11523" max="11523" width="8" style="1" customWidth="1"/>
    <col min="11524" max="11524" width="5" style="1" customWidth="1"/>
    <col min="11525" max="11532" width="13" style="1" customWidth="1"/>
    <col min="11533" max="11533" width="10" style="1" customWidth="1"/>
    <col min="11534" max="11579" width="0" style="1" hidden="1" customWidth="1"/>
    <col min="11580" max="11776" width="9.33203125" style="1"/>
    <col min="11777" max="11777" width="25" style="1" customWidth="1"/>
    <col min="11778" max="11778" width="20" style="1" customWidth="1"/>
    <col min="11779" max="11779" width="8" style="1" customWidth="1"/>
    <col min="11780" max="11780" width="5" style="1" customWidth="1"/>
    <col min="11781" max="11788" width="13" style="1" customWidth="1"/>
    <col min="11789" max="11789" width="10" style="1" customWidth="1"/>
    <col min="11790" max="11835" width="0" style="1" hidden="1" customWidth="1"/>
    <col min="11836" max="12032" width="9.33203125" style="1"/>
    <col min="12033" max="12033" width="25" style="1" customWidth="1"/>
    <col min="12034" max="12034" width="20" style="1" customWidth="1"/>
    <col min="12035" max="12035" width="8" style="1" customWidth="1"/>
    <col min="12036" max="12036" width="5" style="1" customWidth="1"/>
    <col min="12037" max="12044" width="13" style="1" customWidth="1"/>
    <col min="12045" max="12045" width="10" style="1" customWidth="1"/>
    <col min="12046" max="12091" width="0" style="1" hidden="1" customWidth="1"/>
    <col min="12092" max="12288" width="9.33203125" style="1"/>
    <col min="12289" max="12289" width="25" style="1" customWidth="1"/>
    <col min="12290" max="12290" width="20" style="1" customWidth="1"/>
    <col min="12291" max="12291" width="8" style="1" customWidth="1"/>
    <col min="12292" max="12292" width="5" style="1" customWidth="1"/>
    <col min="12293" max="12300" width="13" style="1" customWidth="1"/>
    <col min="12301" max="12301" width="10" style="1" customWidth="1"/>
    <col min="12302" max="12347" width="0" style="1" hidden="1" customWidth="1"/>
    <col min="12348" max="12544" width="9.33203125" style="1"/>
    <col min="12545" max="12545" width="25" style="1" customWidth="1"/>
    <col min="12546" max="12546" width="20" style="1" customWidth="1"/>
    <col min="12547" max="12547" width="8" style="1" customWidth="1"/>
    <col min="12548" max="12548" width="5" style="1" customWidth="1"/>
    <col min="12549" max="12556" width="13" style="1" customWidth="1"/>
    <col min="12557" max="12557" width="10" style="1" customWidth="1"/>
    <col min="12558" max="12603" width="0" style="1" hidden="1" customWidth="1"/>
    <col min="12604" max="12800" width="9.33203125" style="1"/>
    <col min="12801" max="12801" width="25" style="1" customWidth="1"/>
    <col min="12802" max="12802" width="20" style="1" customWidth="1"/>
    <col min="12803" max="12803" width="8" style="1" customWidth="1"/>
    <col min="12804" max="12804" width="5" style="1" customWidth="1"/>
    <col min="12805" max="12812" width="13" style="1" customWidth="1"/>
    <col min="12813" max="12813" width="10" style="1" customWidth="1"/>
    <col min="12814" max="12859" width="0" style="1" hidden="1" customWidth="1"/>
    <col min="12860" max="13056" width="9.33203125" style="1"/>
    <col min="13057" max="13057" width="25" style="1" customWidth="1"/>
    <col min="13058" max="13058" width="20" style="1" customWidth="1"/>
    <col min="13059" max="13059" width="8" style="1" customWidth="1"/>
    <col min="13060" max="13060" width="5" style="1" customWidth="1"/>
    <col min="13061" max="13068" width="13" style="1" customWidth="1"/>
    <col min="13069" max="13069" width="10" style="1" customWidth="1"/>
    <col min="13070" max="13115" width="0" style="1" hidden="1" customWidth="1"/>
    <col min="13116" max="13312" width="9.33203125" style="1"/>
    <col min="13313" max="13313" width="25" style="1" customWidth="1"/>
    <col min="13314" max="13314" width="20" style="1" customWidth="1"/>
    <col min="13315" max="13315" width="8" style="1" customWidth="1"/>
    <col min="13316" max="13316" width="5" style="1" customWidth="1"/>
    <col min="13317" max="13324" width="13" style="1" customWidth="1"/>
    <col min="13325" max="13325" width="10" style="1" customWidth="1"/>
    <col min="13326" max="13371" width="0" style="1" hidden="1" customWidth="1"/>
    <col min="13372" max="13568" width="9.33203125" style="1"/>
    <col min="13569" max="13569" width="25" style="1" customWidth="1"/>
    <col min="13570" max="13570" width="20" style="1" customWidth="1"/>
    <col min="13571" max="13571" width="8" style="1" customWidth="1"/>
    <col min="13572" max="13572" width="5" style="1" customWidth="1"/>
    <col min="13573" max="13580" width="13" style="1" customWidth="1"/>
    <col min="13581" max="13581" width="10" style="1" customWidth="1"/>
    <col min="13582" max="13627" width="0" style="1" hidden="1" customWidth="1"/>
    <col min="13628" max="13824" width="9.33203125" style="1"/>
    <col min="13825" max="13825" width="25" style="1" customWidth="1"/>
    <col min="13826" max="13826" width="20" style="1" customWidth="1"/>
    <col min="13827" max="13827" width="8" style="1" customWidth="1"/>
    <col min="13828" max="13828" width="5" style="1" customWidth="1"/>
    <col min="13829" max="13836" width="13" style="1" customWidth="1"/>
    <col min="13837" max="13837" width="10" style="1" customWidth="1"/>
    <col min="13838" max="13883" width="0" style="1" hidden="1" customWidth="1"/>
    <col min="13884" max="14080" width="9.33203125" style="1"/>
    <col min="14081" max="14081" width="25" style="1" customWidth="1"/>
    <col min="14082" max="14082" width="20" style="1" customWidth="1"/>
    <col min="14083" max="14083" width="8" style="1" customWidth="1"/>
    <col min="14084" max="14084" width="5" style="1" customWidth="1"/>
    <col min="14085" max="14092" width="13" style="1" customWidth="1"/>
    <col min="14093" max="14093" width="10" style="1" customWidth="1"/>
    <col min="14094" max="14139" width="0" style="1" hidden="1" customWidth="1"/>
    <col min="14140" max="14336" width="9.33203125" style="1"/>
    <col min="14337" max="14337" width="25" style="1" customWidth="1"/>
    <col min="14338" max="14338" width="20" style="1" customWidth="1"/>
    <col min="14339" max="14339" width="8" style="1" customWidth="1"/>
    <col min="14340" max="14340" width="5" style="1" customWidth="1"/>
    <col min="14341" max="14348" width="13" style="1" customWidth="1"/>
    <col min="14349" max="14349" width="10" style="1" customWidth="1"/>
    <col min="14350" max="14395" width="0" style="1" hidden="1" customWidth="1"/>
    <col min="14396" max="14592" width="9.33203125" style="1"/>
    <col min="14593" max="14593" width="25" style="1" customWidth="1"/>
    <col min="14594" max="14594" width="20" style="1" customWidth="1"/>
    <col min="14595" max="14595" width="8" style="1" customWidth="1"/>
    <col min="14596" max="14596" width="5" style="1" customWidth="1"/>
    <col min="14597" max="14604" width="13" style="1" customWidth="1"/>
    <col min="14605" max="14605" width="10" style="1" customWidth="1"/>
    <col min="14606" max="14651" width="0" style="1" hidden="1" customWidth="1"/>
    <col min="14652" max="14848" width="9.33203125" style="1"/>
    <col min="14849" max="14849" width="25" style="1" customWidth="1"/>
    <col min="14850" max="14850" width="20" style="1" customWidth="1"/>
    <col min="14851" max="14851" width="8" style="1" customWidth="1"/>
    <col min="14852" max="14852" width="5" style="1" customWidth="1"/>
    <col min="14853" max="14860" width="13" style="1" customWidth="1"/>
    <col min="14861" max="14861" width="10" style="1" customWidth="1"/>
    <col min="14862" max="14907" width="0" style="1" hidden="1" customWidth="1"/>
    <col min="14908" max="15104" width="9.33203125" style="1"/>
    <col min="15105" max="15105" width="25" style="1" customWidth="1"/>
    <col min="15106" max="15106" width="20" style="1" customWidth="1"/>
    <col min="15107" max="15107" width="8" style="1" customWidth="1"/>
    <col min="15108" max="15108" width="5" style="1" customWidth="1"/>
    <col min="15109" max="15116" width="13" style="1" customWidth="1"/>
    <col min="15117" max="15117" width="10" style="1" customWidth="1"/>
    <col min="15118" max="15163" width="0" style="1" hidden="1" customWidth="1"/>
    <col min="15164" max="15360" width="9.33203125" style="1"/>
    <col min="15361" max="15361" width="25" style="1" customWidth="1"/>
    <col min="15362" max="15362" width="20" style="1" customWidth="1"/>
    <col min="15363" max="15363" width="8" style="1" customWidth="1"/>
    <col min="15364" max="15364" width="5" style="1" customWidth="1"/>
    <col min="15365" max="15372" width="13" style="1" customWidth="1"/>
    <col min="15373" max="15373" width="10" style="1" customWidth="1"/>
    <col min="15374" max="15419" width="0" style="1" hidden="1" customWidth="1"/>
    <col min="15420" max="15616" width="9.33203125" style="1"/>
    <col min="15617" max="15617" width="25" style="1" customWidth="1"/>
    <col min="15618" max="15618" width="20" style="1" customWidth="1"/>
    <col min="15619" max="15619" width="8" style="1" customWidth="1"/>
    <col min="15620" max="15620" width="5" style="1" customWidth="1"/>
    <col min="15621" max="15628" width="13" style="1" customWidth="1"/>
    <col min="15629" max="15629" width="10" style="1" customWidth="1"/>
    <col min="15630" max="15675" width="0" style="1" hidden="1" customWidth="1"/>
    <col min="15676" max="15872" width="9.33203125" style="1"/>
    <col min="15873" max="15873" width="25" style="1" customWidth="1"/>
    <col min="15874" max="15874" width="20" style="1" customWidth="1"/>
    <col min="15875" max="15875" width="8" style="1" customWidth="1"/>
    <col min="15876" max="15876" width="5" style="1" customWidth="1"/>
    <col min="15877" max="15884" width="13" style="1" customWidth="1"/>
    <col min="15885" max="15885" width="10" style="1" customWidth="1"/>
    <col min="15886" max="15931" width="0" style="1" hidden="1" customWidth="1"/>
    <col min="15932" max="16128" width="9.33203125" style="1"/>
    <col min="16129" max="16129" width="25" style="1" customWidth="1"/>
    <col min="16130" max="16130" width="20" style="1" customWidth="1"/>
    <col min="16131" max="16131" width="8" style="1" customWidth="1"/>
    <col min="16132" max="16132" width="5" style="1" customWidth="1"/>
    <col min="16133" max="16140" width="13" style="1" customWidth="1"/>
    <col min="16141" max="16141" width="10" style="1" customWidth="1"/>
    <col min="16142" max="16187" width="0" style="1" hidden="1" customWidth="1"/>
    <col min="16188" max="16384" width="9.33203125" style="1"/>
  </cols>
  <sheetData>
    <row r="1" spans="1:25" ht="18.399999999999999" customHeight="1" thickBot="1" x14ac:dyDescent="0.2">
      <c r="A1" s="1" t="s">
        <v>2</v>
      </c>
    </row>
    <row r="2" spans="1:25" ht="18.399999999999999" customHeight="1" x14ac:dyDescent="0.15">
      <c r="A2" s="71" t="s">
        <v>65</v>
      </c>
      <c r="B2" s="73" t="s">
        <v>207</v>
      </c>
      <c r="C2" s="73" t="s">
        <v>252</v>
      </c>
      <c r="D2" s="73" t="s">
        <v>181</v>
      </c>
      <c r="E2" s="73" t="s">
        <v>398</v>
      </c>
      <c r="F2" s="73" t="s">
        <v>407</v>
      </c>
      <c r="G2" s="73" t="s">
        <v>289</v>
      </c>
      <c r="H2" s="73" t="s">
        <v>407</v>
      </c>
      <c r="I2" s="73" t="s">
        <v>191</v>
      </c>
      <c r="J2" s="73" t="s">
        <v>407</v>
      </c>
      <c r="K2" s="73" t="s">
        <v>22</v>
      </c>
      <c r="L2" s="73" t="s">
        <v>407</v>
      </c>
      <c r="M2" s="75" t="s">
        <v>114</v>
      </c>
    </row>
    <row r="3" spans="1:25" ht="18.399999999999999" customHeight="1" thickBot="1" x14ac:dyDescent="0.2">
      <c r="A3" s="72" t="s">
        <v>407</v>
      </c>
      <c r="B3" s="74" t="s">
        <v>407</v>
      </c>
      <c r="C3" s="74" t="s">
        <v>407</v>
      </c>
      <c r="D3" s="74" t="s">
        <v>407</v>
      </c>
      <c r="E3" s="2" t="s">
        <v>100</v>
      </c>
      <c r="F3" s="2" t="s">
        <v>57</v>
      </c>
      <c r="G3" s="2" t="s">
        <v>100</v>
      </c>
      <c r="H3" s="2" t="s">
        <v>57</v>
      </c>
      <c r="I3" s="2" t="s">
        <v>100</v>
      </c>
      <c r="J3" s="2" t="s">
        <v>57</v>
      </c>
      <c r="K3" s="2" t="s">
        <v>100</v>
      </c>
      <c r="L3" s="2" t="s">
        <v>57</v>
      </c>
      <c r="M3" s="76" t="s">
        <v>407</v>
      </c>
      <c r="S3" s="4" t="s">
        <v>155</v>
      </c>
      <c r="T3" s="4" t="s">
        <v>308</v>
      </c>
      <c r="U3" s="4" t="s">
        <v>164</v>
      </c>
      <c r="V3" s="4" t="s">
        <v>59</v>
      </c>
      <c r="W3" s="4" t="s">
        <v>19</v>
      </c>
      <c r="X3" s="4" t="s">
        <v>143</v>
      </c>
      <c r="Y3" s="4" t="s">
        <v>286</v>
      </c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BK158" sqref="BK158"/>
    </sheetView>
  </sheetViews>
  <sheetFormatPr defaultRowHeight="18.399999999999999" customHeight="1" x14ac:dyDescent="0.15"/>
  <cols>
    <col min="1" max="1" width="25" style="1" customWidth="1"/>
    <col min="2" max="2" width="18" style="1" customWidth="1"/>
    <col min="3" max="3" width="8" style="1" customWidth="1"/>
    <col min="4" max="4" width="5" style="1" customWidth="1"/>
    <col min="5" max="8" width="13" style="1" customWidth="1"/>
    <col min="9" max="9" width="10" style="1" customWidth="1"/>
    <col min="10" max="13" width="0" style="1" hidden="1" customWidth="1"/>
    <col min="14" max="256" width="9.33203125" style="1"/>
    <col min="257" max="257" width="25" style="1" customWidth="1"/>
    <col min="258" max="258" width="18" style="1" customWidth="1"/>
    <col min="259" max="259" width="8" style="1" customWidth="1"/>
    <col min="260" max="260" width="5" style="1" customWidth="1"/>
    <col min="261" max="264" width="13" style="1" customWidth="1"/>
    <col min="265" max="265" width="10" style="1" customWidth="1"/>
    <col min="266" max="269" width="0" style="1" hidden="1" customWidth="1"/>
    <col min="270" max="512" width="9.33203125" style="1"/>
    <col min="513" max="513" width="25" style="1" customWidth="1"/>
    <col min="514" max="514" width="18" style="1" customWidth="1"/>
    <col min="515" max="515" width="8" style="1" customWidth="1"/>
    <col min="516" max="516" width="5" style="1" customWidth="1"/>
    <col min="517" max="520" width="13" style="1" customWidth="1"/>
    <col min="521" max="521" width="10" style="1" customWidth="1"/>
    <col min="522" max="525" width="0" style="1" hidden="1" customWidth="1"/>
    <col min="526" max="768" width="9.33203125" style="1"/>
    <col min="769" max="769" width="25" style="1" customWidth="1"/>
    <col min="770" max="770" width="18" style="1" customWidth="1"/>
    <col min="771" max="771" width="8" style="1" customWidth="1"/>
    <col min="772" max="772" width="5" style="1" customWidth="1"/>
    <col min="773" max="776" width="13" style="1" customWidth="1"/>
    <col min="777" max="777" width="10" style="1" customWidth="1"/>
    <col min="778" max="781" width="0" style="1" hidden="1" customWidth="1"/>
    <col min="782" max="1024" width="9.33203125" style="1"/>
    <col min="1025" max="1025" width="25" style="1" customWidth="1"/>
    <col min="1026" max="1026" width="18" style="1" customWidth="1"/>
    <col min="1027" max="1027" width="8" style="1" customWidth="1"/>
    <col min="1028" max="1028" width="5" style="1" customWidth="1"/>
    <col min="1029" max="1032" width="13" style="1" customWidth="1"/>
    <col min="1033" max="1033" width="10" style="1" customWidth="1"/>
    <col min="1034" max="1037" width="0" style="1" hidden="1" customWidth="1"/>
    <col min="1038" max="1280" width="9.33203125" style="1"/>
    <col min="1281" max="1281" width="25" style="1" customWidth="1"/>
    <col min="1282" max="1282" width="18" style="1" customWidth="1"/>
    <col min="1283" max="1283" width="8" style="1" customWidth="1"/>
    <col min="1284" max="1284" width="5" style="1" customWidth="1"/>
    <col min="1285" max="1288" width="13" style="1" customWidth="1"/>
    <col min="1289" max="1289" width="10" style="1" customWidth="1"/>
    <col min="1290" max="1293" width="0" style="1" hidden="1" customWidth="1"/>
    <col min="1294" max="1536" width="9.33203125" style="1"/>
    <col min="1537" max="1537" width="25" style="1" customWidth="1"/>
    <col min="1538" max="1538" width="18" style="1" customWidth="1"/>
    <col min="1539" max="1539" width="8" style="1" customWidth="1"/>
    <col min="1540" max="1540" width="5" style="1" customWidth="1"/>
    <col min="1541" max="1544" width="13" style="1" customWidth="1"/>
    <col min="1545" max="1545" width="10" style="1" customWidth="1"/>
    <col min="1546" max="1549" width="0" style="1" hidden="1" customWidth="1"/>
    <col min="1550" max="1792" width="9.33203125" style="1"/>
    <col min="1793" max="1793" width="25" style="1" customWidth="1"/>
    <col min="1794" max="1794" width="18" style="1" customWidth="1"/>
    <col min="1795" max="1795" width="8" style="1" customWidth="1"/>
    <col min="1796" max="1796" width="5" style="1" customWidth="1"/>
    <col min="1797" max="1800" width="13" style="1" customWidth="1"/>
    <col min="1801" max="1801" width="10" style="1" customWidth="1"/>
    <col min="1802" max="1805" width="0" style="1" hidden="1" customWidth="1"/>
    <col min="1806" max="2048" width="9.33203125" style="1"/>
    <col min="2049" max="2049" width="25" style="1" customWidth="1"/>
    <col min="2050" max="2050" width="18" style="1" customWidth="1"/>
    <col min="2051" max="2051" width="8" style="1" customWidth="1"/>
    <col min="2052" max="2052" width="5" style="1" customWidth="1"/>
    <col min="2053" max="2056" width="13" style="1" customWidth="1"/>
    <col min="2057" max="2057" width="10" style="1" customWidth="1"/>
    <col min="2058" max="2061" width="0" style="1" hidden="1" customWidth="1"/>
    <col min="2062" max="2304" width="9.33203125" style="1"/>
    <col min="2305" max="2305" width="25" style="1" customWidth="1"/>
    <col min="2306" max="2306" width="18" style="1" customWidth="1"/>
    <col min="2307" max="2307" width="8" style="1" customWidth="1"/>
    <col min="2308" max="2308" width="5" style="1" customWidth="1"/>
    <col min="2309" max="2312" width="13" style="1" customWidth="1"/>
    <col min="2313" max="2313" width="10" style="1" customWidth="1"/>
    <col min="2314" max="2317" width="0" style="1" hidden="1" customWidth="1"/>
    <col min="2318" max="2560" width="9.33203125" style="1"/>
    <col min="2561" max="2561" width="25" style="1" customWidth="1"/>
    <col min="2562" max="2562" width="18" style="1" customWidth="1"/>
    <col min="2563" max="2563" width="8" style="1" customWidth="1"/>
    <col min="2564" max="2564" width="5" style="1" customWidth="1"/>
    <col min="2565" max="2568" width="13" style="1" customWidth="1"/>
    <col min="2569" max="2569" width="10" style="1" customWidth="1"/>
    <col min="2570" max="2573" width="0" style="1" hidden="1" customWidth="1"/>
    <col min="2574" max="2816" width="9.33203125" style="1"/>
    <col min="2817" max="2817" width="25" style="1" customWidth="1"/>
    <col min="2818" max="2818" width="18" style="1" customWidth="1"/>
    <col min="2819" max="2819" width="8" style="1" customWidth="1"/>
    <col min="2820" max="2820" width="5" style="1" customWidth="1"/>
    <col min="2821" max="2824" width="13" style="1" customWidth="1"/>
    <col min="2825" max="2825" width="10" style="1" customWidth="1"/>
    <col min="2826" max="2829" width="0" style="1" hidden="1" customWidth="1"/>
    <col min="2830" max="3072" width="9.33203125" style="1"/>
    <col min="3073" max="3073" width="25" style="1" customWidth="1"/>
    <col min="3074" max="3074" width="18" style="1" customWidth="1"/>
    <col min="3075" max="3075" width="8" style="1" customWidth="1"/>
    <col min="3076" max="3076" width="5" style="1" customWidth="1"/>
    <col min="3077" max="3080" width="13" style="1" customWidth="1"/>
    <col min="3081" max="3081" width="10" style="1" customWidth="1"/>
    <col min="3082" max="3085" width="0" style="1" hidden="1" customWidth="1"/>
    <col min="3086" max="3328" width="9.33203125" style="1"/>
    <col min="3329" max="3329" width="25" style="1" customWidth="1"/>
    <col min="3330" max="3330" width="18" style="1" customWidth="1"/>
    <col min="3331" max="3331" width="8" style="1" customWidth="1"/>
    <col min="3332" max="3332" width="5" style="1" customWidth="1"/>
    <col min="3333" max="3336" width="13" style="1" customWidth="1"/>
    <col min="3337" max="3337" width="10" style="1" customWidth="1"/>
    <col min="3338" max="3341" width="0" style="1" hidden="1" customWidth="1"/>
    <col min="3342" max="3584" width="9.33203125" style="1"/>
    <col min="3585" max="3585" width="25" style="1" customWidth="1"/>
    <col min="3586" max="3586" width="18" style="1" customWidth="1"/>
    <col min="3587" max="3587" width="8" style="1" customWidth="1"/>
    <col min="3588" max="3588" width="5" style="1" customWidth="1"/>
    <col min="3589" max="3592" width="13" style="1" customWidth="1"/>
    <col min="3593" max="3593" width="10" style="1" customWidth="1"/>
    <col min="3594" max="3597" width="0" style="1" hidden="1" customWidth="1"/>
    <col min="3598" max="3840" width="9.33203125" style="1"/>
    <col min="3841" max="3841" width="25" style="1" customWidth="1"/>
    <col min="3842" max="3842" width="18" style="1" customWidth="1"/>
    <col min="3843" max="3843" width="8" style="1" customWidth="1"/>
    <col min="3844" max="3844" width="5" style="1" customWidth="1"/>
    <col min="3845" max="3848" width="13" style="1" customWidth="1"/>
    <col min="3849" max="3849" width="10" style="1" customWidth="1"/>
    <col min="3850" max="3853" width="0" style="1" hidden="1" customWidth="1"/>
    <col min="3854" max="4096" width="9.33203125" style="1"/>
    <col min="4097" max="4097" width="25" style="1" customWidth="1"/>
    <col min="4098" max="4098" width="18" style="1" customWidth="1"/>
    <col min="4099" max="4099" width="8" style="1" customWidth="1"/>
    <col min="4100" max="4100" width="5" style="1" customWidth="1"/>
    <col min="4101" max="4104" width="13" style="1" customWidth="1"/>
    <col min="4105" max="4105" width="10" style="1" customWidth="1"/>
    <col min="4106" max="4109" width="0" style="1" hidden="1" customWidth="1"/>
    <col min="4110" max="4352" width="9.33203125" style="1"/>
    <col min="4353" max="4353" width="25" style="1" customWidth="1"/>
    <col min="4354" max="4354" width="18" style="1" customWidth="1"/>
    <col min="4355" max="4355" width="8" style="1" customWidth="1"/>
    <col min="4356" max="4356" width="5" style="1" customWidth="1"/>
    <col min="4357" max="4360" width="13" style="1" customWidth="1"/>
    <col min="4361" max="4361" width="10" style="1" customWidth="1"/>
    <col min="4362" max="4365" width="0" style="1" hidden="1" customWidth="1"/>
    <col min="4366" max="4608" width="9.33203125" style="1"/>
    <col min="4609" max="4609" width="25" style="1" customWidth="1"/>
    <col min="4610" max="4610" width="18" style="1" customWidth="1"/>
    <col min="4611" max="4611" width="8" style="1" customWidth="1"/>
    <col min="4612" max="4612" width="5" style="1" customWidth="1"/>
    <col min="4613" max="4616" width="13" style="1" customWidth="1"/>
    <col min="4617" max="4617" width="10" style="1" customWidth="1"/>
    <col min="4618" max="4621" width="0" style="1" hidden="1" customWidth="1"/>
    <col min="4622" max="4864" width="9.33203125" style="1"/>
    <col min="4865" max="4865" width="25" style="1" customWidth="1"/>
    <col min="4866" max="4866" width="18" style="1" customWidth="1"/>
    <col min="4867" max="4867" width="8" style="1" customWidth="1"/>
    <col min="4868" max="4868" width="5" style="1" customWidth="1"/>
    <col min="4869" max="4872" width="13" style="1" customWidth="1"/>
    <col min="4873" max="4873" width="10" style="1" customWidth="1"/>
    <col min="4874" max="4877" width="0" style="1" hidden="1" customWidth="1"/>
    <col min="4878" max="5120" width="9.33203125" style="1"/>
    <col min="5121" max="5121" width="25" style="1" customWidth="1"/>
    <col min="5122" max="5122" width="18" style="1" customWidth="1"/>
    <col min="5123" max="5123" width="8" style="1" customWidth="1"/>
    <col min="5124" max="5124" width="5" style="1" customWidth="1"/>
    <col min="5125" max="5128" width="13" style="1" customWidth="1"/>
    <col min="5129" max="5129" width="10" style="1" customWidth="1"/>
    <col min="5130" max="5133" width="0" style="1" hidden="1" customWidth="1"/>
    <col min="5134" max="5376" width="9.33203125" style="1"/>
    <col min="5377" max="5377" width="25" style="1" customWidth="1"/>
    <col min="5378" max="5378" width="18" style="1" customWidth="1"/>
    <col min="5379" max="5379" width="8" style="1" customWidth="1"/>
    <col min="5380" max="5380" width="5" style="1" customWidth="1"/>
    <col min="5381" max="5384" width="13" style="1" customWidth="1"/>
    <col min="5385" max="5385" width="10" style="1" customWidth="1"/>
    <col min="5386" max="5389" width="0" style="1" hidden="1" customWidth="1"/>
    <col min="5390" max="5632" width="9.33203125" style="1"/>
    <col min="5633" max="5633" width="25" style="1" customWidth="1"/>
    <col min="5634" max="5634" width="18" style="1" customWidth="1"/>
    <col min="5635" max="5635" width="8" style="1" customWidth="1"/>
    <col min="5636" max="5636" width="5" style="1" customWidth="1"/>
    <col min="5637" max="5640" width="13" style="1" customWidth="1"/>
    <col min="5641" max="5641" width="10" style="1" customWidth="1"/>
    <col min="5642" max="5645" width="0" style="1" hidden="1" customWidth="1"/>
    <col min="5646" max="5888" width="9.33203125" style="1"/>
    <col min="5889" max="5889" width="25" style="1" customWidth="1"/>
    <col min="5890" max="5890" width="18" style="1" customWidth="1"/>
    <col min="5891" max="5891" width="8" style="1" customWidth="1"/>
    <col min="5892" max="5892" width="5" style="1" customWidth="1"/>
    <col min="5893" max="5896" width="13" style="1" customWidth="1"/>
    <col min="5897" max="5897" width="10" style="1" customWidth="1"/>
    <col min="5898" max="5901" width="0" style="1" hidden="1" customWidth="1"/>
    <col min="5902" max="6144" width="9.33203125" style="1"/>
    <col min="6145" max="6145" width="25" style="1" customWidth="1"/>
    <col min="6146" max="6146" width="18" style="1" customWidth="1"/>
    <col min="6147" max="6147" width="8" style="1" customWidth="1"/>
    <col min="6148" max="6148" width="5" style="1" customWidth="1"/>
    <col min="6149" max="6152" width="13" style="1" customWidth="1"/>
    <col min="6153" max="6153" width="10" style="1" customWidth="1"/>
    <col min="6154" max="6157" width="0" style="1" hidden="1" customWidth="1"/>
    <col min="6158" max="6400" width="9.33203125" style="1"/>
    <col min="6401" max="6401" width="25" style="1" customWidth="1"/>
    <col min="6402" max="6402" width="18" style="1" customWidth="1"/>
    <col min="6403" max="6403" width="8" style="1" customWidth="1"/>
    <col min="6404" max="6404" width="5" style="1" customWidth="1"/>
    <col min="6405" max="6408" width="13" style="1" customWidth="1"/>
    <col min="6409" max="6409" width="10" style="1" customWidth="1"/>
    <col min="6410" max="6413" width="0" style="1" hidden="1" customWidth="1"/>
    <col min="6414" max="6656" width="9.33203125" style="1"/>
    <col min="6657" max="6657" width="25" style="1" customWidth="1"/>
    <col min="6658" max="6658" width="18" style="1" customWidth="1"/>
    <col min="6659" max="6659" width="8" style="1" customWidth="1"/>
    <col min="6660" max="6660" width="5" style="1" customWidth="1"/>
    <col min="6661" max="6664" width="13" style="1" customWidth="1"/>
    <col min="6665" max="6665" width="10" style="1" customWidth="1"/>
    <col min="6666" max="6669" width="0" style="1" hidden="1" customWidth="1"/>
    <col min="6670" max="6912" width="9.33203125" style="1"/>
    <col min="6913" max="6913" width="25" style="1" customWidth="1"/>
    <col min="6914" max="6914" width="18" style="1" customWidth="1"/>
    <col min="6915" max="6915" width="8" style="1" customWidth="1"/>
    <col min="6916" max="6916" width="5" style="1" customWidth="1"/>
    <col min="6917" max="6920" width="13" style="1" customWidth="1"/>
    <col min="6921" max="6921" width="10" style="1" customWidth="1"/>
    <col min="6922" max="6925" width="0" style="1" hidden="1" customWidth="1"/>
    <col min="6926" max="7168" width="9.33203125" style="1"/>
    <col min="7169" max="7169" width="25" style="1" customWidth="1"/>
    <col min="7170" max="7170" width="18" style="1" customWidth="1"/>
    <col min="7171" max="7171" width="8" style="1" customWidth="1"/>
    <col min="7172" max="7172" width="5" style="1" customWidth="1"/>
    <col min="7173" max="7176" width="13" style="1" customWidth="1"/>
    <col min="7177" max="7177" width="10" style="1" customWidth="1"/>
    <col min="7178" max="7181" width="0" style="1" hidden="1" customWidth="1"/>
    <col min="7182" max="7424" width="9.33203125" style="1"/>
    <col min="7425" max="7425" width="25" style="1" customWidth="1"/>
    <col min="7426" max="7426" width="18" style="1" customWidth="1"/>
    <col min="7427" max="7427" width="8" style="1" customWidth="1"/>
    <col min="7428" max="7428" width="5" style="1" customWidth="1"/>
    <col min="7429" max="7432" width="13" style="1" customWidth="1"/>
    <col min="7433" max="7433" width="10" style="1" customWidth="1"/>
    <col min="7434" max="7437" width="0" style="1" hidden="1" customWidth="1"/>
    <col min="7438" max="7680" width="9.33203125" style="1"/>
    <col min="7681" max="7681" width="25" style="1" customWidth="1"/>
    <col min="7682" max="7682" width="18" style="1" customWidth="1"/>
    <col min="7683" max="7683" width="8" style="1" customWidth="1"/>
    <col min="7684" max="7684" width="5" style="1" customWidth="1"/>
    <col min="7685" max="7688" width="13" style="1" customWidth="1"/>
    <col min="7689" max="7689" width="10" style="1" customWidth="1"/>
    <col min="7690" max="7693" width="0" style="1" hidden="1" customWidth="1"/>
    <col min="7694" max="7936" width="9.33203125" style="1"/>
    <col min="7937" max="7937" width="25" style="1" customWidth="1"/>
    <col min="7938" max="7938" width="18" style="1" customWidth="1"/>
    <col min="7939" max="7939" width="8" style="1" customWidth="1"/>
    <col min="7940" max="7940" width="5" style="1" customWidth="1"/>
    <col min="7941" max="7944" width="13" style="1" customWidth="1"/>
    <col min="7945" max="7945" width="10" style="1" customWidth="1"/>
    <col min="7946" max="7949" width="0" style="1" hidden="1" customWidth="1"/>
    <col min="7950" max="8192" width="9.33203125" style="1"/>
    <col min="8193" max="8193" width="25" style="1" customWidth="1"/>
    <col min="8194" max="8194" width="18" style="1" customWidth="1"/>
    <col min="8195" max="8195" width="8" style="1" customWidth="1"/>
    <col min="8196" max="8196" width="5" style="1" customWidth="1"/>
    <col min="8197" max="8200" width="13" style="1" customWidth="1"/>
    <col min="8201" max="8201" width="10" style="1" customWidth="1"/>
    <col min="8202" max="8205" width="0" style="1" hidden="1" customWidth="1"/>
    <col min="8206" max="8448" width="9.33203125" style="1"/>
    <col min="8449" max="8449" width="25" style="1" customWidth="1"/>
    <col min="8450" max="8450" width="18" style="1" customWidth="1"/>
    <col min="8451" max="8451" width="8" style="1" customWidth="1"/>
    <col min="8452" max="8452" width="5" style="1" customWidth="1"/>
    <col min="8453" max="8456" width="13" style="1" customWidth="1"/>
    <col min="8457" max="8457" width="10" style="1" customWidth="1"/>
    <col min="8458" max="8461" width="0" style="1" hidden="1" customWidth="1"/>
    <col min="8462" max="8704" width="9.33203125" style="1"/>
    <col min="8705" max="8705" width="25" style="1" customWidth="1"/>
    <col min="8706" max="8706" width="18" style="1" customWidth="1"/>
    <col min="8707" max="8707" width="8" style="1" customWidth="1"/>
    <col min="8708" max="8708" width="5" style="1" customWidth="1"/>
    <col min="8709" max="8712" width="13" style="1" customWidth="1"/>
    <col min="8713" max="8713" width="10" style="1" customWidth="1"/>
    <col min="8714" max="8717" width="0" style="1" hidden="1" customWidth="1"/>
    <col min="8718" max="8960" width="9.33203125" style="1"/>
    <col min="8961" max="8961" width="25" style="1" customWidth="1"/>
    <col min="8962" max="8962" width="18" style="1" customWidth="1"/>
    <col min="8963" max="8963" width="8" style="1" customWidth="1"/>
    <col min="8964" max="8964" width="5" style="1" customWidth="1"/>
    <col min="8965" max="8968" width="13" style="1" customWidth="1"/>
    <col min="8969" max="8969" width="10" style="1" customWidth="1"/>
    <col min="8970" max="8973" width="0" style="1" hidden="1" customWidth="1"/>
    <col min="8974" max="9216" width="9.33203125" style="1"/>
    <col min="9217" max="9217" width="25" style="1" customWidth="1"/>
    <col min="9218" max="9218" width="18" style="1" customWidth="1"/>
    <col min="9219" max="9219" width="8" style="1" customWidth="1"/>
    <col min="9220" max="9220" width="5" style="1" customWidth="1"/>
    <col min="9221" max="9224" width="13" style="1" customWidth="1"/>
    <col min="9225" max="9225" width="10" style="1" customWidth="1"/>
    <col min="9226" max="9229" width="0" style="1" hidden="1" customWidth="1"/>
    <col min="9230" max="9472" width="9.33203125" style="1"/>
    <col min="9473" max="9473" width="25" style="1" customWidth="1"/>
    <col min="9474" max="9474" width="18" style="1" customWidth="1"/>
    <col min="9475" max="9475" width="8" style="1" customWidth="1"/>
    <col min="9476" max="9476" width="5" style="1" customWidth="1"/>
    <col min="9477" max="9480" width="13" style="1" customWidth="1"/>
    <col min="9481" max="9481" width="10" style="1" customWidth="1"/>
    <col min="9482" max="9485" width="0" style="1" hidden="1" customWidth="1"/>
    <col min="9486" max="9728" width="9.33203125" style="1"/>
    <col min="9729" max="9729" width="25" style="1" customWidth="1"/>
    <col min="9730" max="9730" width="18" style="1" customWidth="1"/>
    <col min="9731" max="9731" width="8" style="1" customWidth="1"/>
    <col min="9732" max="9732" width="5" style="1" customWidth="1"/>
    <col min="9733" max="9736" width="13" style="1" customWidth="1"/>
    <col min="9737" max="9737" width="10" style="1" customWidth="1"/>
    <col min="9738" max="9741" width="0" style="1" hidden="1" customWidth="1"/>
    <col min="9742" max="9984" width="9.33203125" style="1"/>
    <col min="9985" max="9985" width="25" style="1" customWidth="1"/>
    <col min="9986" max="9986" width="18" style="1" customWidth="1"/>
    <col min="9987" max="9987" width="8" style="1" customWidth="1"/>
    <col min="9988" max="9988" width="5" style="1" customWidth="1"/>
    <col min="9989" max="9992" width="13" style="1" customWidth="1"/>
    <col min="9993" max="9993" width="10" style="1" customWidth="1"/>
    <col min="9994" max="9997" width="0" style="1" hidden="1" customWidth="1"/>
    <col min="9998" max="10240" width="9.33203125" style="1"/>
    <col min="10241" max="10241" width="25" style="1" customWidth="1"/>
    <col min="10242" max="10242" width="18" style="1" customWidth="1"/>
    <col min="10243" max="10243" width="8" style="1" customWidth="1"/>
    <col min="10244" max="10244" width="5" style="1" customWidth="1"/>
    <col min="10245" max="10248" width="13" style="1" customWidth="1"/>
    <col min="10249" max="10249" width="10" style="1" customWidth="1"/>
    <col min="10250" max="10253" width="0" style="1" hidden="1" customWidth="1"/>
    <col min="10254" max="10496" width="9.33203125" style="1"/>
    <col min="10497" max="10497" width="25" style="1" customWidth="1"/>
    <col min="10498" max="10498" width="18" style="1" customWidth="1"/>
    <col min="10499" max="10499" width="8" style="1" customWidth="1"/>
    <col min="10500" max="10500" width="5" style="1" customWidth="1"/>
    <col min="10501" max="10504" width="13" style="1" customWidth="1"/>
    <col min="10505" max="10505" width="10" style="1" customWidth="1"/>
    <col min="10506" max="10509" width="0" style="1" hidden="1" customWidth="1"/>
    <col min="10510" max="10752" width="9.33203125" style="1"/>
    <col min="10753" max="10753" width="25" style="1" customWidth="1"/>
    <col min="10754" max="10754" width="18" style="1" customWidth="1"/>
    <col min="10755" max="10755" width="8" style="1" customWidth="1"/>
    <col min="10756" max="10756" width="5" style="1" customWidth="1"/>
    <col min="10757" max="10760" width="13" style="1" customWidth="1"/>
    <col min="10761" max="10761" width="10" style="1" customWidth="1"/>
    <col min="10762" max="10765" width="0" style="1" hidden="1" customWidth="1"/>
    <col min="10766" max="11008" width="9.33203125" style="1"/>
    <col min="11009" max="11009" width="25" style="1" customWidth="1"/>
    <col min="11010" max="11010" width="18" style="1" customWidth="1"/>
    <col min="11011" max="11011" width="8" style="1" customWidth="1"/>
    <col min="11012" max="11012" width="5" style="1" customWidth="1"/>
    <col min="11013" max="11016" width="13" style="1" customWidth="1"/>
    <col min="11017" max="11017" width="10" style="1" customWidth="1"/>
    <col min="11018" max="11021" width="0" style="1" hidden="1" customWidth="1"/>
    <col min="11022" max="11264" width="9.33203125" style="1"/>
    <col min="11265" max="11265" width="25" style="1" customWidth="1"/>
    <col min="11266" max="11266" width="18" style="1" customWidth="1"/>
    <col min="11267" max="11267" width="8" style="1" customWidth="1"/>
    <col min="11268" max="11268" width="5" style="1" customWidth="1"/>
    <col min="11269" max="11272" width="13" style="1" customWidth="1"/>
    <col min="11273" max="11273" width="10" style="1" customWidth="1"/>
    <col min="11274" max="11277" width="0" style="1" hidden="1" customWidth="1"/>
    <col min="11278" max="11520" width="9.33203125" style="1"/>
    <col min="11521" max="11521" width="25" style="1" customWidth="1"/>
    <col min="11522" max="11522" width="18" style="1" customWidth="1"/>
    <col min="11523" max="11523" width="8" style="1" customWidth="1"/>
    <col min="11524" max="11524" width="5" style="1" customWidth="1"/>
    <col min="11525" max="11528" width="13" style="1" customWidth="1"/>
    <col min="11529" max="11529" width="10" style="1" customWidth="1"/>
    <col min="11530" max="11533" width="0" style="1" hidden="1" customWidth="1"/>
    <col min="11534" max="11776" width="9.33203125" style="1"/>
    <col min="11777" max="11777" width="25" style="1" customWidth="1"/>
    <col min="11778" max="11778" width="18" style="1" customWidth="1"/>
    <col min="11779" max="11779" width="8" style="1" customWidth="1"/>
    <col min="11780" max="11780" width="5" style="1" customWidth="1"/>
    <col min="11781" max="11784" width="13" style="1" customWidth="1"/>
    <col min="11785" max="11785" width="10" style="1" customWidth="1"/>
    <col min="11786" max="11789" width="0" style="1" hidden="1" customWidth="1"/>
    <col min="11790" max="12032" width="9.33203125" style="1"/>
    <col min="12033" max="12033" width="25" style="1" customWidth="1"/>
    <col min="12034" max="12034" width="18" style="1" customWidth="1"/>
    <col min="12035" max="12035" width="8" style="1" customWidth="1"/>
    <col min="12036" max="12036" width="5" style="1" customWidth="1"/>
    <col min="12037" max="12040" width="13" style="1" customWidth="1"/>
    <col min="12041" max="12041" width="10" style="1" customWidth="1"/>
    <col min="12042" max="12045" width="0" style="1" hidden="1" customWidth="1"/>
    <col min="12046" max="12288" width="9.33203125" style="1"/>
    <col min="12289" max="12289" width="25" style="1" customWidth="1"/>
    <col min="12290" max="12290" width="18" style="1" customWidth="1"/>
    <col min="12291" max="12291" width="8" style="1" customWidth="1"/>
    <col min="12292" max="12292" width="5" style="1" customWidth="1"/>
    <col min="12293" max="12296" width="13" style="1" customWidth="1"/>
    <col min="12297" max="12297" width="10" style="1" customWidth="1"/>
    <col min="12298" max="12301" width="0" style="1" hidden="1" customWidth="1"/>
    <col min="12302" max="12544" width="9.33203125" style="1"/>
    <col min="12545" max="12545" width="25" style="1" customWidth="1"/>
    <col min="12546" max="12546" width="18" style="1" customWidth="1"/>
    <col min="12547" max="12547" width="8" style="1" customWidth="1"/>
    <col min="12548" max="12548" width="5" style="1" customWidth="1"/>
    <col min="12549" max="12552" width="13" style="1" customWidth="1"/>
    <col min="12553" max="12553" width="10" style="1" customWidth="1"/>
    <col min="12554" max="12557" width="0" style="1" hidden="1" customWidth="1"/>
    <col min="12558" max="12800" width="9.33203125" style="1"/>
    <col min="12801" max="12801" width="25" style="1" customWidth="1"/>
    <col min="12802" max="12802" width="18" style="1" customWidth="1"/>
    <col min="12803" max="12803" width="8" style="1" customWidth="1"/>
    <col min="12804" max="12804" width="5" style="1" customWidth="1"/>
    <col min="12805" max="12808" width="13" style="1" customWidth="1"/>
    <col min="12809" max="12809" width="10" style="1" customWidth="1"/>
    <col min="12810" max="12813" width="0" style="1" hidden="1" customWidth="1"/>
    <col min="12814" max="13056" width="9.33203125" style="1"/>
    <col min="13057" max="13057" width="25" style="1" customWidth="1"/>
    <col min="13058" max="13058" width="18" style="1" customWidth="1"/>
    <col min="13059" max="13059" width="8" style="1" customWidth="1"/>
    <col min="13060" max="13060" width="5" style="1" customWidth="1"/>
    <col min="13061" max="13064" width="13" style="1" customWidth="1"/>
    <col min="13065" max="13065" width="10" style="1" customWidth="1"/>
    <col min="13066" max="13069" width="0" style="1" hidden="1" customWidth="1"/>
    <col min="13070" max="13312" width="9.33203125" style="1"/>
    <col min="13313" max="13313" width="25" style="1" customWidth="1"/>
    <col min="13314" max="13314" width="18" style="1" customWidth="1"/>
    <col min="13315" max="13315" width="8" style="1" customWidth="1"/>
    <col min="13316" max="13316" width="5" style="1" customWidth="1"/>
    <col min="13317" max="13320" width="13" style="1" customWidth="1"/>
    <col min="13321" max="13321" width="10" style="1" customWidth="1"/>
    <col min="13322" max="13325" width="0" style="1" hidden="1" customWidth="1"/>
    <col min="13326" max="13568" width="9.33203125" style="1"/>
    <col min="13569" max="13569" width="25" style="1" customWidth="1"/>
    <col min="13570" max="13570" width="18" style="1" customWidth="1"/>
    <col min="13571" max="13571" width="8" style="1" customWidth="1"/>
    <col min="13572" max="13572" width="5" style="1" customWidth="1"/>
    <col min="13573" max="13576" width="13" style="1" customWidth="1"/>
    <col min="13577" max="13577" width="10" style="1" customWidth="1"/>
    <col min="13578" max="13581" width="0" style="1" hidden="1" customWidth="1"/>
    <col min="13582" max="13824" width="9.33203125" style="1"/>
    <col min="13825" max="13825" width="25" style="1" customWidth="1"/>
    <col min="13826" max="13826" width="18" style="1" customWidth="1"/>
    <col min="13827" max="13827" width="8" style="1" customWidth="1"/>
    <col min="13828" max="13828" width="5" style="1" customWidth="1"/>
    <col min="13829" max="13832" width="13" style="1" customWidth="1"/>
    <col min="13833" max="13833" width="10" style="1" customWidth="1"/>
    <col min="13834" max="13837" width="0" style="1" hidden="1" customWidth="1"/>
    <col min="13838" max="14080" width="9.33203125" style="1"/>
    <col min="14081" max="14081" width="25" style="1" customWidth="1"/>
    <col min="14082" max="14082" width="18" style="1" customWidth="1"/>
    <col min="14083" max="14083" width="8" style="1" customWidth="1"/>
    <col min="14084" max="14084" width="5" style="1" customWidth="1"/>
    <col min="14085" max="14088" width="13" style="1" customWidth="1"/>
    <col min="14089" max="14089" width="10" style="1" customWidth="1"/>
    <col min="14090" max="14093" width="0" style="1" hidden="1" customWidth="1"/>
    <col min="14094" max="14336" width="9.33203125" style="1"/>
    <col min="14337" max="14337" width="25" style="1" customWidth="1"/>
    <col min="14338" max="14338" width="18" style="1" customWidth="1"/>
    <col min="14339" max="14339" width="8" style="1" customWidth="1"/>
    <col min="14340" max="14340" width="5" style="1" customWidth="1"/>
    <col min="14341" max="14344" width="13" style="1" customWidth="1"/>
    <col min="14345" max="14345" width="10" style="1" customWidth="1"/>
    <col min="14346" max="14349" width="0" style="1" hidden="1" customWidth="1"/>
    <col min="14350" max="14592" width="9.33203125" style="1"/>
    <col min="14593" max="14593" width="25" style="1" customWidth="1"/>
    <col min="14594" max="14594" width="18" style="1" customWidth="1"/>
    <col min="14595" max="14595" width="8" style="1" customWidth="1"/>
    <col min="14596" max="14596" width="5" style="1" customWidth="1"/>
    <col min="14597" max="14600" width="13" style="1" customWidth="1"/>
    <col min="14601" max="14601" width="10" style="1" customWidth="1"/>
    <col min="14602" max="14605" width="0" style="1" hidden="1" customWidth="1"/>
    <col min="14606" max="14848" width="9.33203125" style="1"/>
    <col min="14849" max="14849" width="25" style="1" customWidth="1"/>
    <col min="14850" max="14850" width="18" style="1" customWidth="1"/>
    <col min="14851" max="14851" width="8" style="1" customWidth="1"/>
    <col min="14852" max="14852" width="5" style="1" customWidth="1"/>
    <col min="14853" max="14856" width="13" style="1" customWidth="1"/>
    <col min="14857" max="14857" width="10" style="1" customWidth="1"/>
    <col min="14858" max="14861" width="0" style="1" hidden="1" customWidth="1"/>
    <col min="14862" max="15104" width="9.33203125" style="1"/>
    <col min="15105" max="15105" width="25" style="1" customWidth="1"/>
    <col min="15106" max="15106" width="18" style="1" customWidth="1"/>
    <col min="15107" max="15107" width="8" style="1" customWidth="1"/>
    <col min="15108" max="15108" width="5" style="1" customWidth="1"/>
    <col min="15109" max="15112" width="13" style="1" customWidth="1"/>
    <col min="15113" max="15113" width="10" style="1" customWidth="1"/>
    <col min="15114" max="15117" width="0" style="1" hidden="1" customWidth="1"/>
    <col min="15118" max="15360" width="9.33203125" style="1"/>
    <col min="15361" max="15361" width="25" style="1" customWidth="1"/>
    <col min="15362" max="15362" width="18" style="1" customWidth="1"/>
    <col min="15363" max="15363" width="8" style="1" customWidth="1"/>
    <col min="15364" max="15364" width="5" style="1" customWidth="1"/>
    <col min="15365" max="15368" width="13" style="1" customWidth="1"/>
    <col min="15369" max="15369" width="10" style="1" customWidth="1"/>
    <col min="15370" max="15373" width="0" style="1" hidden="1" customWidth="1"/>
    <col min="15374" max="15616" width="9.33203125" style="1"/>
    <col min="15617" max="15617" width="25" style="1" customWidth="1"/>
    <col min="15618" max="15618" width="18" style="1" customWidth="1"/>
    <col min="15619" max="15619" width="8" style="1" customWidth="1"/>
    <col min="15620" max="15620" width="5" style="1" customWidth="1"/>
    <col min="15621" max="15624" width="13" style="1" customWidth="1"/>
    <col min="15625" max="15625" width="10" style="1" customWidth="1"/>
    <col min="15626" max="15629" width="0" style="1" hidden="1" customWidth="1"/>
    <col min="15630" max="15872" width="9.33203125" style="1"/>
    <col min="15873" max="15873" width="25" style="1" customWidth="1"/>
    <col min="15874" max="15874" width="18" style="1" customWidth="1"/>
    <col min="15875" max="15875" width="8" style="1" customWidth="1"/>
    <col min="15876" max="15876" width="5" style="1" customWidth="1"/>
    <col min="15877" max="15880" width="13" style="1" customWidth="1"/>
    <col min="15881" max="15881" width="10" style="1" customWidth="1"/>
    <col min="15882" max="15885" width="0" style="1" hidden="1" customWidth="1"/>
    <col min="15886" max="16128" width="9.33203125" style="1"/>
    <col min="16129" max="16129" width="25" style="1" customWidth="1"/>
    <col min="16130" max="16130" width="18" style="1" customWidth="1"/>
    <col min="16131" max="16131" width="8" style="1" customWidth="1"/>
    <col min="16132" max="16132" width="5" style="1" customWidth="1"/>
    <col min="16133" max="16136" width="13" style="1" customWidth="1"/>
    <col min="16137" max="16137" width="10" style="1" customWidth="1"/>
    <col min="16138" max="16141" width="0" style="1" hidden="1" customWidth="1"/>
    <col min="16142" max="16384" width="9.33203125" style="1"/>
  </cols>
  <sheetData>
    <row r="1" spans="1:15" ht="18.399999999999999" customHeight="1" thickBot="1" x14ac:dyDescent="0.2">
      <c r="A1" s="1" t="s">
        <v>329</v>
      </c>
    </row>
    <row r="2" spans="1:15" ht="18.399999999999999" customHeight="1" thickBot="1" x14ac:dyDescent="0.2">
      <c r="A2" s="30" t="s">
        <v>65</v>
      </c>
      <c r="B2" s="31" t="s">
        <v>184</v>
      </c>
      <c r="C2" s="31" t="s">
        <v>9</v>
      </c>
      <c r="D2" s="31" t="s">
        <v>387</v>
      </c>
      <c r="E2" s="31" t="s">
        <v>289</v>
      </c>
      <c r="F2" s="31" t="s">
        <v>191</v>
      </c>
      <c r="G2" s="31" t="s">
        <v>22</v>
      </c>
      <c r="H2" s="31" t="s">
        <v>398</v>
      </c>
      <c r="I2" s="32" t="s">
        <v>114</v>
      </c>
    </row>
    <row r="3" spans="1:15" ht="18.399999999999999" customHeight="1" x14ac:dyDescent="0.15">
      <c r="A3" s="5" t="s">
        <v>149</v>
      </c>
      <c r="B3" s="6" t="s">
        <v>592</v>
      </c>
      <c r="C3" s="6">
        <v>1</v>
      </c>
      <c r="D3" s="6" t="s">
        <v>116</v>
      </c>
      <c r="E3" s="33">
        <f>중기사용료!G10</f>
        <v>9619</v>
      </c>
      <c r="F3" s="33">
        <f>중기사용료!G12</f>
        <v>59025</v>
      </c>
      <c r="G3" s="33">
        <f>중기사용료!G7</f>
        <v>13873</v>
      </c>
      <c r="H3" s="33">
        <f t="shared" ref="H3:H24" si="0">E3+F3+G3</f>
        <v>82517</v>
      </c>
      <c r="I3" s="9" t="s">
        <v>407</v>
      </c>
      <c r="J3" s="1" t="s">
        <v>407</v>
      </c>
      <c r="K3" s="1" t="s">
        <v>593</v>
      </c>
      <c r="O3" s="34" t="str">
        <f>HYPERLINK("#중기사용료!A3","E00000201002000000 →")</f>
        <v>E00000201002000000 →</v>
      </c>
    </row>
    <row r="4" spans="1:15" ht="18.399999999999999" customHeight="1" x14ac:dyDescent="0.15">
      <c r="A4" s="5" t="s">
        <v>149</v>
      </c>
      <c r="B4" s="6" t="s">
        <v>166</v>
      </c>
      <c r="C4" s="6">
        <v>1</v>
      </c>
      <c r="D4" s="6" t="s">
        <v>116</v>
      </c>
      <c r="E4" s="33">
        <f>중기사용료!G22</f>
        <v>19785</v>
      </c>
      <c r="F4" s="33">
        <f>중기사용료!G24</f>
        <v>59025</v>
      </c>
      <c r="G4" s="33">
        <f>중기사용료!G19</f>
        <v>23423</v>
      </c>
      <c r="H4" s="33">
        <f t="shared" si="0"/>
        <v>102233</v>
      </c>
      <c r="I4" s="9" t="s">
        <v>407</v>
      </c>
      <c r="J4" s="1" t="s">
        <v>407</v>
      </c>
      <c r="K4" s="1" t="s">
        <v>37</v>
      </c>
      <c r="O4" s="34" t="str">
        <f>HYPERLINK("#중기사용료!A15","E00000201006000000 →")</f>
        <v>E00000201006000000 →</v>
      </c>
    </row>
    <row r="5" spans="1:15" ht="18.399999999999999" customHeight="1" x14ac:dyDescent="0.15">
      <c r="A5" s="5" t="s">
        <v>149</v>
      </c>
      <c r="B5" s="6" t="s">
        <v>85</v>
      </c>
      <c r="C5" s="6">
        <v>1</v>
      </c>
      <c r="D5" s="6" t="s">
        <v>116</v>
      </c>
      <c r="E5" s="33">
        <f>중기사용료!G34</f>
        <v>22501</v>
      </c>
      <c r="F5" s="33">
        <f>중기사용료!G36</f>
        <v>59025</v>
      </c>
      <c r="G5" s="33">
        <f>중기사용료!G31</f>
        <v>24554</v>
      </c>
      <c r="H5" s="33">
        <f t="shared" si="0"/>
        <v>106080</v>
      </c>
      <c r="I5" s="9" t="s">
        <v>407</v>
      </c>
      <c r="J5" s="1" t="s">
        <v>407</v>
      </c>
      <c r="K5" s="1" t="s">
        <v>282</v>
      </c>
      <c r="O5" s="34" t="str">
        <f>HYPERLINK("#중기사용료!A27","E00000201007000000 →")</f>
        <v>E00000201007000000 →</v>
      </c>
    </row>
    <row r="6" spans="1:15" ht="18.399999999999999" customHeight="1" x14ac:dyDescent="0.15">
      <c r="A6" s="5" t="s">
        <v>149</v>
      </c>
      <c r="B6" s="6" t="s">
        <v>594</v>
      </c>
      <c r="C6" s="6">
        <v>1</v>
      </c>
      <c r="D6" s="6" t="s">
        <v>116</v>
      </c>
      <c r="E6" s="33">
        <f>중기사용료!G46</f>
        <v>37826</v>
      </c>
      <c r="F6" s="33">
        <f>중기사용료!G48</f>
        <v>59025</v>
      </c>
      <c r="G6" s="33">
        <f>중기사용료!G43</f>
        <v>29621</v>
      </c>
      <c r="H6" s="33">
        <f t="shared" si="0"/>
        <v>126472</v>
      </c>
      <c r="I6" s="9" t="s">
        <v>407</v>
      </c>
      <c r="J6" s="1" t="s">
        <v>407</v>
      </c>
      <c r="K6" s="1" t="s">
        <v>595</v>
      </c>
      <c r="O6" s="34" t="str">
        <f>HYPERLINK("#중기사용료!A39","E00000201010000000 →")</f>
        <v>E00000201010000000 →</v>
      </c>
    </row>
    <row r="7" spans="1:15" ht="18.399999999999999" customHeight="1" x14ac:dyDescent="0.15">
      <c r="A7" s="5" t="s">
        <v>195</v>
      </c>
      <c r="B7" s="6" t="s">
        <v>216</v>
      </c>
      <c r="C7" s="6">
        <v>1</v>
      </c>
      <c r="D7" s="6" t="s">
        <v>116</v>
      </c>
      <c r="E7" s="33">
        <f>중기사용료!G59</f>
        <v>21395</v>
      </c>
      <c r="F7" s="33">
        <f>중기사용료!G61</f>
        <v>59025</v>
      </c>
      <c r="G7" s="33">
        <f>중기사용료!G56</f>
        <v>37850</v>
      </c>
      <c r="H7" s="33">
        <f t="shared" si="0"/>
        <v>118270</v>
      </c>
      <c r="I7" s="9" t="s">
        <v>407</v>
      </c>
      <c r="J7" s="1" t="s">
        <v>407</v>
      </c>
      <c r="K7" s="1" t="s">
        <v>185</v>
      </c>
      <c r="O7" s="34" t="str">
        <f>HYPERLINK("#중기사용료!A51","E00000201107010000 →")</f>
        <v>E00000201107010000 →</v>
      </c>
    </row>
    <row r="8" spans="1:15" ht="18.399999999999999" customHeight="1" x14ac:dyDescent="0.15">
      <c r="A8" s="5" t="s">
        <v>596</v>
      </c>
      <c r="B8" s="6" t="s">
        <v>166</v>
      </c>
      <c r="C8" s="6">
        <v>1</v>
      </c>
      <c r="D8" s="6" t="s">
        <v>116</v>
      </c>
      <c r="E8" s="33">
        <f>중기사용료!G71</f>
        <v>22870</v>
      </c>
      <c r="F8" s="33">
        <f>중기사용료!G73</f>
        <v>59025</v>
      </c>
      <c r="G8" s="33">
        <f>중기사용료!G68</f>
        <v>27120</v>
      </c>
      <c r="H8" s="33">
        <f t="shared" si="0"/>
        <v>109015</v>
      </c>
      <c r="I8" s="9" t="s">
        <v>407</v>
      </c>
      <c r="J8" s="1" t="s">
        <v>407</v>
      </c>
      <c r="K8" s="1" t="s">
        <v>597</v>
      </c>
      <c r="O8" s="34" t="str">
        <f>HYPERLINK("#중기사용료!A64","E00000211006000000 →")</f>
        <v>E00000211006000000 →</v>
      </c>
    </row>
    <row r="9" spans="1:15" ht="18.399999999999999" customHeight="1" x14ac:dyDescent="0.15">
      <c r="A9" s="5" t="s">
        <v>135</v>
      </c>
      <c r="B9" s="6" t="s">
        <v>273</v>
      </c>
      <c r="C9" s="6">
        <v>1</v>
      </c>
      <c r="D9" s="6" t="s">
        <v>116</v>
      </c>
      <c r="E9" s="33">
        <v>0</v>
      </c>
      <c r="F9" s="33">
        <v>0</v>
      </c>
      <c r="G9" s="33">
        <f>중기사용료!G80</f>
        <v>11412</v>
      </c>
      <c r="H9" s="33">
        <f t="shared" si="0"/>
        <v>11412</v>
      </c>
      <c r="I9" s="9" t="s">
        <v>407</v>
      </c>
      <c r="J9" s="1" t="s">
        <v>407</v>
      </c>
      <c r="K9" s="1" t="s">
        <v>272</v>
      </c>
      <c r="O9" s="34" t="str">
        <f>HYPERLINK("#중기사용료!A76","E00000230000700000 →")</f>
        <v>E00000230000700000 →</v>
      </c>
    </row>
    <row r="10" spans="1:15" ht="18.399999999999999" customHeight="1" x14ac:dyDescent="0.15">
      <c r="A10" s="5" t="s">
        <v>408</v>
      </c>
      <c r="B10" s="6" t="s">
        <v>598</v>
      </c>
      <c r="C10" s="6">
        <v>1</v>
      </c>
      <c r="D10" s="6" t="s">
        <v>116</v>
      </c>
      <c r="E10" s="33">
        <f>중기사용료!G94</f>
        <v>22438</v>
      </c>
      <c r="F10" s="33">
        <f>중기사용료!G96</f>
        <v>59025</v>
      </c>
      <c r="G10" s="33">
        <f>중기사용료!G91</f>
        <v>24467</v>
      </c>
      <c r="H10" s="33">
        <f t="shared" si="0"/>
        <v>105930</v>
      </c>
      <c r="I10" s="9" t="s">
        <v>407</v>
      </c>
      <c r="J10" s="1" t="s">
        <v>407</v>
      </c>
      <c r="K10" s="1" t="s">
        <v>599</v>
      </c>
      <c r="O10" s="34" t="str">
        <f>HYPERLINK("#중기사용료!A87","E00000302017200000 →")</f>
        <v>E00000302017200000 →</v>
      </c>
    </row>
    <row r="11" spans="1:15" ht="18.399999999999999" customHeight="1" x14ac:dyDescent="0.15">
      <c r="A11" s="5" t="s">
        <v>204</v>
      </c>
      <c r="B11" s="6" t="s">
        <v>193</v>
      </c>
      <c r="C11" s="6">
        <v>1</v>
      </c>
      <c r="D11" s="6" t="s">
        <v>116</v>
      </c>
      <c r="E11" s="33">
        <f>중기사용료!G106</f>
        <v>6363</v>
      </c>
      <c r="F11" s="33">
        <f>중기사용료!G108</f>
        <v>50008</v>
      </c>
      <c r="G11" s="33">
        <f>중기사용료!G103</f>
        <v>6522</v>
      </c>
      <c r="H11" s="33">
        <f t="shared" si="0"/>
        <v>62893</v>
      </c>
      <c r="I11" s="9" t="s">
        <v>407</v>
      </c>
      <c r="J11" s="1" t="s">
        <v>407</v>
      </c>
      <c r="K11" s="1" t="s">
        <v>320</v>
      </c>
      <c r="O11" s="34" t="str">
        <f>HYPERLINK("#중기사용료!A99","E00000602002500000 →")</f>
        <v>E00000602002500000 →</v>
      </c>
    </row>
    <row r="12" spans="1:15" ht="18.399999999999999" customHeight="1" x14ac:dyDescent="0.15">
      <c r="A12" s="5" t="s">
        <v>204</v>
      </c>
      <c r="B12" s="6" t="s">
        <v>56</v>
      </c>
      <c r="C12" s="6">
        <v>1</v>
      </c>
      <c r="D12" s="6" t="s">
        <v>116</v>
      </c>
      <c r="E12" s="33">
        <f>중기사용료!G118</f>
        <v>10971</v>
      </c>
      <c r="F12" s="33">
        <f>중기사용료!G120</f>
        <v>50008</v>
      </c>
      <c r="G12" s="33">
        <f>중기사용료!G115</f>
        <v>7613</v>
      </c>
      <c r="H12" s="33">
        <f t="shared" si="0"/>
        <v>68592</v>
      </c>
      <c r="I12" s="9" t="s">
        <v>407</v>
      </c>
      <c r="J12" s="1" t="s">
        <v>407</v>
      </c>
      <c r="K12" s="1" t="s">
        <v>406</v>
      </c>
      <c r="O12" s="34" t="str">
        <f>HYPERLINK("#중기사용료!A111","E00000602004500000 →")</f>
        <v>E00000602004500000 →</v>
      </c>
    </row>
    <row r="13" spans="1:15" ht="18.399999999999999" customHeight="1" x14ac:dyDescent="0.15">
      <c r="A13" s="5" t="s">
        <v>204</v>
      </c>
      <c r="B13" s="6" t="s">
        <v>295</v>
      </c>
      <c r="C13" s="6">
        <v>1</v>
      </c>
      <c r="D13" s="6" t="s">
        <v>116</v>
      </c>
      <c r="E13" s="33">
        <f>중기사용료!G130</f>
        <v>50466</v>
      </c>
      <c r="F13" s="33">
        <f>중기사용료!G132</f>
        <v>59025</v>
      </c>
      <c r="G13" s="33">
        <f>중기사용료!G127</f>
        <v>32950</v>
      </c>
      <c r="H13" s="33">
        <f t="shared" si="0"/>
        <v>142441</v>
      </c>
      <c r="I13" s="9" t="s">
        <v>407</v>
      </c>
      <c r="J13" s="1" t="s">
        <v>407</v>
      </c>
      <c r="K13" s="1" t="s">
        <v>80</v>
      </c>
      <c r="O13" s="34" t="str">
        <f>HYPERLINK("#중기사용료!A123","E00000602024000000 →")</f>
        <v>E00000602024000000 →</v>
      </c>
    </row>
    <row r="14" spans="1:15" ht="18.399999999999999" customHeight="1" x14ac:dyDescent="0.15">
      <c r="A14" s="5" t="s">
        <v>10</v>
      </c>
      <c r="B14" s="6" t="s">
        <v>179</v>
      </c>
      <c r="C14" s="6">
        <v>1</v>
      </c>
      <c r="D14" s="6" t="s">
        <v>116</v>
      </c>
      <c r="E14" s="33">
        <v>0</v>
      </c>
      <c r="F14" s="33">
        <v>0</v>
      </c>
      <c r="G14" s="33">
        <f>중기사용료!G139</f>
        <v>508</v>
      </c>
      <c r="H14" s="33">
        <f t="shared" si="0"/>
        <v>508</v>
      </c>
      <c r="I14" s="9" t="s">
        <v>407</v>
      </c>
      <c r="J14" s="1" t="s">
        <v>407</v>
      </c>
      <c r="K14" s="1" t="s">
        <v>332</v>
      </c>
      <c r="O14" s="34" t="str">
        <f>HYPERLINK("#중기사용료!A135","E00000610024000000 →")</f>
        <v>E00000610024000000 →</v>
      </c>
    </row>
    <row r="15" spans="1:15" ht="18.399999999999999" customHeight="1" x14ac:dyDescent="0.15">
      <c r="A15" s="5" t="s">
        <v>281</v>
      </c>
      <c r="B15" s="6" t="s">
        <v>600</v>
      </c>
      <c r="C15" s="6">
        <v>1</v>
      </c>
      <c r="D15" s="6" t="s">
        <v>116</v>
      </c>
      <c r="E15" s="33">
        <f>중기사용료!G153</f>
        <v>14259</v>
      </c>
      <c r="F15" s="33">
        <f>중기사용료!G155</f>
        <v>59025</v>
      </c>
      <c r="G15" s="33">
        <f>중기사용료!G150</f>
        <v>10298</v>
      </c>
      <c r="H15" s="33">
        <f t="shared" si="0"/>
        <v>83582</v>
      </c>
      <c r="I15" s="9" t="s">
        <v>407</v>
      </c>
      <c r="J15" s="1" t="s">
        <v>407</v>
      </c>
      <c r="K15" s="1" t="s">
        <v>601</v>
      </c>
      <c r="O15" s="34" t="str">
        <f>HYPERLINK("#중기사용료!A146","E00001106001000000 →")</f>
        <v>E00001106001000000 →</v>
      </c>
    </row>
    <row r="16" spans="1:15" ht="18.399999999999999" customHeight="1" x14ac:dyDescent="0.15">
      <c r="A16" s="5" t="s">
        <v>93</v>
      </c>
      <c r="B16" s="6" t="s">
        <v>302</v>
      </c>
      <c r="C16" s="6">
        <v>1</v>
      </c>
      <c r="D16" s="6" t="s">
        <v>116</v>
      </c>
      <c r="E16" s="33">
        <f>중기사용료!G165</f>
        <v>9381</v>
      </c>
      <c r="F16" s="33">
        <f>중기사용료!G167</f>
        <v>59025</v>
      </c>
      <c r="G16" s="33">
        <f>중기사용료!G162</f>
        <v>9037</v>
      </c>
      <c r="H16" s="33">
        <f t="shared" si="0"/>
        <v>77443</v>
      </c>
      <c r="I16" s="9" t="s">
        <v>407</v>
      </c>
      <c r="J16" s="1" t="s">
        <v>407</v>
      </c>
      <c r="K16" s="1" t="s">
        <v>294</v>
      </c>
      <c r="O16" s="34" t="str">
        <f>HYPERLINK("#중기사용료!A158","E00001206000800000 →")</f>
        <v>E00001206000800000 →</v>
      </c>
    </row>
    <row r="17" spans="1:15" ht="18.399999999999999" customHeight="1" x14ac:dyDescent="0.15">
      <c r="A17" s="5" t="s">
        <v>241</v>
      </c>
      <c r="B17" s="6" t="s">
        <v>153</v>
      </c>
      <c r="C17" s="6">
        <v>1</v>
      </c>
      <c r="D17" s="6" t="s">
        <v>116</v>
      </c>
      <c r="E17" s="33">
        <f>중기사용료!G177</f>
        <v>3952</v>
      </c>
      <c r="F17" s="33">
        <f>중기사용료!G179</f>
        <v>36248</v>
      </c>
      <c r="G17" s="33">
        <f>중기사용료!G174</f>
        <v>1967</v>
      </c>
      <c r="H17" s="33">
        <f t="shared" si="0"/>
        <v>42167</v>
      </c>
      <c r="I17" s="9" t="s">
        <v>407</v>
      </c>
      <c r="J17" s="1" t="s">
        <v>407</v>
      </c>
      <c r="K17" s="1" t="s">
        <v>12</v>
      </c>
      <c r="O17" s="34" t="str">
        <f>HYPERLINK("#중기사용료!A170","E00001305000700000 →")</f>
        <v>E00001305000700000 →</v>
      </c>
    </row>
    <row r="18" spans="1:15" ht="18.399999999999999" customHeight="1" x14ac:dyDescent="0.15">
      <c r="A18" s="5" t="s">
        <v>356</v>
      </c>
      <c r="B18" s="6" t="s">
        <v>302</v>
      </c>
      <c r="C18" s="6">
        <v>1</v>
      </c>
      <c r="D18" s="6" t="s">
        <v>116</v>
      </c>
      <c r="E18" s="33">
        <f>중기사용료!G189</f>
        <v>9582</v>
      </c>
      <c r="F18" s="33">
        <f>중기사용료!G191</f>
        <v>59025</v>
      </c>
      <c r="G18" s="33">
        <f>중기사용료!G186</f>
        <v>12230</v>
      </c>
      <c r="H18" s="33">
        <f t="shared" si="0"/>
        <v>80837</v>
      </c>
      <c r="I18" s="9" t="s">
        <v>407</v>
      </c>
      <c r="J18" s="1" t="s">
        <v>407</v>
      </c>
      <c r="K18" s="1" t="s">
        <v>602</v>
      </c>
      <c r="O18" s="34" t="str">
        <f>HYPERLINK("#중기사용료!A182","E00001406000800000 →")</f>
        <v>E00001406000800000 →</v>
      </c>
    </row>
    <row r="19" spans="1:15" ht="18.399999999999999" customHeight="1" x14ac:dyDescent="0.15">
      <c r="A19" s="5" t="s">
        <v>343</v>
      </c>
      <c r="B19" s="6" t="s">
        <v>210</v>
      </c>
      <c r="C19" s="6">
        <v>1</v>
      </c>
      <c r="D19" s="6" t="s">
        <v>116</v>
      </c>
      <c r="E19" s="33">
        <f>중기사용료!G201</f>
        <v>36466</v>
      </c>
      <c r="F19" s="33">
        <f>중기사용료!G203</f>
        <v>59025</v>
      </c>
      <c r="G19" s="33">
        <f>중기사용료!G198</f>
        <v>17314</v>
      </c>
      <c r="H19" s="33">
        <f t="shared" si="0"/>
        <v>112805</v>
      </c>
      <c r="I19" s="9" t="s">
        <v>407</v>
      </c>
      <c r="J19" s="1" t="s">
        <v>407</v>
      </c>
      <c r="K19" s="1" t="s">
        <v>157</v>
      </c>
      <c r="O19" s="34" t="str">
        <f>HYPERLINK("#중기사용료!A194","E00002702002000000 →")</f>
        <v>E00002702002000000 →</v>
      </c>
    </row>
    <row r="20" spans="1:15" ht="18.399999999999999" customHeight="1" x14ac:dyDescent="0.15">
      <c r="A20" s="5" t="s">
        <v>150</v>
      </c>
      <c r="B20" s="6" t="s">
        <v>603</v>
      </c>
      <c r="C20" s="6">
        <v>1</v>
      </c>
      <c r="D20" s="6" t="s">
        <v>116</v>
      </c>
      <c r="E20" s="33">
        <f>중기사용료!G213</f>
        <v>11909</v>
      </c>
      <c r="F20" s="33">
        <f>중기사용료!G215</f>
        <v>59025</v>
      </c>
      <c r="G20" s="33">
        <f>중기사용료!G210</f>
        <v>52633</v>
      </c>
      <c r="H20" s="33">
        <f t="shared" si="0"/>
        <v>123567</v>
      </c>
      <c r="I20" s="9" t="s">
        <v>407</v>
      </c>
      <c r="J20" s="1" t="s">
        <v>407</v>
      </c>
      <c r="K20" s="1" t="s">
        <v>604</v>
      </c>
      <c r="O20" s="34" t="str">
        <f>HYPERLINK("#중기사용료!A206","E00003201000100000 →")</f>
        <v>E00003201000100000 →</v>
      </c>
    </row>
    <row r="21" spans="1:15" ht="18.399999999999999" customHeight="1" x14ac:dyDescent="0.15">
      <c r="A21" s="5" t="s">
        <v>395</v>
      </c>
      <c r="B21" s="6" t="s">
        <v>79</v>
      </c>
      <c r="C21" s="6">
        <v>1</v>
      </c>
      <c r="D21" s="6" t="s">
        <v>116</v>
      </c>
      <c r="E21" s="33">
        <f>중기사용료!G225</f>
        <v>21663</v>
      </c>
      <c r="F21" s="33">
        <f>중기사용료!G227</f>
        <v>59025</v>
      </c>
      <c r="G21" s="33">
        <f>중기사용료!G222</f>
        <v>16470</v>
      </c>
      <c r="H21" s="33">
        <f t="shared" si="0"/>
        <v>97158</v>
      </c>
      <c r="I21" s="9" t="s">
        <v>407</v>
      </c>
      <c r="J21" s="1" t="s">
        <v>407</v>
      </c>
      <c r="K21" s="1" t="s">
        <v>203</v>
      </c>
      <c r="O21" s="34" t="str">
        <f>HYPERLINK("#중기사용료!A218","E00003302003800000 →")</f>
        <v>E00003302003800000 →</v>
      </c>
    </row>
    <row r="22" spans="1:15" ht="18.399999999999999" customHeight="1" x14ac:dyDescent="0.15">
      <c r="A22" s="5" t="s">
        <v>208</v>
      </c>
      <c r="B22" s="6" t="s">
        <v>364</v>
      </c>
      <c r="C22" s="6">
        <v>1</v>
      </c>
      <c r="D22" s="6" t="s">
        <v>116</v>
      </c>
      <c r="E22" s="33">
        <f>중기사용료!G237</f>
        <v>10832</v>
      </c>
      <c r="F22" s="33">
        <f>중기사용료!G239</f>
        <v>36248</v>
      </c>
      <c r="G22" s="33">
        <f>중기사용료!G234</f>
        <v>2064</v>
      </c>
      <c r="H22" s="33">
        <f t="shared" si="0"/>
        <v>49144</v>
      </c>
      <c r="I22" s="9" t="s">
        <v>407</v>
      </c>
      <c r="J22" s="1" t="s">
        <v>407</v>
      </c>
      <c r="K22" s="1" t="s">
        <v>248</v>
      </c>
      <c r="O22" s="34" t="str">
        <f>HYPERLINK("#중기사용료!A230","E00004430040000000 →")</f>
        <v>E00004430040000000 →</v>
      </c>
    </row>
    <row r="23" spans="1:15" ht="18.399999999999999" customHeight="1" x14ac:dyDescent="0.15">
      <c r="A23" s="5" t="s">
        <v>81</v>
      </c>
      <c r="B23" s="6" t="s">
        <v>265</v>
      </c>
      <c r="C23" s="6">
        <v>1</v>
      </c>
      <c r="D23" s="6" t="s">
        <v>116</v>
      </c>
      <c r="E23" s="33">
        <f>중기사용료!G249</f>
        <v>19223</v>
      </c>
      <c r="F23" s="33">
        <f>중기사용료!G251</f>
        <v>50008</v>
      </c>
      <c r="G23" s="33">
        <f>중기사용료!G246</f>
        <v>9986</v>
      </c>
      <c r="H23" s="33">
        <f t="shared" si="0"/>
        <v>79217</v>
      </c>
      <c r="I23" s="9" t="s">
        <v>407</v>
      </c>
      <c r="J23" s="1" t="s">
        <v>407</v>
      </c>
      <c r="K23" s="1" t="s">
        <v>71</v>
      </c>
      <c r="O23" s="34" t="str">
        <f>HYPERLINK("#중기사용료!A242","E00007204005500000 →")</f>
        <v>E00007204005500000 →</v>
      </c>
    </row>
    <row r="24" spans="1:15" ht="18.399999999999999" customHeight="1" thickBot="1" x14ac:dyDescent="0.2">
      <c r="A24" s="22" t="s">
        <v>352</v>
      </c>
      <c r="B24" s="23" t="s">
        <v>374</v>
      </c>
      <c r="C24" s="23">
        <v>1</v>
      </c>
      <c r="D24" s="23" t="s">
        <v>116</v>
      </c>
      <c r="E24" s="35">
        <f>중기사용료!G261</f>
        <v>2514</v>
      </c>
      <c r="F24" s="35">
        <v>0</v>
      </c>
      <c r="G24" s="35">
        <f>중기사용료!G258</f>
        <v>258</v>
      </c>
      <c r="H24" s="35">
        <f t="shared" si="0"/>
        <v>2772</v>
      </c>
      <c r="I24" s="26" t="s">
        <v>407</v>
      </c>
      <c r="J24" s="1" t="s">
        <v>407</v>
      </c>
      <c r="K24" s="1" t="s">
        <v>280</v>
      </c>
      <c r="O24" s="34" t="str">
        <f>HYPERLINK("#중기사용료!A254","E00007210048500000 →")</f>
        <v>E00007210048500000 →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5"/>
  <sheetViews>
    <sheetView workbookViewId="0">
      <selection activeCell="BK158" sqref="BK158"/>
    </sheetView>
  </sheetViews>
  <sheetFormatPr defaultRowHeight="18.399999999999999" customHeight="1" x14ac:dyDescent="0.15"/>
  <cols>
    <col min="1" max="1" width="10" style="1" customWidth="1"/>
    <col min="2" max="2" width="25" style="1" customWidth="1"/>
    <col min="3" max="3" width="20" style="1" customWidth="1"/>
    <col min="4" max="4" width="8" style="1" customWidth="1"/>
    <col min="5" max="5" width="6" style="1" customWidth="1"/>
    <col min="6" max="7" width="13" style="1" customWidth="1"/>
    <col min="8" max="8" width="10" style="1" customWidth="1"/>
    <col min="9" max="31" width="0" style="1" hidden="1" customWidth="1"/>
    <col min="32" max="256" width="9.33203125" style="1"/>
    <col min="257" max="257" width="10" style="1" customWidth="1"/>
    <col min="258" max="258" width="25" style="1" customWidth="1"/>
    <col min="259" max="259" width="20" style="1" customWidth="1"/>
    <col min="260" max="260" width="8" style="1" customWidth="1"/>
    <col min="261" max="261" width="6" style="1" customWidth="1"/>
    <col min="262" max="263" width="13" style="1" customWidth="1"/>
    <col min="264" max="264" width="10" style="1" customWidth="1"/>
    <col min="265" max="287" width="0" style="1" hidden="1" customWidth="1"/>
    <col min="288" max="512" width="9.33203125" style="1"/>
    <col min="513" max="513" width="10" style="1" customWidth="1"/>
    <col min="514" max="514" width="25" style="1" customWidth="1"/>
    <col min="515" max="515" width="20" style="1" customWidth="1"/>
    <col min="516" max="516" width="8" style="1" customWidth="1"/>
    <col min="517" max="517" width="6" style="1" customWidth="1"/>
    <col min="518" max="519" width="13" style="1" customWidth="1"/>
    <col min="520" max="520" width="10" style="1" customWidth="1"/>
    <col min="521" max="543" width="0" style="1" hidden="1" customWidth="1"/>
    <col min="544" max="768" width="9.33203125" style="1"/>
    <col min="769" max="769" width="10" style="1" customWidth="1"/>
    <col min="770" max="770" width="25" style="1" customWidth="1"/>
    <col min="771" max="771" width="20" style="1" customWidth="1"/>
    <col min="772" max="772" width="8" style="1" customWidth="1"/>
    <col min="773" max="773" width="6" style="1" customWidth="1"/>
    <col min="774" max="775" width="13" style="1" customWidth="1"/>
    <col min="776" max="776" width="10" style="1" customWidth="1"/>
    <col min="777" max="799" width="0" style="1" hidden="1" customWidth="1"/>
    <col min="800" max="1024" width="9.33203125" style="1"/>
    <col min="1025" max="1025" width="10" style="1" customWidth="1"/>
    <col min="1026" max="1026" width="25" style="1" customWidth="1"/>
    <col min="1027" max="1027" width="20" style="1" customWidth="1"/>
    <col min="1028" max="1028" width="8" style="1" customWidth="1"/>
    <col min="1029" max="1029" width="6" style="1" customWidth="1"/>
    <col min="1030" max="1031" width="13" style="1" customWidth="1"/>
    <col min="1032" max="1032" width="10" style="1" customWidth="1"/>
    <col min="1033" max="1055" width="0" style="1" hidden="1" customWidth="1"/>
    <col min="1056" max="1280" width="9.33203125" style="1"/>
    <col min="1281" max="1281" width="10" style="1" customWidth="1"/>
    <col min="1282" max="1282" width="25" style="1" customWidth="1"/>
    <col min="1283" max="1283" width="20" style="1" customWidth="1"/>
    <col min="1284" max="1284" width="8" style="1" customWidth="1"/>
    <col min="1285" max="1285" width="6" style="1" customWidth="1"/>
    <col min="1286" max="1287" width="13" style="1" customWidth="1"/>
    <col min="1288" max="1288" width="10" style="1" customWidth="1"/>
    <col min="1289" max="1311" width="0" style="1" hidden="1" customWidth="1"/>
    <col min="1312" max="1536" width="9.33203125" style="1"/>
    <col min="1537" max="1537" width="10" style="1" customWidth="1"/>
    <col min="1538" max="1538" width="25" style="1" customWidth="1"/>
    <col min="1539" max="1539" width="20" style="1" customWidth="1"/>
    <col min="1540" max="1540" width="8" style="1" customWidth="1"/>
    <col min="1541" max="1541" width="6" style="1" customWidth="1"/>
    <col min="1542" max="1543" width="13" style="1" customWidth="1"/>
    <col min="1544" max="1544" width="10" style="1" customWidth="1"/>
    <col min="1545" max="1567" width="0" style="1" hidden="1" customWidth="1"/>
    <col min="1568" max="1792" width="9.33203125" style="1"/>
    <col min="1793" max="1793" width="10" style="1" customWidth="1"/>
    <col min="1794" max="1794" width="25" style="1" customWidth="1"/>
    <col min="1795" max="1795" width="20" style="1" customWidth="1"/>
    <col min="1796" max="1796" width="8" style="1" customWidth="1"/>
    <col min="1797" max="1797" width="6" style="1" customWidth="1"/>
    <col min="1798" max="1799" width="13" style="1" customWidth="1"/>
    <col min="1800" max="1800" width="10" style="1" customWidth="1"/>
    <col min="1801" max="1823" width="0" style="1" hidden="1" customWidth="1"/>
    <col min="1824" max="2048" width="9.33203125" style="1"/>
    <col min="2049" max="2049" width="10" style="1" customWidth="1"/>
    <col min="2050" max="2050" width="25" style="1" customWidth="1"/>
    <col min="2051" max="2051" width="20" style="1" customWidth="1"/>
    <col min="2052" max="2052" width="8" style="1" customWidth="1"/>
    <col min="2053" max="2053" width="6" style="1" customWidth="1"/>
    <col min="2054" max="2055" width="13" style="1" customWidth="1"/>
    <col min="2056" max="2056" width="10" style="1" customWidth="1"/>
    <col min="2057" max="2079" width="0" style="1" hidden="1" customWidth="1"/>
    <col min="2080" max="2304" width="9.33203125" style="1"/>
    <col min="2305" max="2305" width="10" style="1" customWidth="1"/>
    <col min="2306" max="2306" width="25" style="1" customWidth="1"/>
    <col min="2307" max="2307" width="20" style="1" customWidth="1"/>
    <col min="2308" max="2308" width="8" style="1" customWidth="1"/>
    <col min="2309" max="2309" width="6" style="1" customWidth="1"/>
    <col min="2310" max="2311" width="13" style="1" customWidth="1"/>
    <col min="2312" max="2312" width="10" style="1" customWidth="1"/>
    <col min="2313" max="2335" width="0" style="1" hidden="1" customWidth="1"/>
    <col min="2336" max="2560" width="9.33203125" style="1"/>
    <col min="2561" max="2561" width="10" style="1" customWidth="1"/>
    <col min="2562" max="2562" width="25" style="1" customWidth="1"/>
    <col min="2563" max="2563" width="20" style="1" customWidth="1"/>
    <col min="2564" max="2564" width="8" style="1" customWidth="1"/>
    <col min="2565" max="2565" width="6" style="1" customWidth="1"/>
    <col min="2566" max="2567" width="13" style="1" customWidth="1"/>
    <col min="2568" max="2568" width="10" style="1" customWidth="1"/>
    <col min="2569" max="2591" width="0" style="1" hidden="1" customWidth="1"/>
    <col min="2592" max="2816" width="9.33203125" style="1"/>
    <col min="2817" max="2817" width="10" style="1" customWidth="1"/>
    <col min="2818" max="2818" width="25" style="1" customWidth="1"/>
    <col min="2819" max="2819" width="20" style="1" customWidth="1"/>
    <col min="2820" max="2820" width="8" style="1" customWidth="1"/>
    <col min="2821" max="2821" width="6" style="1" customWidth="1"/>
    <col min="2822" max="2823" width="13" style="1" customWidth="1"/>
    <col min="2824" max="2824" width="10" style="1" customWidth="1"/>
    <col min="2825" max="2847" width="0" style="1" hidden="1" customWidth="1"/>
    <col min="2848" max="3072" width="9.33203125" style="1"/>
    <col min="3073" max="3073" width="10" style="1" customWidth="1"/>
    <col min="3074" max="3074" width="25" style="1" customWidth="1"/>
    <col min="3075" max="3075" width="20" style="1" customWidth="1"/>
    <col min="3076" max="3076" width="8" style="1" customWidth="1"/>
    <col min="3077" max="3077" width="6" style="1" customWidth="1"/>
    <col min="3078" max="3079" width="13" style="1" customWidth="1"/>
    <col min="3080" max="3080" width="10" style="1" customWidth="1"/>
    <col min="3081" max="3103" width="0" style="1" hidden="1" customWidth="1"/>
    <col min="3104" max="3328" width="9.33203125" style="1"/>
    <col min="3329" max="3329" width="10" style="1" customWidth="1"/>
    <col min="3330" max="3330" width="25" style="1" customWidth="1"/>
    <col min="3331" max="3331" width="20" style="1" customWidth="1"/>
    <col min="3332" max="3332" width="8" style="1" customWidth="1"/>
    <col min="3333" max="3333" width="6" style="1" customWidth="1"/>
    <col min="3334" max="3335" width="13" style="1" customWidth="1"/>
    <col min="3336" max="3336" width="10" style="1" customWidth="1"/>
    <col min="3337" max="3359" width="0" style="1" hidden="1" customWidth="1"/>
    <col min="3360" max="3584" width="9.33203125" style="1"/>
    <col min="3585" max="3585" width="10" style="1" customWidth="1"/>
    <col min="3586" max="3586" width="25" style="1" customWidth="1"/>
    <col min="3587" max="3587" width="20" style="1" customWidth="1"/>
    <col min="3588" max="3588" width="8" style="1" customWidth="1"/>
    <col min="3589" max="3589" width="6" style="1" customWidth="1"/>
    <col min="3590" max="3591" width="13" style="1" customWidth="1"/>
    <col min="3592" max="3592" width="10" style="1" customWidth="1"/>
    <col min="3593" max="3615" width="0" style="1" hidden="1" customWidth="1"/>
    <col min="3616" max="3840" width="9.33203125" style="1"/>
    <col min="3841" max="3841" width="10" style="1" customWidth="1"/>
    <col min="3842" max="3842" width="25" style="1" customWidth="1"/>
    <col min="3843" max="3843" width="20" style="1" customWidth="1"/>
    <col min="3844" max="3844" width="8" style="1" customWidth="1"/>
    <col min="3845" max="3845" width="6" style="1" customWidth="1"/>
    <col min="3846" max="3847" width="13" style="1" customWidth="1"/>
    <col min="3848" max="3848" width="10" style="1" customWidth="1"/>
    <col min="3849" max="3871" width="0" style="1" hidden="1" customWidth="1"/>
    <col min="3872" max="4096" width="9.33203125" style="1"/>
    <col min="4097" max="4097" width="10" style="1" customWidth="1"/>
    <col min="4098" max="4098" width="25" style="1" customWidth="1"/>
    <col min="4099" max="4099" width="20" style="1" customWidth="1"/>
    <col min="4100" max="4100" width="8" style="1" customWidth="1"/>
    <col min="4101" max="4101" width="6" style="1" customWidth="1"/>
    <col min="4102" max="4103" width="13" style="1" customWidth="1"/>
    <col min="4104" max="4104" width="10" style="1" customWidth="1"/>
    <col min="4105" max="4127" width="0" style="1" hidden="1" customWidth="1"/>
    <col min="4128" max="4352" width="9.33203125" style="1"/>
    <col min="4353" max="4353" width="10" style="1" customWidth="1"/>
    <col min="4354" max="4354" width="25" style="1" customWidth="1"/>
    <col min="4355" max="4355" width="20" style="1" customWidth="1"/>
    <col min="4356" max="4356" width="8" style="1" customWidth="1"/>
    <col min="4357" max="4357" width="6" style="1" customWidth="1"/>
    <col min="4358" max="4359" width="13" style="1" customWidth="1"/>
    <col min="4360" max="4360" width="10" style="1" customWidth="1"/>
    <col min="4361" max="4383" width="0" style="1" hidden="1" customWidth="1"/>
    <col min="4384" max="4608" width="9.33203125" style="1"/>
    <col min="4609" max="4609" width="10" style="1" customWidth="1"/>
    <col min="4610" max="4610" width="25" style="1" customWidth="1"/>
    <col min="4611" max="4611" width="20" style="1" customWidth="1"/>
    <col min="4612" max="4612" width="8" style="1" customWidth="1"/>
    <col min="4613" max="4613" width="6" style="1" customWidth="1"/>
    <col min="4614" max="4615" width="13" style="1" customWidth="1"/>
    <col min="4616" max="4616" width="10" style="1" customWidth="1"/>
    <col min="4617" max="4639" width="0" style="1" hidden="1" customWidth="1"/>
    <col min="4640" max="4864" width="9.33203125" style="1"/>
    <col min="4865" max="4865" width="10" style="1" customWidth="1"/>
    <col min="4866" max="4866" width="25" style="1" customWidth="1"/>
    <col min="4867" max="4867" width="20" style="1" customWidth="1"/>
    <col min="4868" max="4868" width="8" style="1" customWidth="1"/>
    <col min="4869" max="4869" width="6" style="1" customWidth="1"/>
    <col min="4870" max="4871" width="13" style="1" customWidth="1"/>
    <col min="4872" max="4872" width="10" style="1" customWidth="1"/>
    <col min="4873" max="4895" width="0" style="1" hidden="1" customWidth="1"/>
    <col min="4896" max="5120" width="9.33203125" style="1"/>
    <col min="5121" max="5121" width="10" style="1" customWidth="1"/>
    <col min="5122" max="5122" width="25" style="1" customWidth="1"/>
    <col min="5123" max="5123" width="20" style="1" customWidth="1"/>
    <col min="5124" max="5124" width="8" style="1" customWidth="1"/>
    <col min="5125" max="5125" width="6" style="1" customWidth="1"/>
    <col min="5126" max="5127" width="13" style="1" customWidth="1"/>
    <col min="5128" max="5128" width="10" style="1" customWidth="1"/>
    <col min="5129" max="5151" width="0" style="1" hidden="1" customWidth="1"/>
    <col min="5152" max="5376" width="9.33203125" style="1"/>
    <col min="5377" max="5377" width="10" style="1" customWidth="1"/>
    <col min="5378" max="5378" width="25" style="1" customWidth="1"/>
    <col min="5379" max="5379" width="20" style="1" customWidth="1"/>
    <col min="5380" max="5380" width="8" style="1" customWidth="1"/>
    <col min="5381" max="5381" width="6" style="1" customWidth="1"/>
    <col min="5382" max="5383" width="13" style="1" customWidth="1"/>
    <col min="5384" max="5384" width="10" style="1" customWidth="1"/>
    <col min="5385" max="5407" width="0" style="1" hidden="1" customWidth="1"/>
    <col min="5408" max="5632" width="9.33203125" style="1"/>
    <col min="5633" max="5633" width="10" style="1" customWidth="1"/>
    <col min="5634" max="5634" width="25" style="1" customWidth="1"/>
    <col min="5635" max="5635" width="20" style="1" customWidth="1"/>
    <col min="5636" max="5636" width="8" style="1" customWidth="1"/>
    <col min="5637" max="5637" width="6" style="1" customWidth="1"/>
    <col min="5638" max="5639" width="13" style="1" customWidth="1"/>
    <col min="5640" max="5640" width="10" style="1" customWidth="1"/>
    <col min="5641" max="5663" width="0" style="1" hidden="1" customWidth="1"/>
    <col min="5664" max="5888" width="9.33203125" style="1"/>
    <col min="5889" max="5889" width="10" style="1" customWidth="1"/>
    <col min="5890" max="5890" width="25" style="1" customWidth="1"/>
    <col min="5891" max="5891" width="20" style="1" customWidth="1"/>
    <col min="5892" max="5892" width="8" style="1" customWidth="1"/>
    <col min="5893" max="5893" width="6" style="1" customWidth="1"/>
    <col min="5894" max="5895" width="13" style="1" customWidth="1"/>
    <col min="5896" max="5896" width="10" style="1" customWidth="1"/>
    <col min="5897" max="5919" width="0" style="1" hidden="1" customWidth="1"/>
    <col min="5920" max="6144" width="9.33203125" style="1"/>
    <col min="6145" max="6145" width="10" style="1" customWidth="1"/>
    <col min="6146" max="6146" width="25" style="1" customWidth="1"/>
    <col min="6147" max="6147" width="20" style="1" customWidth="1"/>
    <col min="6148" max="6148" width="8" style="1" customWidth="1"/>
    <col min="6149" max="6149" width="6" style="1" customWidth="1"/>
    <col min="6150" max="6151" width="13" style="1" customWidth="1"/>
    <col min="6152" max="6152" width="10" style="1" customWidth="1"/>
    <col min="6153" max="6175" width="0" style="1" hidden="1" customWidth="1"/>
    <col min="6176" max="6400" width="9.33203125" style="1"/>
    <col min="6401" max="6401" width="10" style="1" customWidth="1"/>
    <col min="6402" max="6402" width="25" style="1" customWidth="1"/>
    <col min="6403" max="6403" width="20" style="1" customWidth="1"/>
    <col min="6404" max="6404" width="8" style="1" customWidth="1"/>
    <col min="6405" max="6405" width="6" style="1" customWidth="1"/>
    <col min="6406" max="6407" width="13" style="1" customWidth="1"/>
    <col min="6408" max="6408" width="10" style="1" customWidth="1"/>
    <col min="6409" max="6431" width="0" style="1" hidden="1" customWidth="1"/>
    <col min="6432" max="6656" width="9.33203125" style="1"/>
    <col min="6657" max="6657" width="10" style="1" customWidth="1"/>
    <col min="6658" max="6658" width="25" style="1" customWidth="1"/>
    <col min="6659" max="6659" width="20" style="1" customWidth="1"/>
    <col min="6660" max="6660" width="8" style="1" customWidth="1"/>
    <col min="6661" max="6661" width="6" style="1" customWidth="1"/>
    <col min="6662" max="6663" width="13" style="1" customWidth="1"/>
    <col min="6664" max="6664" width="10" style="1" customWidth="1"/>
    <col min="6665" max="6687" width="0" style="1" hidden="1" customWidth="1"/>
    <col min="6688" max="6912" width="9.33203125" style="1"/>
    <col min="6913" max="6913" width="10" style="1" customWidth="1"/>
    <col min="6914" max="6914" width="25" style="1" customWidth="1"/>
    <col min="6915" max="6915" width="20" style="1" customWidth="1"/>
    <col min="6916" max="6916" width="8" style="1" customWidth="1"/>
    <col min="6917" max="6917" width="6" style="1" customWidth="1"/>
    <col min="6918" max="6919" width="13" style="1" customWidth="1"/>
    <col min="6920" max="6920" width="10" style="1" customWidth="1"/>
    <col min="6921" max="6943" width="0" style="1" hidden="1" customWidth="1"/>
    <col min="6944" max="7168" width="9.33203125" style="1"/>
    <col min="7169" max="7169" width="10" style="1" customWidth="1"/>
    <col min="7170" max="7170" width="25" style="1" customWidth="1"/>
    <col min="7171" max="7171" width="20" style="1" customWidth="1"/>
    <col min="7172" max="7172" width="8" style="1" customWidth="1"/>
    <col min="7173" max="7173" width="6" style="1" customWidth="1"/>
    <col min="7174" max="7175" width="13" style="1" customWidth="1"/>
    <col min="7176" max="7176" width="10" style="1" customWidth="1"/>
    <col min="7177" max="7199" width="0" style="1" hidden="1" customWidth="1"/>
    <col min="7200" max="7424" width="9.33203125" style="1"/>
    <col min="7425" max="7425" width="10" style="1" customWidth="1"/>
    <col min="7426" max="7426" width="25" style="1" customWidth="1"/>
    <col min="7427" max="7427" width="20" style="1" customWidth="1"/>
    <col min="7428" max="7428" width="8" style="1" customWidth="1"/>
    <col min="7429" max="7429" width="6" style="1" customWidth="1"/>
    <col min="7430" max="7431" width="13" style="1" customWidth="1"/>
    <col min="7432" max="7432" width="10" style="1" customWidth="1"/>
    <col min="7433" max="7455" width="0" style="1" hidden="1" customWidth="1"/>
    <col min="7456" max="7680" width="9.33203125" style="1"/>
    <col min="7681" max="7681" width="10" style="1" customWidth="1"/>
    <col min="7682" max="7682" width="25" style="1" customWidth="1"/>
    <col min="7683" max="7683" width="20" style="1" customWidth="1"/>
    <col min="7684" max="7684" width="8" style="1" customWidth="1"/>
    <col min="7685" max="7685" width="6" style="1" customWidth="1"/>
    <col min="7686" max="7687" width="13" style="1" customWidth="1"/>
    <col min="7688" max="7688" width="10" style="1" customWidth="1"/>
    <col min="7689" max="7711" width="0" style="1" hidden="1" customWidth="1"/>
    <col min="7712" max="7936" width="9.33203125" style="1"/>
    <col min="7937" max="7937" width="10" style="1" customWidth="1"/>
    <col min="7938" max="7938" width="25" style="1" customWidth="1"/>
    <col min="7939" max="7939" width="20" style="1" customWidth="1"/>
    <col min="7940" max="7940" width="8" style="1" customWidth="1"/>
    <col min="7941" max="7941" width="6" style="1" customWidth="1"/>
    <col min="7942" max="7943" width="13" style="1" customWidth="1"/>
    <col min="7944" max="7944" width="10" style="1" customWidth="1"/>
    <col min="7945" max="7967" width="0" style="1" hidden="1" customWidth="1"/>
    <col min="7968" max="8192" width="9.33203125" style="1"/>
    <col min="8193" max="8193" width="10" style="1" customWidth="1"/>
    <col min="8194" max="8194" width="25" style="1" customWidth="1"/>
    <col min="8195" max="8195" width="20" style="1" customWidth="1"/>
    <col min="8196" max="8196" width="8" style="1" customWidth="1"/>
    <col min="8197" max="8197" width="6" style="1" customWidth="1"/>
    <col min="8198" max="8199" width="13" style="1" customWidth="1"/>
    <col min="8200" max="8200" width="10" style="1" customWidth="1"/>
    <col min="8201" max="8223" width="0" style="1" hidden="1" customWidth="1"/>
    <col min="8224" max="8448" width="9.33203125" style="1"/>
    <col min="8449" max="8449" width="10" style="1" customWidth="1"/>
    <col min="8450" max="8450" width="25" style="1" customWidth="1"/>
    <col min="8451" max="8451" width="20" style="1" customWidth="1"/>
    <col min="8452" max="8452" width="8" style="1" customWidth="1"/>
    <col min="8453" max="8453" width="6" style="1" customWidth="1"/>
    <col min="8454" max="8455" width="13" style="1" customWidth="1"/>
    <col min="8456" max="8456" width="10" style="1" customWidth="1"/>
    <col min="8457" max="8479" width="0" style="1" hidden="1" customWidth="1"/>
    <col min="8480" max="8704" width="9.33203125" style="1"/>
    <col min="8705" max="8705" width="10" style="1" customWidth="1"/>
    <col min="8706" max="8706" width="25" style="1" customWidth="1"/>
    <col min="8707" max="8707" width="20" style="1" customWidth="1"/>
    <col min="8708" max="8708" width="8" style="1" customWidth="1"/>
    <col min="8709" max="8709" width="6" style="1" customWidth="1"/>
    <col min="8710" max="8711" width="13" style="1" customWidth="1"/>
    <col min="8712" max="8712" width="10" style="1" customWidth="1"/>
    <col min="8713" max="8735" width="0" style="1" hidden="1" customWidth="1"/>
    <col min="8736" max="8960" width="9.33203125" style="1"/>
    <col min="8961" max="8961" width="10" style="1" customWidth="1"/>
    <col min="8962" max="8962" width="25" style="1" customWidth="1"/>
    <col min="8963" max="8963" width="20" style="1" customWidth="1"/>
    <col min="8964" max="8964" width="8" style="1" customWidth="1"/>
    <col min="8965" max="8965" width="6" style="1" customWidth="1"/>
    <col min="8966" max="8967" width="13" style="1" customWidth="1"/>
    <col min="8968" max="8968" width="10" style="1" customWidth="1"/>
    <col min="8969" max="8991" width="0" style="1" hidden="1" customWidth="1"/>
    <col min="8992" max="9216" width="9.33203125" style="1"/>
    <col min="9217" max="9217" width="10" style="1" customWidth="1"/>
    <col min="9218" max="9218" width="25" style="1" customWidth="1"/>
    <col min="9219" max="9219" width="20" style="1" customWidth="1"/>
    <col min="9220" max="9220" width="8" style="1" customWidth="1"/>
    <col min="9221" max="9221" width="6" style="1" customWidth="1"/>
    <col min="9222" max="9223" width="13" style="1" customWidth="1"/>
    <col min="9224" max="9224" width="10" style="1" customWidth="1"/>
    <col min="9225" max="9247" width="0" style="1" hidden="1" customWidth="1"/>
    <col min="9248" max="9472" width="9.33203125" style="1"/>
    <col min="9473" max="9473" width="10" style="1" customWidth="1"/>
    <col min="9474" max="9474" width="25" style="1" customWidth="1"/>
    <col min="9475" max="9475" width="20" style="1" customWidth="1"/>
    <col min="9476" max="9476" width="8" style="1" customWidth="1"/>
    <col min="9477" max="9477" width="6" style="1" customWidth="1"/>
    <col min="9478" max="9479" width="13" style="1" customWidth="1"/>
    <col min="9480" max="9480" width="10" style="1" customWidth="1"/>
    <col min="9481" max="9503" width="0" style="1" hidden="1" customWidth="1"/>
    <col min="9504" max="9728" width="9.33203125" style="1"/>
    <col min="9729" max="9729" width="10" style="1" customWidth="1"/>
    <col min="9730" max="9730" width="25" style="1" customWidth="1"/>
    <col min="9731" max="9731" width="20" style="1" customWidth="1"/>
    <col min="9732" max="9732" width="8" style="1" customWidth="1"/>
    <col min="9733" max="9733" width="6" style="1" customWidth="1"/>
    <col min="9734" max="9735" width="13" style="1" customWidth="1"/>
    <col min="9736" max="9736" width="10" style="1" customWidth="1"/>
    <col min="9737" max="9759" width="0" style="1" hidden="1" customWidth="1"/>
    <col min="9760" max="9984" width="9.33203125" style="1"/>
    <col min="9985" max="9985" width="10" style="1" customWidth="1"/>
    <col min="9986" max="9986" width="25" style="1" customWidth="1"/>
    <col min="9987" max="9987" width="20" style="1" customWidth="1"/>
    <col min="9988" max="9988" width="8" style="1" customWidth="1"/>
    <col min="9989" max="9989" width="6" style="1" customWidth="1"/>
    <col min="9990" max="9991" width="13" style="1" customWidth="1"/>
    <col min="9992" max="9992" width="10" style="1" customWidth="1"/>
    <col min="9993" max="10015" width="0" style="1" hidden="1" customWidth="1"/>
    <col min="10016" max="10240" width="9.33203125" style="1"/>
    <col min="10241" max="10241" width="10" style="1" customWidth="1"/>
    <col min="10242" max="10242" width="25" style="1" customWidth="1"/>
    <col min="10243" max="10243" width="20" style="1" customWidth="1"/>
    <col min="10244" max="10244" width="8" style="1" customWidth="1"/>
    <col min="10245" max="10245" width="6" style="1" customWidth="1"/>
    <col min="10246" max="10247" width="13" style="1" customWidth="1"/>
    <col min="10248" max="10248" width="10" style="1" customWidth="1"/>
    <col min="10249" max="10271" width="0" style="1" hidden="1" customWidth="1"/>
    <col min="10272" max="10496" width="9.33203125" style="1"/>
    <col min="10497" max="10497" width="10" style="1" customWidth="1"/>
    <col min="10498" max="10498" width="25" style="1" customWidth="1"/>
    <col min="10499" max="10499" width="20" style="1" customWidth="1"/>
    <col min="10500" max="10500" width="8" style="1" customWidth="1"/>
    <col min="10501" max="10501" width="6" style="1" customWidth="1"/>
    <col min="10502" max="10503" width="13" style="1" customWidth="1"/>
    <col min="10504" max="10504" width="10" style="1" customWidth="1"/>
    <col min="10505" max="10527" width="0" style="1" hidden="1" customWidth="1"/>
    <col min="10528" max="10752" width="9.33203125" style="1"/>
    <col min="10753" max="10753" width="10" style="1" customWidth="1"/>
    <col min="10754" max="10754" width="25" style="1" customWidth="1"/>
    <col min="10755" max="10755" width="20" style="1" customWidth="1"/>
    <col min="10756" max="10756" width="8" style="1" customWidth="1"/>
    <col min="10757" max="10757" width="6" style="1" customWidth="1"/>
    <col min="10758" max="10759" width="13" style="1" customWidth="1"/>
    <col min="10760" max="10760" width="10" style="1" customWidth="1"/>
    <col min="10761" max="10783" width="0" style="1" hidden="1" customWidth="1"/>
    <col min="10784" max="11008" width="9.33203125" style="1"/>
    <col min="11009" max="11009" width="10" style="1" customWidth="1"/>
    <col min="11010" max="11010" width="25" style="1" customWidth="1"/>
    <col min="11011" max="11011" width="20" style="1" customWidth="1"/>
    <col min="11012" max="11012" width="8" style="1" customWidth="1"/>
    <col min="11013" max="11013" width="6" style="1" customWidth="1"/>
    <col min="11014" max="11015" width="13" style="1" customWidth="1"/>
    <col min="11016" max="11016" width="10" style="1" customWidth="1"/>
    <col min="11017" max="11039" width="0" style="1" hidden="1" customWidth="1"/>
    <col min="11040" max="11264" width="9.33203125" style="1"/>
    <col min="11265" max="11265" width="10" style="1" customWidth="1"/>
    <col min="11266" max="11266" width="25" style="1" customWidth="1"/>
    <col min="11267" max="11267" width="20" style="1" customWidth="1"/>
    <col min="11268" max="11268" width="8" style="1" customWidth="1"/>
    <col min="11269" max="11269" width="6" style="1" customWidth="1"/>
    <col min="11270" max="11271" width="13" style="1" customWidth="1"/>
    <col min="11272" max="11272" width="10" style="1" customWidth="1"/>
    <col min="11273" max="11295" width="0" style="1" hidden="1" customWidth="1"/>
    <col min="11296" max="11520" width="9.33203125" style="1"/>
    <col min="11521" max="11521" width="10" style="1" customWidth="1"/>
    <col min="11522" max="11522" width="25" style="1" customWidth="1"/>
    <col min="11523" max="11523" width="20" style="1" customWidth="1"/>
    <col min="11524" max="11524" width="8" style="1" customWidth="1"/>
    <col min="11525" max="11525" width="6" style="1" customWidth="1"/>
    <col min="11526" max="11527" width="13" style="1" customWidth="1"/>
    <col min="11528" max="11528" width="10" style="1" customWidth="1"/>
    <col min="11529" max="11551" width="0" style="1" hidden="1" customWidth="1"/>
    <col min="11552" max="11776" width="9.33203125" style="1"/>
    <col min="11777" max="11777" width="10" style="1" customWidth="1"/>
    <col min="11778" max="11778" width="25" style="1" customWidth="1"/>
    <col min="11779" max="11779" width="20" style="1" customWidth="1"/>
    <col min="11780" max="11780" width="8" style="1" customWidth="1"/>
    <col min="11781" max="11781" width="6" style="1" customWidth="1"/>
    <col min="11782" max="11783" width="13" style="1" customWidth="1"/>
    <col min="11784" max="11784" width="10" style="1" customWidth="1"/>
    <col min="11785" max="11807" width="0" style="1" hidden="1" customWidth="1"/>
    <col min="11808" max="12032" width="9.33203125" style="1"/>
    <col min="12033" max="12033" width="10" style="1" customWidth="1"/>
    <col min="12034" max="12034" width="25" style="1" customWidth="1"/>
    <col min="12035" max="12035" width="20" style="1" customWidth="1"/>
    <col min="12036" max="12036" width="8" style="1" customWidth="1"/>
    <col min="12037" max="12037" width="6" style="1" customWidth="1"/>
    <col min="12038" max="12039" width="13" style="1" customWidth="1"/>
    <col min="12040" max="12040" width="10" style="1" customWidth="1"/>
    <col min="12041" max="12063" width="0" style="1" hidden="1" customWidth="1"/>
    <col min="12064" max="12288" width="9.33203125" style="1"/>
    <col min="12289" max="12289" width="10" style="1" customWidth="1"/>
    <col min="12290" max="12290" width="25" style="1" customWidth="1"/>
    <col min="12291" max="12291" width="20" style="1" customWidth="1"/>
    <col min="12292" max="12292" width="8" style="1" customWidth="1"/>
    <col min="12293" max="12293" width="6" style="1" customWidth="1"/>
    <col min="12294" max="12295" width="13" style="1" customWidth="1"/>
    <col min="12296" max="12296" width="10" style="1" customWidth="1"/>
    <col min="12297" max="12319" width="0" style="1" hidden="1" customWidth="1"/>
    <col min="12320" max="12544" width="9.33203125" style="1"/>
    <col min="12545" max="12545" width="10" style="1" customWidth="1"/>
    <col min="12546" max="12546" width="25" style="1" customWidth="1"/>
    <col min="12547" max="12547" width="20" style="1" customWidth="1"/>
    <col min="12548" max="12548" width="8" style="1" customWidth="1"/>
    <col min="12549" max="12549" width="6" style="1" customWidth="1"/>
    <col min="12550" max="12551" width="13" style="1" customWidth="1"/>
    <col min="12552" max="12552" width="10" style="1" customWidth="1"/>
    <col min="12553" max="12575" width="0" style="1" hidden="1" customWidth="1"/>
    <col min="12576" max="12800" width="9.33203125" style="1"/>
    <col min="12801" max="12801" width="10" style="1" customWidth="1"/>
    <col min="12802" max="12802" width="25" style="1" customWidth="1"/>
    <col min="12803" max="12803" width="20" style="1" customWidth="1"/>
    <col min="12804" max="12804" width="8" style="1" customWidth="1"/>
    <col min="12805" max="12805" width="6" style="1" customWidth="1"/>
    <col min="12806" max="12807" width="13" style="1" customWidth="1"/>
    <col min="12808" max="12808" width="10" style="1" customWidth="1"/>
    <col min="12809" max="12831" width="0" style="1" hidden="1" customWidth="1"/>
    <col min="12832" max="13056" width="9.33203125" style="1"/>
    <col min="13057" max="13057" width="10" style="1" customWidth="1"/>
    <col min="13058" max="13058" width="25" style="1" customWidth="1"/>
    <col min="13059" max="13059" width="20" style="1" customWidth="1"/>
    <col min="13060" max="13060" width="8" style="1" customWidth="1"/>
    <col min="13061" max="13061" width="6" style="1" customWidth="1"/>
    <col min="13062" max="13063" width="13" style="1" customWidth="1"/>
    <col min="13064" max="13064" width="10" style="1" customWidth="1"/>
    <col min="13065" max="13087" width="0" style="1" hidden="1" customWidth="1"/>
    <col min="13088" max="13312" width="9.33203125" style="1"/>
    <col min="13313" max="13313" width="10" style="1" customWidth="1"/>
    <col min="13314" max="13314" width="25" style="1" customWidth="1"/>
    <col min="13315" max="13315" width="20" style="1" customWidth="1"/>
    <col min="13316" max="13316" width="8" style="1" customWidth="1"/>
    <col min="13317" max="13317" width="6" style="1" customWidth="1"/>
    <col min="13318" max="13319" width="13" style="1" customWidth="1"/>
    <col min="13320" max="13320" width="10" style="1" customWidth="1"/>
    <col min="13321" max="13343" width="0" style="1" hidden="1" customWidth="1"/>
    <col min="13344" max="13568" width="9.33203125" style="1"/>
    <col min="13569" max="13569" width="10" style="1" customWidth="1"/>
    <col min="13570" max="13570" width="25" style="1" customWidth="1"/>
    <col min="13571" max="13571" width="20" style="1" customWidth="1"/>
    <col min="13572" max="13572" width="8" style="1" customWidth="1"/>
    <col min="13573" max="13573" width="6" style="1" customWidth="1"/>
    <col min="13574" max="13575" width="13" style="1" customWidth="1"/>
    <col min="13576" max="13576" width="10" style="1" customWidth="1"/>
    <col min="13577" max="13599" width="0" style="1" hidden="1" customWidth="1"/>
    <col min="13600" max="13824" width="9.33203125" style="1"/>
    <col min="13825" max="13825" width="10" style="1" customWidth="1"/>
    <col min="13826" max="13826" width="25" style="1" customWidth="1"/>
    <col min="13827" max="13827" width="20" style="1" customWidth="1"/>
    <col min="13828" max="13828" width="8" style="1" customWidth="1"/>
    <col min="13829" max="13829" width="6" style="1" customWidth="1"/>
    <col min="13830" max="13831" width="13" style="1" customWidth="1"/>
    <col min="13832" max="13832" width="10" style="1" customWidth="1"/>
    <col min="13833" max="13855" width="0" style="1" hidden="1" customWidth="1"/>
    <col min="13856" max="14080" width="9.33203125" style="1"/>
    <col min="14081" max="14081" width="10" style="1" customWidth="1"/>
    <col min="14082" max="14082" width="25" style="1" customWidth="1"/>
    <col min="14083" max="14083" width="20" style="1" customWidth="1"/>
    <col min="14084" max="14084" width="8" style="1" customWidth="1"/>
    <col min="14085" max="14085" width="6" style="1" customWidth="1"/>
    <col min="14086" max="14087" width="13" style="1" customWidth="1"/>
    <col min="14088" max="14088" width="10" style="1" customWidth="1"/>
    <col min="14089" max="14111" width="0" style="1" hidden="1" customWidth="1"/>
    <col min="14112" max="14336" width="9.33203125" style="1"/>
    <col min="14337" max="14337" width="10" style="1" customWidth="1"/>
    <col min="14338" max="14338" width="25" style="1" customWidth="1"/>
    <col min="14339" max="14339" width="20" style="1" customWidth="1"/>
    <col min="14340" max="14340" width="8" style="1" customWidth="1"/>
    <col min="14341" max="14341" width="6" style="1" customWidth="1"/>
    <col min="14342" max="14343" width="13" style="1" customWidth="1"/>
    <col min="14344" max="14344" width="10" style="1" customWidth="1"/>
    <col min="14345" max="14367" width="0" style="1" hidden="1" customWidth="1"/>
    <col min="14368" max="14592" width="9.33203125" style="1"/>
    <col min="14593" max="14593" width="10" style="1" customWidth="1"/>
    <col min="14594" max="14594" width="25" style="1" customWidth="1"/>
    <col min="14595" max="14595" width="20" style="1" customWidth="1"/>
    <col min="14596" max="14596" width="8" style="1" customWidth="1"/>
    <col min="14597" max="14597" width="6" style="1" customWidth="1"/>
    <col min="14598" max="14599" width="13" style="1" customWidth="1"/>
    <col min="14600" max="14600" width="10" style="1" customWidth="1"/>
    <col min="14601" max="14623" width="0" style="1" hidden="1" customWidth="1"/>
    <col min="14624" max="14848" width="9.33203125" style="1"/>
    <col min="14849" max="14849" width="10" style="1" customWidth="1"/>
    <col min="14850" max="14850" width="25" style="1" customWidth="1"/>
    <col min="14851" max="14851" width="20" style="1" customWidth="1"/>
    <col min="14852" max="14852" width="8" style="1" customWidth="1"/>
    <col min="14853" max="14853" width="6" style="1" customWidth="1"/>
    <col min="14854" max="14855" width="13" style="1" customWidth="1"/>
    <col min="14856" max="14856" width="10" style="1" customWidth="1"/>
    <col min="14857" max="14879" width="0" style="1" hidden="1" customWidth="1"/>
    <col min="14880" max="15104" width="9.33203125" style="1"/>
    <col min="15105" max="15105" width="10" style="1" customWidth="1"/>
    <col min="15106" max="15106" width="25" style="1" customWidth="1"/>
    <col min="15107" max="15107" width="20" style="1" customWidth="1"/>
    <col min="15108" max="15108" width="8" style="1" customWidth="1"/>
    <col min="15109" max="15109" width="6" style="1" customWidth="1"/>
    <col min="15110" max="15111" width="13" style="1" customWidth="1"/>
    <col min="15112" max="15112" width="10" style="1" customWidth="1"/>
    <col min="15113" max="15135" width="0" style="1" hidden="1" customWidth="1"/>
    <col min="15136" max="15360" width="9.33203125" style="1"/>
    <col min="15361" max="15361" width="10" style="1" customWidth="1"/>
    <col min="15362" max="15362" width="25" style="1" customWidth="1"/>
    <col min="15363" max="15363" width="20" style="1" customWidth="1"/>
    <col min="15364" max="15364" width="8" style="1" customWidth="1"/>
    <col min="15365" max="15365" width="6" style="1" customWidth="1"/>
    <col min="15366" max="15367" width="13" style="1" customWidth="1"/>
    <col min="15368" max="15368" width="10" style="1" customWidth="1"/>
    <col min="15369" max="15391" width="0" style="1" hidden="1" customWidth="1"/>
    <col min="15392" max="15616" width="9.33203125" style="1"/>
    <col min="15617" max="15617" width="10" style="1" customWidth="1"/>
    <col min="15618" max="15618" width="25" style="1" customWidth="1"/>
    <col min="15619" max="15619" width="20" style="1" customWidth="1"/>
    <col min="15620" max="15620" width="8" style="1" customWidth="1"/>
    <col min="15621" max="15621" width="6" style="1" customWidth="1"/>
    <col min="15622" max="15623" width="13" style="1" customWidth="1"/>
    <col min="15624" max="15624" width="10" style="1" customWidth="1"/>
    <col min="15625" max="15647" width="0" style="1" hidden="1" customWidth="1"/>
    <col min="15648" max="15872" width="9.33203125" style="1"/>
    <col min="15873" max="15873" width="10" style="1" customWidth="1"/>
    <col min="15874" max="15874" width="25" style="1" customWidth="1"/>
    <col min="15875" max="15875" width="20" style="1" customWidth="1"/>
    <col min="15876" max="15876" width="8" style="1" customWidth="1"/>
    <col min="15877" max="15877" width="6" style="1" customWidth="1"/>
    <col min="15878" max="15879" width="13" style="1" customWidth="1"/>
    <col min="15880" max="15880" width="10" style="1" customWidth="1"/>
    <col min="15881" max="15903" width="0" style="1" hidden="1" customWidth="1"/>
    <col min="15904" max="16128" width="9.33203125" style="1"/>
    <col min="16129" max="16129" width="10" style="1" customWidth="1"/>
    <col min="16130" max="16130" width="25" style="1" customWidth="1"/>
    <col min="16131" max="16131" width="20" style="1" customWidth="1"/>
    <col min="16132" max="16132" width="8" style="1" customWidth="1"/>
    <col min="16133" max="16133" width="6" style="1" customWidth="1"/>
    <col min="16134" max="16135" width="13" style="1" customWidth="1"/>
    <col min="16136" max="16136" width="10" style="1" customWidth="1"/>
    <col min="16137" max="16159" width="0" style="1" hidden="1" customWidth="1"/>
    <col min="16160" max="16384" width="9.33203125" style="1"/>
  </cols>
  <sheetData>
    <row r="1" spans="1:33" ht="18.399999999999999" customHeight="1" x14ac:dyDescent="0.15">
      <c r="A1" s="1" t="s">
        <v>335</v>
      </c>
    </row>
    <row r="3" spans="1:33" ht="18.399999999999999" customHeight="1" thickTop="1" thickBot="1" x14ac:dyDescent="0.2">
      <c r="A3" s="36" t="s">
        <v>369</v>
      </c>
      <c r="B3" s="36" t="s">
        <v>605</v>
      </c>
      <c r="C3" s="36"/>
      <c r="D3" s="36"/>
      <c r="E3" s="36"/>
      <c r="F3" s="36"/>
      <c r="G3" s="36"/>
      <c r="H3" s="36"/>
      <c r="I3" s="37" t="s">
        <v>407</v>
      </c>
      <c r="J3" s="37" t="s">
        <v>593</v>
      </c>
    </row>
    <row r="4" spans="1:33" ht="18.399999999999999" customHeight="1" thickTop="1" x14ac:dyDescent="0.15">
      <c r="A4" s="36" t="s">
        <v>129</v>
      </c>
      <c r="B4" s="36" t="s">
        <v>606</v>
      </c>
      <c r="C4" s="36"/>
      <c r="D4" s="36"/>
      <c r="E4" s="36"/>
      <c r="F4" s="36"/>
      <c r="G4" s="36"/>
      <c r="H4" s="36"/>
    </row>
    <row r="5" spans="1:33" ht="18.399999999999999" customHeight="1" x14ac:dyDescent="0.15">
      <c r="A5" s="38" t="s">
        <v>324</v>
      </c>
      <c r="B5" s="38"/>
      <c r="C5" s="38" t="s">
        <v>219</v>
      </c>
      <c r="D5" s="38" t="s">
        <v>9</v>
      </c>
      <c r="E5" s="38" t="s">
        <v>387</v>
      </c>
      <c r="F5" s="38" t="s">
        <v>100</v>
      </c>
      <c r="G5" s="38" t="s">
        <v>57</v>
      </c>
      <c r="H5" s="38" t="s">
        <v>114</v>
      </c>
    </row>
    <row r="6" spans="1:33" ht="18.399999999999999" customHeight="1" x14ac:dyDescent="0.15">
      <c r="A6" s="37" t="s">
        <v>22</v>
      </c>
      <c r="B6" s="37" t="s">
        <v>149</v>
      </c>
      <c r="C6" s="37" t="s">
        <v>592</v>
      </c>
      <c r="D6" s="37">
        <f>(900 + 700 + 485)*10^-4</f>
        <v>0.20850000000000002</v>
      </c>
      <c r="E6" s="39" t="s">
        <v>53</v>
      </c>
      <c r="F6" s="39">
        <f>중기기초자료!F3</f>
        <v>66538</v>
      </c>
      <c r="G6" s="40">
        <f>TRUNC(F6*D6, 1)</f>
        <v>13873.1</v>
      </c>
      <c r="H6" s="37" t="s">
        <v>407</v>
      </c>
      <c r="I6" s="37" t="s">
        <v>407</v>
      </c>
      <c r="K6" s="37" t="s">
        <v>50</v>
      </c>
      <c r="L6" s="37" t="s">
        <v>407</v>
      </c>
      <c r="M6" s="37" t="s">
        <v>607</v>
      </c>
      <c r="N6" s="37" t="s">
        <v>139</v>
      </c>
      <c r="AG6" s="34" t="str">
        <f>HYPERLINK("#중기기초자료!A3","G0000020100200000 →")</f>
        <v>G0000020100200000 →</v>
      </c>
    </row>
    <row r="7" spans="1:33" ht="18.399999999999999" customHeight="1" x14ac:dyDescent="0.15">
      <c r="B7" s="37" t="s">
        <v>357</v>
      </c>
      <c r="G7" s="39">
        <f>TRUNC(G6, 0)</f>
        <v>13873</v>
      </c>
    </row>
    <row r="8" spans="1:33" ht="18.399999999999999" customHeight="1" x14ac:dyDescent="0.15">
      <c r="A8" s="37" t="s">
        <v>289</v>
      </c>
      <c r="B8" s="37" t="s">
        <v>69</v>
      </c>
      <c r="C8" s="37" t="s">
        <v>407</v>
      </c>
      <c r="D8" s="37">
        <v>5</v>
      </c>
      <c r="E8" s="41" t="s">
        <v>400</v>
      </c>
      <c r="F8" s="41">
        <f>중기기초자료!D28</f>
        <v>1590</v>
      </c>
      <c r="G8" s="40">
        <f>TRUNC(F8*D8, 1)</f>
        <v>7950</v>
      </c>
      <c r="H8" s="37" t="s">
        <v>407</v>
      </c>
      <c r="I8" s="37" t="s">
        <v>407</v>
      </c>
      <c r="K8" s="37" t="s">
        <v>172</v>
      </c>
      <c r="L8" s="37" t="s">
        <v>407</v>
      </c>
      <c r="M8" s="37" t="s">
        <v>86</v>
      </c>
      <c r="AG8" s="34" t="str">
        <f>HYPERLINK("#중기기초자료!A28","M9366005 →")</f>
        <v>M9366005 →</v>
      </c>
    </row>
    <row r="9" spans="1:33" ht="18.399999999999999" customHeight="1" x14ac:dyDescent="0.15">
      <c r="B9" s="37" t="s">
        <v>30</v>
      </c>
      <c r="C9" s="37" t="s">
        <v>407</v>
      </c>
      <c r="D9" s="37">
        <v>21</v>
      </c>
      <c r="E9" s="41" t="s">
        <v>196</v>
      </c>
      <c r="F9" s="41">
        <v>0</v>
      </c>
      <c r="G9" s="40">
        <f>TRUNC((G8) * D9/100, 1)</f>
        <v>1669.5</v>
      </c>
      <c r="H9" s="37" t="s">
        <v>407</v>
      </c>
      <c r="I9" s="37" t="s">
        <v>407</v>
      </c>
      <c r="K9" s="37" t="s">
        <v>42</v>
      </c>
      <c r="L9" s="37" t="s">
        <v>407</v>
      </c>
      <c r="M9" s="37" t="s">
        <v>283</v>
      </c>
      <c r="N9" s="37" t="s">
        <v>407</v>
      </c>
    </row>
    <row r="10" spans="1:33" ht="18.399999999999999" customHeight="1" x14ac:dyDescent="0.15">
      <c r="B10" s="37" t="s">
        <v>357</v>
      </c>
      <c r="G10" s="39">
        <f>TRUNC(G8+G9, 0)</f>
        <v>9619</v>
      </c>
    </row>
    <row r="11" spans="1:33" ht="18.399999999999999" customHeight="1" x14ac:dyDescent="0.15">
      <c r="A11" s="37" t="s">
        <v>191</v>
      </c>
      <c r="B11" s="37" t="s">
        <v>101</v>
      </c>
      <c r="C11" s="37" t="s">
        <v>246</v>
      </c>
      <c r="D11" s="37">
        <v>1</v>
      </c>
      <c r="E11" s="40" t="s">
        <v>257</v>
      </c>
      <c r="F11" s="40">
        <f>TRUNC(중기기초자료!E24 * 중기전역변수!C18, 1)</f>
        <v>59025.599999999999</v>
      </c>
      <c r="G11" s="40">
        <f>TRUNC(F11*D11, 1)</f>
        <v>59025.599999999999</v>
      </c>
      <c r="H11" s="37" t="s">
        <v>407</v>
      </c>
      <c r="I11" s="37" t="s">
        <v>407</v>
      </c>
      <c r="K11" s="37" t="s">
        <v>247</v>
      </c>
      <c r="L11" s="37" t="s">
        <v>407</v>
      </c>
      <c r="M11" s="37" t="s">
        <v>339</v>
      </c>
      <c r="AG11" s="34" t="str">
        <f>HYPERLINK("#중기기초자료!A24","L001010101000048 →")</f>
        <v>L001010101000048 →</v>
      </c>
    </row>
    <row r="12" spans="1:33" ht="18.399999999999999" customHeight="1" x14ac:dyDescent="0.15">
      <c r="B12" s="37" t="s">
        <v>357</v>
      </c>
      <c r="G12" s="39">
        <f>TRUNC(G11, 0)</f>
        <v>59025</v>
      </c>
    </row>
    <row r="13" spans="1:33" ht="18.399999999999999" customHeight="1" thickBot="1" x14ac:dyDescent="0.2">
      <c r="B13" s="37" t="s">
        <v>40</v>
      </c>
      <c r="G13" s="39">
        <f>TRUNC(G7+G10+G12, 0)</f>
        <v>82517</v>
      </c>
    </row>
    <row r="14" spans="1:33" ht="18.399999999999999" customHeight="1" thickTop="1" thickBot="1" x14ac:dyDescent="0.2">
      <c r="A14" s="36"/>
      <c r="B14" s="36"/>
      <c r="C14" s="36"/>
      <c r="D14" s="36"/>
      <c r="E14" s="36"/>
      <c r="F14" s="36"/>
      <c r="G14" s="36"/>
      <c r="H14" s="36"/>
    </row>
    <row r="15" spans="1:33" ht="18.399999999999999" customHeight="1" thickTop="1" thickBot="1" x14ac:dyDescent="0.2">
      <c r="A15" s="36" t="s">
        <v>369</v>
      </c>
      <c r="B15" s="36" t="s">
        <v>63</v>
      </c>
      <c r="C15" s="36"/>
      <c r="D15" s="36"/>
      <c r="E15" s="36"/>
      <c r="F15" s="36"/>
      <c r="G15" s="36"/>
      <c r="H15" s="36"/>
      <c r="I15" s="37" t="s">
        <v>407</v>
      </c>
      <c r="J15" s="37" t="s">
        <v>37</v>
      </c>
    </row>
    <row r="16" spans="1:33" ht="18.399999999999999" customHeight="1" thickTop="1" x14ac:dyDescent="0.15">
      <c r="A16" s="36" t="s">
        <v>129</v>
      </c>
      <c r="B16" s="36" t="s">
        <v>39</v>
      </c>
      <c r="C16" s="36"/>
      <c r="D16" s="36"/>
      <c r="E16" s="36"/>
      <c r="F16" s="36"/>
      <c r="G16" s="36"/>
      <c r="H16" s="36"/>
    </row>
    <row r="17" spans="1:33" ht="18.399999999999999" customHeight="1" x14ac:dyDescent="0.15">
      <c r="A17" s="38" t="s">
        <v>324</v>
      </c>
      <c r="B17" s="38"/>
      <c r="C17" s="38" t="s">
        <v>219</v>
      </c>
      <c r="D17" s="38" t="s">
        <v>9</v>
      </c>
      <c r="E17" s="38" t="s">
        <v>387</v>
      </c>
      <c r="F17" s="38" t="s">
        <v>100</v>
      </c>
      <c r="G17" s="38" t="s">
        <v>57</v>
      </c>
      <c r="H17" s="38" t="s">
        <v>114</v>
      </c>
    </row>
    <row r="18" spans="1:33" ht="18.399999999999999" customHeight="1" x14ac:dyDescent="0.15">
      <c r="A18" s="37" t="s">
        <v>22</v>
      </c>
      <c r="B18" s="37" t="s">
        <v>149</v>
      </c>
      <c r="C18" s="37" t="s">
        <v>166</v>
      </c>
      <c r="D18" s="37">
        <f>(900 + 700 + 485)*10^-4</f>
        <v>0.20850000000000002</v>
      </c>
      <c r="E18" s="39" t="s">
        <v>53</v>
      </c>
      <c r="F18" s="39">
        <f>중기기초자료!F4</f>
        <v>112342</v>
      </c>
      <c r="G18" s="40">
        <f>TRUNC(F18*D18, 1)</f>
        <v>23423.3</v>
      </c>
      <c r="H18" s="37" t="s">
        <v>407</v>
      </c>
      <c r="I18" s="37" t="s">
        <v>407</v>
      </c>
      <c r="K18" s="37" t="s">
        <v>50</v>
      </c>
      <c r="L18" s="37" t="s">
        <v>407</v>
      </c>
      <c r="M18" s="37" t="s">
        <v>158</v>
      </c>
      <c r="N18" s="37" t="s">
        <v>139</v>
      </c>
      <c r="AG18" s="34" t="str">
        <f>HYPERLINK("#중기기초자료!A4","G0000020100600000 →")</f>
        <v>G0000020100600000 →</v>
      </c>
    </row>
    <row r="19" spans="1:33" ht="18.399999999999999" customHeight="1" x14ac:dyDescent="0.15">
      <c r="B19" s="37" t="s">
        <v>357</v>
      </c>
      <c r="G19" s="39">
        <f>TRUNC(G18, 0)</f>
        <v>23423</v>
      </c>
    </row>
    <row r="20" spans="1:33" ht="18.399999999999999" customHeight="1" x14ac:dyDescent="0.15">
      <c r="A20" s="37" t="s">
        <v>289</v>
      </c>
      <c r="B20" s="37" t="s">
        <v>69</v>
      </c>
      <c r="C20" s="37" t="s">
        <v>407</v>
      </c>
      <c r="D20" s="37">
        <v>10.199999999999999</v>
      </c>
      <c r="E20" s="41" t="s">
        <v>400</v>
      </c>
      <c r="F20" s="41">
        <f>중기기초자료!D28</f>
        <v>1590</v>
      </c>
      <c r="G20" s="40">
        <f>TRUNC(F20*D20, 1)</f>
        <v>16218</v>
      </c>
      <c r="H20" s="37" t="s">
        <v>407</v>
      </c>
      <c r="I20" s="37" t="s">
        <v>407</v>
      </c>
      <c r="K20" s="37" t="s">
        <v>172</v>
      </c>
      <c r="L20" s="37" t="s">
        <v>407</v>
      </c>
      <c r="M20" s="37" t="s">
        <v>86</v>
      </c>
      <c r="AG20" s="34" t="str">
        <f>HYPERLINK("#중기기초자료!A28","M9366005 →")</f>
        <v>M9366005 →</v>
      </c>
    </row>
    <row r="21" spans="1:33" ht="18.399999999999999" customHeight="1" x14ac:dyDescent="0.15">
      <c r="B21" s="37" t="s">
        <v>30</v>
      </c>
      <c r="C21" s="37" t="s">
        <v>407</v>
      </c>
      <c r="D21" s="37">
        <v>22</v>
      </c>
      <c r="E21" s="41" t="s">
        <v>196</v>
      </c>
      <c r="F21" s="41">
        <v>0</v>
      </c>
      <c r="G21" s="40">
        <f>TRUNC((G20) * D21/100, 1)</f>
        <v>3567.9</v>
      </c>
      <c r="H21" s="37" t="s">
        <v>407</v>
      </c>
      <c r="I21" s="37" t="s">
        <v>407</v>
      </c>
      <c r="K21" s="37" t="s">
        <v>42</v>
      </c>
      <c r="L21" s="37" t="s">
        <v>407</v>
      </c>
      <c r="M21" s="37" t="s">
        <v>283</v>
      </c>
      <c r="N21" s="37" t="s">
        <v>407</v>
      </c>
    </row>
    <row r="22" spans="1:33" ht="18.399999999999999" customHeight="1" x14ac:dyDescent="0.15">
      <c r="B22" s="37" t="s">
        <v>357</v>
      </c>
      <c r="G22" s="39">
        <f>TRUNC(G20+G21, 0)</f>
        <v>19785</v>
      </c>
    </row>
    <row r="23" spans="1:33" ht="18.399999999999999" customHeight="1" x14ac:dyDescent="0.15">
      <c r="A23" s="37" t="s">
        <v>191</v>
      </c>
      <c r="B23" s="37" t="s">
        <v>101</v>
      </c>
      <c r="C23" s="37" t="s">
        <v>246</v>
      </c>
      <c r="D23" s="37">
        <v>1</v>
      </c>
      <c r="E23" s="40" t="s">
        <v>257</v>
      </c>
      <c r="F23" s="40">
        <f>TRUNC(중기기초자료!E24 * 중기전역변수!C18, 1)</f>
        <v>59025.599999999999</v>
      </c>
      <c r="G23" s="40">
        <f>TRUNC(F23*D23, 1)</f>
        <v>59025.599999999999</v>
      </c>
      <c r="H23" s="37" t="s">
        <v>407</v>
      </c>
      <c r="I23" s="37" t="s">
        <v>407</v>
      </c>
      <c r="K23" s="37" t="s">
        <v>247</v>
      </c>
      <c r="L23" s="37" t="s">
        <v>407</v>
      </c>
      <c r="M23" s="37" t="s">
        <v>339</v>
      </c>
      <c r="AG23" s="34" t="str">
        <f>HYPERLINK("#중기기초자료!A24","L001010101000048 →")</f>
        <v>L001010101000048 →</v>
      </c>
    </row>
    <row r="24" spans="1:33" ht="18.399999999999999" customHeight="1" x14ac:dyDescent="0.15">
      <c r="B24" s="37" t="s">
        <v>357</v>
      </c>
      <c r="G24" s="39">
        <f>TRUNC(G23, 0)</f>
        <v>59025</v>
      </c>
    </row>
    <row r="25" spans="1:33" ht="18.399999999999999" customHeight="1" thickBot="1" x14ac:dyDescent="0.2">
      <c r="B25" s="37" t="s">
        <v>40</v>
      </c>
      <c r="G25" s="39">
        <f>TRUNC(G19+G22+G24, 0)</f>
        <v>102233</v>
      </c>
    </row>
    <row r="26" spans="1:33" ht="18.399999999999999" customHeight="1" thickTop="1" thickBot="1" x14ac:dyDescent="0.2">
      <c r="A26" s="36"/>
      <c r="B26" s="36"/>
      <c r="C26" s="36"/>
      <c r="D26" s="36"/>
      <c r="E26" s="36"/>
      <c r="F26" s="36"/>
      <c r="G26" s="36"/>
      <c r="H26" s="36"/>
    </row>
    <row r="27" spans="1:33" ht="18.399999999999999" customHeight="1" thickTop="1" thickBot="1" x14ac:dyDescent="0.2">
      <c r="A27" s="36" t="s">
        <v>369</v>
      </c>
      <c r="B27" s="36" t="s">
        <v>299</v>
      </c>
      <c r="C27" s="36"/>
      <c r="D27" s="36"/>
      <c r="E27" s="36"/>
      <c r="F27" s="36"/>
      <c r="G27" s="36"/>
      <c r="H27" s="36"/>
      <c r="I27" s="37" t="s">
        <v>407</v>
      </c>
      <c r="J27" s="37" t="s">
        <v>282</v>
      </c>
    </row>
    <row r="28" spans="1:33" ht="18.399999999999999" customHeight="1" thickTop="1" x14ac:dyDescent="0.15">
      <c r="A28" s="36" t="s">
        <v>129</v>
      </c>
      <c r="B28" s="36" t="s">
        <v>156</v>
      </c>
      <c r="C28" s="36"/>
      <c r="D28" s="36"/>
      <c r="E28" s="36"/>
      <c r="F28" s="36"/>
      <c r="G28" s="36"/>
      <c r="H28" s="36"/>
    </row>
    <row r="29" spans="1:33" ht="18.399999999999999" customHeight="1" x14ac:dyDescent="0.15">
      <c r="A29" s="38" t="s">
        <v>324</v>
      </c>
      <c r="B29" s="38"/>
      <c r="C29" s="38" t="s">
        <v>219</v>
      </c>
      <c r="D29" s="38" t="s">
        <v>9</v>
      </c>
      <c r="E29" s="38" t="s">
        <v>387</v>
      </c>
      <c r="F29" s="38" t="s">
        <v>100</v>
      </c>
      <c r="G29" s="38" t="s">
        <v>57</v>
      </c>
      <c r="H29" s="38" t="s">
        <v>114</v>
      </c>
    </row>
    <row r="30" spans="1:33" ht="18.399999999999999" customHeight="1" x14ac:dyDescent="0.15">
      <c r="A30" s="37" t="s">
        <v>22</v>
      </c>
      <c r="B30" s="37" t="s">
        <v>149</v>
      </c>
      <c r="C30" s="37" t="s">
        <v>85</v>
      </c>
      <c r="D30" s="37">
        <f>(900 + 700 + 485)*10^-4</f>
        <v>0.20850000000000002</v>
      </c>
      <c r="E30" s="39" t="s">
        <v>53</v>
      </c>
      <c r="F30" s="39">
        <f>중기기초자료!F5</f>
        <v>117766</v>
      </c>
      <c r="G30" s="40">
        <f>TRUNC(F30*D30, 1)</f>
        <v>24554.2</v>
      </c>
      <c r="H30" s="37" t="s">
        <v>407</v>
      </c>
      <c r="I30" s="37" t="s">
        <v>407</v>
      </c>
      <c r="K30" s="37" t="s">
        <v>50</v>
      </c>
      <c r="L30" s="37" t="s">
        <v>407</v>
      </c>
      <c r="M30" s="37" t="s">
        <v>397</v>
      </c>
      <c r="N30" s="37" t="s">
        <v>139</v>
      </c>
      <c r="AG30" s="34" t="str">
        <f>HYPERLINK("#중기기초자료!A5","G0000020100700000 →")</f>
        <v>G0000020100700000 →</v>
      </c>
    </row>
    <row r="31" spans="1:33" ht="18.399999999999999" customHeight="1" x14ac:dyDescent="0.15">
      <c r="B31" s="37" t="s">
        <v>357</v>
      </c>
      <c r="G31" s="39">
        <f>TRUNC(G30, 0)</f>
        <v>24554</v>
      </c>
    </row>
    <row r="32" spans="1:33" ht="18.399999999999999" customHeight="1" x14ac:dyDescent="0.15">
      <c r="A32" s="37" t="s">
        <v>289</v>
      </c>
      <c r="B32" s="37" t="s">
        <v>69</v>
      </c>
      <c r="C32" s="37" t="s">
        <v>407</v>
      </c>
      <c r="D32" s="37">
        <v>11.6</v>
      </c>
      <c r="E32" s="41" t="s">
        <v>400</v>
      </c>
      <c r="F32" s="41">
        <f>중기기초자료!D28</f>
        <v>1590</v>
      </c>
      <c r="G32" s="40">
        <f>TRUNC(F32*D32, 1)</f>
        <v>18444</v>
      </c>
      <c r="H32" s="37" t="s">
        <v>407</v>
      </c>
      <c r="I32" s="37" t="s">
        <v>407</v>
      </c>
      <c r="K32" s="37" t="s">
        <v>172</v>
      </c>
      <c r="L32" s="37" t="s">
        <v>407</v>
      </c>
      <c r="M32" s="37" t="s">
        <v>86</v>
      </c>
      <c r="AG32" s="34" t="str">
        <f>HYPERLINK("#중기기초자료!A28","M9366005 →")</f>
        <v>M9366005 →</v>
      </c>
    </row>
    <row r="33" spans="1:33" ht="18.399999999999999" customHeight="1" x14ac:dyDescent="0.15">
      <c r="B33" s="37" t="s">
        <v>30</v>
      </c>
      <c r="C33" s="37" t="s">
        <v>407</v>
      </c>
      <c r="D33" s="37">
        <v>22</v>
      </c>
      <c r="E33" s="41" t="s">
        <v>196</v>
      </c>
      <c r="F33" s="41">
        <v>0</v>
      </c>
      <c r="G33" s="40">
        <f>TRUNC((G32) * D33/100, 1)</f>
        <v>4057.6</v>
      </c>
      <c r="H33" s="37" t="s">
        <v>407</v>
      </c>
      <c r="I33" s="37" t="s">
        <v>407</v>
      </c>
      <c r="K33" s="37" t="s">
        <v>42</v>
      </c>
      <c r="L33" s="37" t="s">
        <v>407</v>
      </c>
      <c r="M33" s="37" t="s">
        <v>283</v>
      </c>
      <c r="N33" s="37" t="s">
        <v>407</v>
      </c>
    </row>
    <row r="34" spans="1:33" ht="18.399999999999999" customHeight="1" x14ac:dyDescent="0.15">
      <c r="B34" s="37" t="s">
        <v>357</v>
      </c>
      <c r="G34" s="39">
        <f>TRUNC(G32+G33, 0)</f>
        <v>22501</v>
      </c>
    </row>
    <row r="35" spans="1:33" ht="18.399999999999999" customHeight="1" x14ac:dyDescent="0.15">
      <c r="A35" s="37" t="s">
        <v>191</v>
      </c>
      <c r="B35" s="37" t="s">
        <v>101</v>
      </c>
      <c r="C35" s="37" t="s">
        <v>246</v>
      </c>
      <c r="D35" s="37">
        <v>1</v>
      </c>
      <c r="E35" s="40" t="s">
        <v>257</v>
      </c>
      <c r="F35" s="40">
        <f>TRUNC(중기기초자료!E24 * 중기전역변수!C18, 1)</f>
        <v>59025.599999999999</v>
      </c>
      <c r="G35" s="40">
        <f>TRUNC(F35*D35, 1)</f>
        <v>59025.599999999999</v>
      </c>
      <c r="H35" s="37" t="s">
        <v>407</v>
      </c>
      <c r="I35" s="37" t="s">
        <v>407</v>
      </c>
      <c r="K35" s="37" t="s">
        <v>247</v>
      </c>
      <c r="L35" s="37" t="s">
        <v>407</v>
      </c>
      <c r="M35" s="37" t="s">
        <v>339</v>
      </c>
      <c r="AG35" s="34" t="str">
        <f>HYPERLINK("#중기기초자료!A24","L001010101000048 →")</f>
        <v>L001010101000048 →</v>
      </c>
    </row>
    <row r="36" spans="1:33" ht="18.399999999999999" customHeight="1" x14ac:dyDescent="0.15">
      <c r="B36" s="37" t="s">
        <v>357</v>
      </c>
      <c r="G36" s="39">
        <f>TRUNC(G35, 0)</f>
        <v>59025</v>
      </c>
    </row>
    <row r="37" spans="1:33" ht="18.399999999999999" customHeight="1" thickBot="1" x14ac:dyDescent="0.2">
      <c r="B37" s="37" t="s">
        <v>40</v>
      </c>
      <c r="G37" s="39">
        <f>TRUNC(G31+G34+G36, 0)</f>
        <v>106080</v>
      </c>
    </row>
    <row r="38" spans="1:33" ht="18.399999999999999" customHeight="1" thickTop="1" thickBot="1" x14ac:dyDescent="0.2">
      <c r="A38" s="36"/>
      <c r="B38" s="36"/>
      <c r="C38" s="36"/>
      <c r="D38" s="36"/>
      <c r="E38" s="36"/>
      <c r="F38" s="36"/>
      <c r="G38" s="36"/>
      <c r="H38" s="36"/>
    </row>
    <row r="39" spans="1:33" ht="18.399999999999999" customHeight="1" thickTop="1" thickBot="1" x14ac:dyDescent="0.2">
      <c r="A39" s="36" t="s">
        <v>369</v>
      </c>
      <c r="B39" s="36" t="s">
        <v>608</v>
      </c>
      <c r="C39" s="36"/>
      <c r="D39" s="36"/>
      <c r="E39" s="36"/>
      <c r="F39" s="36"/>
      <c r="G39" s="36"/>
      <c r="H39" s="36"/>
      <c r="I39" s="37" t="s">
        <v>407</v>
      </c>
      <c r="J39" s="37" t="s">
        <v>595</v>
      </c>
    </row>
    <row r="40" spans="1:33" ht="18.399999999999999" customHeight="1" thickTop="1" x14ac:dyDescent="0.15">
      <c r="A40" s="36" t="s">
        <v>129</v>
      </c>
      <c r="B40" s="36" t="s">
        <v>609</v>
      </c>
      <c r="C40" s="36"/>
      <c r="D40" s="36"/>
      <c r="E40" s="36"/>
      <c r="F40" s="36"/>
      <c r="G40" s="36"/>
      <c r="H40" s="36"/>
    </row>
    <row r="41" spans="1:33" ht="18.399999999999999" customHeight="1" x14ac:dyDescent="0.15">
      <c r="A41" s="38" t="s">
        <v>324</v>
      </c>
      <c r="B41" s="38"/>
      <c r="C41" s="38" t="s">
        <v>219</v>
      </c>
      <c r="D41" s="38" t="s">
        <v>9</v>
      </c>
      <c r="E41" s="38" t="s">
        <v>387</v>
      </c>
      <c r="F41" s="38" t="s">
        <v>100</v>
      </c>
      <c r="G41" s="38" t="s">
        <v>57</v>
      </c>
      <c r="H41" s="38" t="s">
        <v>114</v>
      </c>
    </row>
    <row r="42" spans="1:33" ht="18.399999999999999" customHeight="1" x14ac:dyDescent="0.15">
      <c r="A42" s="37" t="s">
        <v>22</v>
      </c>
      <c r="B42" s="37" t="s">
        <v>149</v>
      </c>
      <c r="C42" s="37" t="s">
        <v>594</v>
      </c>
      <c r="D42" s="37">
        <f>(900 + 700 + 485)*10^-4</f>
        <v>0.20850000000000002</v>
      </c>
      <c r="E42" s="39" t="s">
        <v>53</v>
      </c>
      <c r="F42" s="39">
        <f>중기기초자료!F6</f>
        <v>142069</v>
      </c>
      <c r="G42" s="40">
        <f>TRUNC(F42*D42, 1)</f>
        <v>29621.3</v>
      </c>
      <c r="H42" s="37" t="s">
        <v>407</v>
      </c>
      <c r="I42" s="37" t="s">
        <v>407</v>
      </c>
      <c r="K42" s="37" t="s">
        <v>50</v>
      </c>
      <c r="L42" s="37" t="s">
        <v>407</v>
      </c>
      <c r="M42" s="37" t="s">
        <v>610</v>
      </c>
      <c r="N42" s="37" t="s">
        <v>139</v>
      </c>
      <c r="AG42" s="34" t="str">
        <f>HYPERLINK("#중기기초자료!A6","G0000020101000000 →")</f>
        <v>G0000020101000000 →</v>
      </c>
    </row>
    <row r="43" spans="1:33" ht="18.399999999999999" customHeight="1" x14ac:dyDescent="0.15">
      <c r="B43" s="37" t="s">
        <v>357</v>
      </c>
      <c r="G43" s="39">
        <f>TRUNC(G42, 0)</f>
        <v>29621</v>
      </c>
    </row>
    <row r="44" spans="1:33" ht="18.399999999999999" customHeight="1" x14ac:dyDescent="0.15">
      <c r="A44" s="37" t="s">
        <v>289</v>
      </c>
      <c r="B44" s="37" t="s">
        <v>69</v>
      </c>
      <c r="C44" s="37" t="s">
        <v>407</v>
      </c>
      <c r="D44" s="37">
        <v>19.5</v>
      </c>
      <c r="E44" s="41" t="s">
        <v>400</v>
      </c>
      <c r="F44" s="41">
        <f>중기기초자료!D28</f>
        <v>1590</v>
      </c>
      <c r="G44" s="40">
        <f>TRUNC(F44*D44, 1)</f>
        <v>31005</v>
      </c>
      <c r="H44" s="37" t="s">
        <v>407</v>
      </c>
      <c r="I44" s="37" t="s">
        <v>407</v>
      </c>
      <c r="K44" s="37" t="s">
        <v>172</v>
      </c>
      <c r="L44" s="37" t="s">
        <v>407</v>
      </c>
      <c r="M44" s="37" t="s">
        <v>86</v>
      </c>
      <c r="AG44" s="34" t="str">
        <f>HYPERLINK("#중기기초자료!A28","M9366005 →")</f>
        <v>M9366005 →</v>
      </c>
    </row>
    <row r="45" spans="1:33" ht="18.399999999999999" customHeight="1" x14ac:dyDescent="0.15">
      <c r="B45" s="37" t="s">
        <v>30</v>
      </c>
      <c r="C45" s="37" t="s">
        <v>407</v>
      </c>
      <c r="D45" s="37">
        <v>22</v>
      </c>
      <c r="E45" s="41" t="s">
        <v>196</v>
      </c>
      <c r="F45" s="41">
        <v>0</v>
      </c>
      <c r="G45" s="40">
        <f>TRUNC((G44) * D45/100, 1)</f>
        <v>6821.1</v>
      </c>
      <c r="H45" s="37" t="s">
        <v>407</v>
      </c>
      <c r="I45" s="37" t="s">
        <v>407</v>
      </c>
      <c r="K45" s="37" t="s">
        <v>42</v>
      </c>
      <c r="L45" s="37" t="s">
        <v>407</v>
      </c>
      <c r="M45" s="37" t="s">
        <v>283</v>
      </c>
      <c r="N45" s="37" t="s">
        <v>407</v>
      </c>
    </row>
    <row r="46" spans="1:33" ht="18.399999999999999" customHeight="1" x14ac:dyDescent="0.15">
      <c r="B46" s="37" t="s">
        <v>357</v>
      </c>
      <c r="G46" s="39">
        <f>TRUNC(G44+G45, 0)</f>
        <v>37826</v>
      </c>
    </row>
    <row r="47" spans="1:33" ht="18.399999999999999" customHeight="1" x14ac:dyDescent="0.15">
      <c r="A47" s="37" t="s">
        <v>191</v>
      </c>
      <c r="B47" s="37" t="s">
        <v>101</v>
      </c>
      <c r="C47" s="37" t="s">
        <v>246</v>
      </c>
      <c r="D47" s="37">
        <v>1</v>
      </c>
      <c r="E47" s="40" t="s">
        <v>257</v>
      </c>
      <c r="F47" s="40">
        <f>TRUNC(중기기초자료!E24 * 중기전역변수!C18, 1)</f>
        <v>59025.599999999999</v>
      </c>
      <c r="G47" s="40">
        <f>TRUNC(F47*D47, 1)</f>
        <v>59025.599999999999</v>
      </c>
      <c r="H47" s="37" t="s">
        <v>407</v>
      </c>
      <c r="I47" s="37" t="s">
        <v>407</v>
      </c>
      <c r="K47" s="37" t="s">
        <v>247</v>
      </c>
      <c r="L47" s="37" t="s">
        <v>407</v>
      </c>
      <c r="M47" s="37" t="s">
        <v>339</v>
      </c>
      <c r="AG47" s="34" t="str">
        <f>HYPERLINK("#중기기초자료!A24","L001010101000048 →")</f>
        <v>L001010101000048 →</v>
      </c>
    </row>
    <row r="48" spans="1:33" ht="18.399999999999999" customHeight="1" x14ac:dyDescent="0.15">
      <c r="B48" s="37" t="s">
        <v>357</v>
      </c>
      <c r="G48" s="39">
        <f>TRUNC(G47, 0)</f>
        <v>59025</v>
      </c>
    </row>
    <row r="49" spans="1:33" ht="18.399999999999999" customHeight="1" thickBot="1" x14ac:dyDescent="0.2">
      <c r="B49" s="37" t="s">
        <v>40</v>
      </c>
      <c r="G49" s="39">
        <f>TRUNC(G43+G46+G48, 0)</f>
        <v>126472</v>
      </c>
    </row>
    <row r="50" spans="1:33" ht="18.399999999999999" customHeight="1" thickTop="1" thickBot="1" x14ac:dyDescent="0.2">
      <c r="A50" s="36"/>
      <c r="B50" s="36"/>
      <c r="C50" s="36"/>
      <c r="D50" s="36"/>
      <c r="E50" s="36"/>
      <c r="F50" s="36"/>
      <c r="G50" s="36"/>
      <c r="H50" s="36"/>
    </row>
    <row r="51" spans="1:33" ht="18.399999999999999" customHeight="1" thickTop="1" thickBot="1" x14ac:dyDescent="0.2">
      <c r="A51" s="36" t="s">
        <v>369</v>
      </c>
      <c r="B51" s="36" t="s">
        <v>338</v>
      </c>
      <c r="C51" s="36"/>
      <c r="D51" s="36"/>
      <c r="E51" s="36"/>
      <c r="F51" s="36"/>
      <c r="G51" s="36"/>
      <c r="H51" s="36"/>
      <c r="I51" s="37" t="s">
        <v>407</v>
      </c>
      <c r="J51" s="37" t="s">
        <v>185</v>
      </c>
    </row>
    <row r="52" spans="1:33" ht="18.399999999999999" customHeight="1" thickTop="1" x14ac:dyDescent="0.15">
      <c r="A52" s="36" t="s">
        <v>129</v>
      </c>
      <c r="B52" s="36" t="s">
        <v>156</v>
      </c>
      <c r="C52" s="36"/>
      <c r="D52" s="36"/>
      <c r="E52" s="36"/>
      <c r="F52" s="36"/>
      <c r="G52" s="36"/>
      <c r="H52" s="36"/>
    </row>
    <row r="53" spans="1:33" ht="18.399999999999999" customHeight="1" x14ac:dyDescent="0.15">
      <c r="A53" s="38" t="s">
        <v>324</v>
      </c>
      <c r="B53" s="38"/>
      <c r="C53" s="38" t="s">
        <v>219</v>
      </c>
      <c r="D53" s="38" t="s">
        <v>9</v>
      </c>
      <c r="E53" s="38" t="s">
        <v>387</v>
      </c>
      <c r="F53" s="38" t="s">
        <v>100</v>
      </c>
      <c r="G53" s="38" t="s">
        <v>57</v>
      </c>
      <c r="H53" s="38" t="s">
        <v>114</v>
      </c>
    </row>
    <row r="54" spans="1:33" ht="18.399999999999999" customHeight="1" x14ac:dyDescent="0.15">
      <c r="A54" s="37" t="s">
        <v>22</v>
      </c>
      <c r="B54" s="37" t="s">
        <v>149</v>
      </c>
      <c r="C54" s="37" t="s">
        <v>85</v>
      </c>
      <c r="D54" s="37">
        <f>(990 + 770 + 485)*10^-4</f>
        <v>0.22450000000000001</v>
      </c>
      <c r="E54" s="39" t="s">
        <v>53</v>
      </c>
      <c r="F54" s="39">
        <f>중기기초자료!F5</f>
        <v>117766</v>
      </c>
      <c r="G54" s="40">
        <f>TRUNC(F54*D54, 1)</f>
        <v>26438.400000000001</v>
      </c>
      <c r="H54" s="37" t="s">
        <v>407</v>
      </c>
      <c r="I54" s="37" t="s">
        <v>407</v>
      </c>
      <c r="K54" s="37" t="s">
        <v>50</v>
      </c>
      <c r="L54" s="37" t="s">
        <v>407</v>
      </c>
      <c r="M54" s="37" t="s">
        <v>397</v>
      </c>
      <c r="N54" s="37" t="s">
        <v>126</v>
      </c>
      <c r="AG54" s="34" t="str">
        <f>HYPERLINK("#중기기초자료!A5","G0000020100700000 →")</f>
        <v>G0000020100700000 →</v>
      </c>
    </row>
    <row r="55" spans="1:33" ht="18.399999999999999" customHeight="1" x14ac:dyDescent="0.15">
      <c r="B55" s="37" t="s">
        <v>135</v>
      </c>
      <c r="C55" s="37" t="s">
        <v>273</v>
      </c>
      <c r="D55" s="37">
        <v>1</v>
      </c>
      <c r="E55" s="39" t="s">
        <v>116</v>
      </c>
      <c r="F55" s="39">
        <f>중기사용료목록!G9</f>
        <v>11412</v>
      </c>
      <c r="G55" s="40">
        <f>TRUNC(F55*D55, 1)</f>
        <v>11412</v>
      </c>
      <c r="H55" s="37" t="s">
        <v>407</v>
      </c>
      <c r="I55" s="37" t="s">
        <v>407</v>
      </c>
      <c r="K55" s="37" t="s">
        <v>354</v>
      </c>
      <c r="L55" s="37" t="s">
        <v>407</v>
      </c>
      <c r="M55" s="37" t="s">
        <v>272</v>
      </c>
      <c r="AG55" s="34" t="str">
        <f>HYPERLINK("#중기사용료목록!A9","E00000230000700000 →")</f>
        <v>E00000230000700000 →</v>
      </c>
    </row>
    <row r="56" spans="1:33" ht="18.399999999999999" customHeight="1" x14ac:dyDescent="0.15">
      <c r="B56" s="37" t="s">
        <v>357</v>
      </c>
      <c r="G56" s="39">
        <f>TRUNC(G54+G55, 0)</f>
        <v>37850</v>
      </c>
    </row>
    <row r="57" spans="1:33" ht="18.399999999999999" customHeight="1" x14ac:dyDescent="0.15">
      <c r="A57" s="37" t="s">
        <v>289</v>
      </c>
      <c r="B57" s="37" t="s">
        <v>69</v>
      </c>
      <c r="C57" s="37" t="s">
        <v>407</v>
      </c>
      <c r="D57" s="37">
        <v>11.6</v>
      </c>
      <c r="E57" s="41" t="s">
        <v>400</v>
      </c>
      <c r="F57" s="41">
        <f>중기기초자료!D28</f>
        <v>1590</v>
      </c>
      <c r="G57" s="40">
        <f>TRUNC(F57*D57, 1)</f>
        <v>18444</v>
      </c>
      <c r="H57" s="37" t="s">
        <v>407</v>
      </c>
      <c r="I57" s="37" t="s">
        <v>407</v>
      </c>
      <c r="K57" s="37" t="s">
        <v>172</v>
      </c>
      <c r="L57" s="37" t="s">
        <v>407</v>
      </c>
      <c r="M57" s="37" t="s">
        <v>86</v>
      </c>
      <c r="AG57" s="34" t="str">
        <f>HYPERLINK("#9","M9366005 →")</f>
        <v>M9366005 →</v>
      </c>
    </row>
    <row r="58" spans="1:33" ht="18.399999999999999" customHeight="1" x14ac:dyDescent="0.15">
      <c r="B58" s="37" t="s">
        <v>328</v>
      </c>
      <c r="C58" s="37" t="s">
        <v>407</v>
      </c>
      <c r="D58" s="37">
        <v>16</v>
      </c>
      <c r="E58" s="41" t="s">
        <v>196</v>
      </c>
      <c r="F58" s="41">
        <v>0</v>
      </c>
      <c r="G58" s="40">
        <f>TRUNC((G57) * D58/100, 1)</f>
        <v>2951</v>
      </c>
      <c r="H58" s="37" t="s">
        <v>407</v>
      </c>
      <c r="I58" s="37" t="s">
        <v>407</v>
      </c>
      <c r="K58" s="37" t="s">
        <v>42</v>
      </c>
      <c r="L58" s="37" t="s">
        <v>407</v>
      </c>
      <c r="M58" s="37" t="s">
        <v>283</v>
      </c>
      <c r="N58" s="37" t="s">
        <v>407</v>
      </c>
      <c r="AG58" s="34" t="str">
        <f>HYPERLINK("#9","F/M1 →")</f>
        <v>F/M1 →</v>
      </c>
    </row>
    <row r="59" spans="1:33" ht="18.399999999999999" customHeight="1" x14ac:dyDescent="0.15">
      <c r="B59" s="37" t="s">
        <v>357</v>
      </c>
      <c r="G59" s="39">
        <f>TRUNC(G57+G58, 0)</f>
        <v>21395</v>
      </c>
    </row>
    <row r="60" spans="1:33" ht="18.399999999999999" customHeight="1" x14ac:dyDescent="0.15">
      <c r="A60" s="37" t="s">
        <v>191</v>
      </c>
      <c r="B60" s="37" t="s">
        <v>101</v>
      </c>
      <c r="C60" s="37" t="s">
        <v>246</v>
      </c>
      <c r="D60" s="37">
        <v>1</v>
      </c>
      <c r="E60" s="40" t="s">
        <v>257</v>
      </c>
      <c r="F60" s="40">
        <f>TRUNC(중기기초자료!E24 * 중기전역변수!C18, 1)</f>
        <v>59025.599999999999</v>
      </c>
      <c r="G60" s="40">
        <f>TRUNC(F60*D60, 1)</f>
        <v>59025.599999999999</v>
      </c>
      <c r="H60" s="37" t="s">
        <v>407</v>
      </c>
      <c r="I60" s="37" t="s">
        <v>407</v>
      </c>
      <c r="K60" s="37" t="s">
        <v>362</v>
      </c>
      <c r="L60" s="37" t="s">
        <v>407</v>
      </c>
      <c r="M60" s="37" t="s">
        <v>339</v>
      </c>
      <c r="AG60" s="34" t="str">
        <f>HYPERLINK("#9","L001010101000048 →")</f>
        <v>L001010101000048 →</v>
      </c>
    </row>
    <row r="61" spans="1:33" ht="18.399999999999999" customHeight="1" x14ac:dyDescent="0.15">
      <c r="B61" s="37" t="s">
        <v>357</v>
      </c>
      <c r="G61" s="39">
        <f>TRUNC(G60, 0)</f>
        <v>59025</v>
      </c>
    </row>
    <row r="62" spans="1:33" ht="18.399999999999999" customHeight="1" thickBot="1" x14ac:dyDescent="0.2">
      <c r="B62" s="37" t="s">
        <v>40</v>
      </c>
      <c r="G62" s="39">
        <f>TRUNC(G56+G59+G61, 0)</f>
        <v>118270</v>
      </c>
    </row>
    <row r="63" spans="1:33" ht="18.399999999999999" customHeight="1" thickTop="1" thickBot="1" x14ac:dyDescent="0.2">
      <c r="A63" s="36"/>
      <c r="B63" s="36"/>
      <c r="C63" s="36"/>
      <c r="D63" s="36"/>
      <c r="E63" s="36"/>
      <c r="F63" s="36"/>
      <c r="G63" s="36"/>
      <c r="H63" s="36"/>
    </row>
    <row r="64" spans="1:33" ht="18.399999999999999" customHeight="1" thickTop="1" thickBot="1" x14ac:dyDescent="0.2">
      <c r="A64" s="36" t="s">
        <v>369</v>
      </c>
      <c r="B64" s="36" t="s">
        <v>611</v>
      </c>
      <c r="C64" s="36"/>
      <c r="D64" s="36"/>
      <c r="E64" s="36"/>
      <c r="F64" s="36"/>
      <c r="G64" s="36"/>
      <c r="H64" s="36"/>
      <c r="I64" s="37" t="s">
        <v>407</v>
      </c>
      <c r="J64" s="37" t="s">
        <v>597</v>
      </c>
    </row>
    <row r="65" spans="1:33" ht="18.399999999999999" customHeight="1" thickTop="1" x14ac:dyDescent="0.15">
      <c r="A65" s="36" t="s">
        <v>129</v>
      </c>
      <c r="B65" s="36" t="s">
        <v>612</v>
      </c>
      <c r="C65" s="36"/>
      <c r="D65" s="36"/>
      <c r="E65" s="36"/>
      <c r="F65" s="36"/>
      <c r="G65" s="36"/>
      <c r="H65" s="36"/>
    </row>
    <row r="66" spans="1:33" ht="18.399999999999999" customHeight="1" x14ac:dyDescent="0.15">
      <c r="A66" s="38" t="s">
        <v>324</v>
      </c>
      <c r="B66" s="38"/>
      <c r="C66" s="38" t="s">
        <v>219</v>
      </c>
      <c r="D66" s="38" t="s">
        <v>9</v>
      </c>
      <c r="E66" s="38" t="s">
        <v>387</v>
      </c>
      <c r="F66" s="38" t="s">
        <v>100</v>
      </c>
      <c r="G66" s="38" t="s">
        <v>57</v>
      </c>
      <c r="H66" s="38" t="s">
        <v>114</v>
      </c>
    </row>
    <row r="67" spans="1:33" ht="18.399999999999999" customHeight="1" x14ac:dyDescent="0.15">
      <c r="A67" s="37" t="s">
        <v>22</v>
      </c>
      <c r="B67" s="37" t="s">
        <v>596</v>
      </c>
      <c r="C67" s="37" t="s">
        <v>166</v>
      </c>
      <c r="D67" s="37">
        <f>(900 + 700 + 679)*10^-4</f>
        <v>0.22790000000000002</v>
      </c>
      <c r="E67" s="39" t="s">
        <v>53</v>
      </c>
      <c r="F67" s="39">
        <f>중기기초자료!F7</f>
        <v>119000</v>
      </c>
      <c r="G67" s="40">
        <f>TRUNC(F67*D67, 1)</f>
        <v>27120.1</v>
      </c>
      <c r="H67" s="37" t="s">
        <v>407</v>
      </c>
      <c r="I67" s="37" t="s">
        <v>407</v>
      </c>
      <c r="K67" s="37" t="s">
        <v>50</v>
      </c>
      <c r="L67" s="37" t="s">
        <v>407</v>
      </c>
      <c r="M67" s="37" t="s">
        <v>613</v>
      </c>
      <c r="N67" s="37" t="s">
        <v>614</v>
      </c>
      <c r="AG67" s="34" t="str">
        <f>HYPERLINK("#9","G0000021100600000 →")</f>
        <v>G0000021100600000 →</v>
      </c>
    </row>
    <row r="68" spans="1:33" ht="18.399999999999999" customHeight="1" x14ac:dyDescent="0.15">
      <c r="B68" s="37" t="s">
        <v>357</v>
      </c>
      <c r="G68" s="39">
        <f>TRUNC(G67, 0)</f>
        <v>27120</v>
      </c>
    </row>
    <row r="69" spans="1:33" ht="18.399999999999999" customHeight="1" x14ac:dyDescent="0.15">
      <c r="A69" s="37" t="s">
        <v>289</v>
      </c>
      <c r="B69" s="37" t="s">
        <v>69</v>
      </c>
      <c r="C69" s="37" t="s">
        <v>407</v>
      </c>
      <c r="D69" s="37">
        <v>11.6</v>
      </c>
      <c r="E69" s="41" t="s">
        <v>400</v>
      </c>
      <c r="F69" s="41">
        <f>중기기초자료!D28</f>
        <v>1590</v>
      </c>
      <c r="G69" s="40">
        <f>TRUNC(F69*D69, 1)</f>
        <v>18444</v>
      </c>
      <c r="H69" s="37" t="s">
        <v>407</v>
      </c>
      <c r="I69" s="37" t="s">
        <v>407</v>
      </c>
      <c r="K69" s="37" t="s">
        <v>172</v>
      </c>
      <c r="L69" s="37" t="s">
        <v>407</v>
      </c>
      <c r="M69" s="37" t="s">
        <v>86</v>
      </c>
      <c r="AG69" s="34" t="str">
        <f>HYPERLINK("#9","M9366005 →")</f>
        <v>M9366005 →</v>
      </c>
    </row>
    <row r="70" spans="1:33" ht="18.399999999999999" customHeight="1" x14ac:dyDescent="0.15">
      <c r="B70" s="37" t="s">
        <v>30</v>
      </c>
      <c r="C70" s="37" t="s">
        <v>407</v>
      </c>
      <c r="D70" s="37">
        <v>24</v>
      </c>
      <c r="E70" s="41" t="s">
        <v>196</v>
      </c>
      <c r="F70" s="41">
        <v>0</v>
      </c>
      <c r="G70" s="40">
        <f>TRUNC((G69) * D70/100, 1)</f>
        <v>4426.5</v>
      </c>
      <c r="H70" s="37" t="s">
        <v>407</v>
      </c>
      <c r="I70" s="37" t="s">
        <v>407</v>
      </c>
      <c r="K70" s="37" t="s">
        <v>42</v>
      </c>
      <c r="L70" s="37" t="s">
        <v>407</v>
      </c>
      <c r="M70" s="37" t="s">
        <v>283</v>
      </c>
      <c r="N70" s="37" t="s">
        <v>407</v>
      </c>
      <c r="AG70" s="34" t="str">
        <f>HYPERLINK("#9","F/M1 →")</f>
        <v>F/M1 →</v>
      </c>
    </row>
    <row r="71" spans="1:33" ht="18.399999999999999" customHeight="1" x14ac:dyDescent="0.15">
      <c r="B71" s="37" t="s">
        <v>357</v>
      </c>
      <c r="G71" s="39">
        <f>TRUNC(G69+G70, 0)</f>
        <v>22870</v>
      </c>
    </row>
    <row r="72" spans="1:33" ht="18.399999999999999" customHeight="1" x14ac:dyDescent="0.15">
      <c r="A72" s="37" t="s">
        <v>191</v>
      </c>
      <c r="B72" s="37" t="s">
        <v>101</v>
      </c>
      <c r="C72" s="37" t="s">
        <v>246</v>
      </c>
      <c r="D72" s="37">
        <v>1</v>
      </c>
      <c r="E72" s="40" t="s">
        <v>257</v>
      </c>
      <c r="F72" s="40">
        <f>TRUNC(중기기초자료!E24 * 중기전역변수!C18, 1)</f>
        <v>59025.599999999999</v>
      </c>
      <c r="G72" s="40">
        <f>TRUNC(F72*D72, 1)</f>
        <v>59025.599999999999</v>
      </c>
      <c r="H72" s="37" t="s">
        <v>407</v>
      </c>
      <c r="I72" s="37" t="s">
        <v>407</v>
      </c>
      <c r="K72" s="37" t="s">
        <v>247</v>
      </c>
      <c r="L72" s="37" t="s">
        <v>407</v>
      </c>
      <c r="M72" s="37" t="s">
        <v>339</v>
      </c>
      <c r="AG72" s="34" t="str">
        <f>HYPERLINK("#9","L001010101000048 →")</f>
        <v>L001010101000048 →</v>
      </c>
    </row>
    <row r="73" spans="1:33" ht="18.399999999999999" customHeight="1" x14ac:dyDescent="0.15">
      <c r="B73" s="37" t="s">
        <v>357</v>
      </c>
      <c r="G73" s="39">
        <f>TRUNC(G72, 0)</f>
        <v>59025</v>
      </c>
    </row>
    <row r="74" spans="1:33" ht="18.399999999999999" customHeight="1" thickBot="1" x14ac:dyDescent="0.2">
      <c r="B74" s="37" t="s">
        <v>40</v>
      </c>
      <c r="G74" s="39">
        <f>TRUNC(G68+G71+G73, 0)</f>
        <v>109015</v>
      </c>
    </row>
    <row r="75" spans="1:33" ht="18.399999999999999" customHeight="1" thickTop="1" thickBot="1" x14ac:dyDescent="0.2">
      <c r="A75" s="36"/>
      <c r="B75" s="36"/>
      <c r="C75" s="36"/>
      <c r="D75" s="36"/>
      <c r="E75" s="36"/>
      <c r="F75" s="36"/>
      <c r="G75" s="36"/>
      <c r="H75" s="36"/>
    </row>
    <row r="76" spans="1:33" ht="18.399999999999999" customHeight="1" thickTop="1" thickBot="1" x14ac:dyDescent="0.2">
      <c r="A76" s="36" t="s">
        <v>369</v>
      </c>
      <c r="B76" s="36" t="s">
        <v>110</v>
      </c>
      <c r="C76" s="36"/>
      <c r="D76" s="36"/>
      <c r="E76" s="36"/>
      <c r="F76" s="36"/>
      <c r="G76" s="36"/>
      <c r="H76" s="36"/>
      <c r="I76" s="37" t="s">
        <v>407</v>
      </c>
      <c r="J76" s="37" t="s">
        <v>272</v>
      </c>
    </row>
    <row r="77" spans="1:33" ht="18.399999999999999" customHeight="1" thickTop="1" x14ac:dyDescent="0.15">
      <c r="A77" s="36" t="s">
        <v>129</v>
      </c>
      <c r="B77" s="36" t="s">
        <v>29</v>
      </c>
      <c r="C77" s="36"/>
      <c r="D77" s="36"/>
      <c r="E77" s="36"/>
      <c r="F77" s="36"/>
      <c r="G77" s="36"/>
      <c r="H77" s="36"/>
    </row>
    <row r="78" spans="1:33" ht="18.399999999999999" customHeight="1" x14ac:dyDescent="0.15">
      <c r="A78" s="38" t="s">
        <v>324</v>
      </c>
      <c r="B78" s="38"/>
      <c r="C78" s="38" t="s">
        <v>219</v>
      </c>
      <c r="D78" s="38" t="s">
        <v>9</v>
      </c>
      <c r="E78" s="38" t="s">
        <v>387</v>
      </c>
      <c r="F78" s="38" t="s">
        <v>100</v>
      </c>
      <c r="G78" s="38" t="s">
        <v>57</v>
      </c>
      <c r="H78" s="38" t="s">
        <v>114</v>
      </c>
    </row>
    <row r="79" spans="1:33" ht="18.399999999999999" customHeight="1" x14ac:dyDescent="0.15">
      <c r="A79" s="37" t="s">
        <v>22</v>
      </c>
      <c r="B79" s="37" t="s">
        <v>135</v>
      </c>
      <c r="C79" s="37" t="s">
        <v>273</v>
      </c>
      <c r="D79" s="37">
        <f>(3000 + 2833 + 768)*10^-4</f>
        <v>0.66010000000000002</v>
      </c>
      <c r="E79" s="39" t="s">
        <v>53</v>
      </c>
      <c r="F79" s="39">
        <f>중기기초자료!F8</f>
        <v>17289</v>
      </c>
      <c r="G79" s="40">
        <f>TRUNC(F79*D79, 1)</f>
        <v>11412.4</v>
      </c>
      <c r="H79" s="37" t="s">
        <v>407</v>
      </c>
      <c r="I79" s="37" t="s">
        <v>407</v>
      </c>
      <c r="K79" s="37" t="s">
        <v>50</v>
      </c>
      <c r="L79" s="37" t="s">
        <v>407</v>
      </c>
      <c r="M79" s="37" t="s">
        <v>49</v>
      </c>
      <c r="N79" s="37" t="s">
        <v>6</v>
      </c>
      <c r="AG79" s="34" t="str">
        <f>HYPERLINK("#9","G0000023000070000 →")</f>
        <v>G0000023000070000 →</v>
      </c>
    </row>
    <row r="80" spans="1:33" ht="18.399999999999999" customHeight="1" x14ac:dyDescent="0.15">
      <c r="B80" s="37" t="s">
        <v>357</v>
      </c>
      <c r="G80" s="39">
        <f>TRUNC(G79, 0)</f>
        <v>11412</v>
      </c>
    </row>
    <row r="81" spans="1:33" ht="18.399999999999999" customHeight="1" x14ac:dyDescent="0.15">
      <c r="A81" s="37" t="s">
        <v>289</v>
      </c>
    </row>
    <row r="82" spans="1:33" ht="18.399999999999999" customHeight="1" x14ac:dyDescent="0.15">
      <c r="B82" s="37" t="s">
        <v>357</v>
      </c>
    </row>
    <row r="83" spans="1:33" ht="18.399999999999999" customHeight="1" x14ac:dyDescent="0.15">
      <c r="A83" s="37" t="s">
        <v>191</v>
      </c>
    </row>
    <row r="84" spans="1:33" ht="18.399999999999999" customHeight="1" x14ac:dyDescent="0.15">
      <c r="B84" s="37" t="s">
        <v>357</v>
      </c>
    </row>
    <row r="85" spans="1:33" ht="18.399999999999999" customHeight="1" thickBot="1" x14ac:dyDescent="0.2">
      <c r="B85" s="37" t="s">
        <v>40</v>
      </c>
      <c r="G85" s="39">
        <f>TRUNC(G80+G82+G84, 0)</f>
        <v>11412</v>
      </c>
    </row>
    <row r="86" spans="1:33" ht="18.399999999999999" customHeight="1" thickTop="1" thickBot="1" x14ac:dyDescent="0.2">
      <c r="A86" s="36"/>
      <c r="B86" s="36"/>
      <c r="C86" s="36"/>
      <c r="D86" s="36"/>
      <c r="E86" s="36"/>
      <c r="F86" s="36"/>
      <c r="G86" s="36"/>
      <c r="H86" s="36"/>
    </row>
    <row r="87" spans="1:33" ht="18.399999999999999" customHeight="1" thickTop="1" thickBot="1" x14ac:dyDescent="0.2">
      <c r="A87" s="36" t="s">
        <v>369</v>
      </c>
      <c r="B87" s="36" t="s">
        <v>615</v>
      </c>
      <c r="C87" s="36"/>
      <c r="D87" s="36"/>
      <c r="E87" s="36"/>
      <c r="F87" s="36"/>
      <c r="G87" s="36"/>
      <c r="H87" s="36"/>
      <c r="I87" s="37" t="s">
        <v>407</v>
      </c>
      <c r="J87" s="37" t="s">
        <v>599</v>
      </c>
    </row>
    <row r="88" spans="1:33" ht="18.399999999999999" customHeight="1" thickTop="1" x14ac:dyDescent="0.15">
      <c r="A88" s="36" t="s">
        <v>129</v>
      </c>
      <c r="B88" s="36" t="s">
        <v>616</v>
      </c>
      <c r="C88" s="36"/>
      <c r="D88" s="36"/>
      <c r="E88" s="36"/>
      <c r="F88" s="36"/>
      <c r="G88" s="36"/>
      <c r="H88" s="36"/>
    </row>
    <row r="89" spans="1:33" ht="18.399999999999999" customHeight="1" x14ac:dyDescent="0.15">
      <c r="A89" s="38" t="s">
        <v>324</v>
      </c>
      <c r="B89" s="38"/>
      <c r="C89" s="38" t="s">
        <v>219</v>
      </c>
      <c r="D89" s="38" t="s">
        <v>9</v>
      </c>
      <c r="E89" s="38" t="s">
        <v>387</v>
      </c>
      <c r="F89" s="38" t="s">
        <v>100</v>
      </c>
      <c r="G89" s="38" t="s">
        <v>57</v>
      </c>
      <c r="H89" s="38" t="s">
        <v>114</v>
      </c>
    </row>
    <row r="90" spans="1:33" ht="18.399999999999999" customHeight="1" x14ac:dyDescent="0.15">
      <c r="A90" s="37" t="s">
        <v>22</v>
      </c>
      <c r="B90" s="37" t="s">
        <v>408</v>
      </c>
      <c r="C90" s="37" t="s">
        <v>598</v>
      </c>
      <c r="D90" s="37">
        <f>(900 + 700 + 485)*10^-4</f>
        <v>0.20850000000000002</v>
      </c>
      <c r="E90" s="39" t="s">
        <v>53</v>
      </c>
      <c r="F90" s="39">
        <f>중기기초자료!F9</f>
        <v>117351</v>
      </c>
      <c r="G90" s="40">
        <f>TRUNC(F90*D90, 1)</f>
        <v>24467.599999999999</v>
      </c>
      <c r="H90" s="37" t="s">
        <v>407</v>
      </c>
      <c r="I90" s="37" t="s">
        <v>407</v>
      </c>
      <c r="K90" s="37" t="s">
        <v>50</v>
      </c>
      <c r="L90" s="37" t="s">
        <v>407</v>
      </c>
      <c r="M90" s="37" t="s">
        <v>617</v>
      </c>
      <c r="N90" s="37" t="s">
        <v>139</v>
      </c>
      <c r="AG90" s="34" t="str">
        <f>HYPERLINK("#9","G0000030201720000 →")</f>
        <v>G0000030201720000 →</v>
      </c>
    </row>
    <row r="91" spans="1:33" ht="18.399999999999999" customHeight="1" x14ac:dyDescent="0.15">
      <c r="B91" s="37" t="s">
        <v>357</v>
      </c>
      <c r="G91" s="39">
        <f>TRUNC(G90, 0)</f>
        <v>24467</v>
      </c>
    </row>
    <row r="92" spans="1:33" ht="18.399999999999999" customHeight="1" x14ac:dyDescent="0.15">
      <c r="A92" s="37" t="s">
        <v>289</v>
      </c>
      <c r="B92" s="37" t="s">
        <v>69</v>
      </c>
      <c r="C92" s="37" t="s">
        <v>407</v>
      </c>
      <c r="D92" s="37">
        <v>9.8000000000000007</v>
      </c>
      <c r="E92" s="41" t="s">
        <v>400</v>
      </c>
      <c r="F92" s="41">
        <f>중기기초자료!D28</f>
        <v>1590</v>
      </c>
      <c r="G92" s="40">
        <f>TRUNC(F92*D92, 1)</f>
        <v>15582</v>
      </c>
      <c r="H92" s="37" t="s">
        <v>407</v>
      </c>
      <c r="I92" s="37" t="s">
        <v>407</v>
      </c>
      <c r="K92" s="37" t="s">
        <v>172</v>
      </c>
      <c r="L92" s="37" t="s">
        <v>407</v>
      </c>
      <c r="M92" s="37" t="s">
        <v>86</v>
      </c>
      <c r="AG92" s="34" t="str">
        <f>HYPERLINK("#9","M9366005 →")</f>
        <v>M9366005 →</v>
      </c>
    </row>
    <row r="93" spans="1:33" ht="18.399999999999999" customHeight="1" x14ac:dyDescent="0.15">
      <c r="B93" s="37" t="s">
        <v>30</v>
      </c>
      <c r="C93" s="37" t="s">
        <v>407</v>
      </c>
      <c r="D93" s="37">
        <v>44</v>
      </c>
      <c r="E93" s="41" t="s">
        <v>196</v>
      </c>
      <c r="F93" s="41">
        <v>0</v>
      </c>
      <c r="G93" s="40">
        <f>TRUNC((G92) * D93/100, 1)</f>
        <v>6856</v>
      </c>
      <c r="H93" s="37" t="s">
        <v>407</v>
      </c>
      <c r="I93" s="37" t="s">
        <v>407</v>
      </c>
      <c r="K93" s="37" t="s">
        <v>42</v>
      </c>
      <c r="L93" s="37" t="s">
        <v>407</v>
      </c>
      <c r="M93" s="37" t="s">
        <v>283</v>
      </c>
      <c r="N93" s="37" t="s">
        <v>407</v>
      </c>
      <c r="AG93" s="34" t="str">
        <f>HYPERLINK("#9","F/M1 →")</f>
        <v>F/M1 →</v>
      </c>
    </row>
    <row r="94" spans="1:33" ht="18.399999999999999" customHeight="1" x14ac:dyDescent="0.15">
      <c r="B94" s="37" t="s">
        <v>357</v>
      </c>
      <c r="G94" s="39">
        <f>TRUNC(G92+G93, 0)</f>
        <v>22438</v>
      </c>
    </row>
    <row r="95" spans="1:33" ht="18.399999999999999" customHeight="1" x14ac:dyDescent="0.15">
      <c r="A95" s="37" t="s">
        <v>191</v>
      </c>
      <c r="B95" s="37" t="s">
        <v>101</v>
      </c>
      <c r="C95" s="37" t="s">
        <v>246</v>
      </c>
      <c r="D95" s="37">
        <v>1</v>
      </c>
      <c r="E95" s="40" t="s">
        <v>257</v>
      </c>
      <c r="F95" s="40">
        <f>TRUNC(중기기초자료!E24 * 중기전역변수!C18, 1)</f>
        <v>59025.599999999999</v>
      </c>
      <c r="G95" s="40">
        <f>TRUNC(F95*D95, 1)</f>
        <v>59025.599999999999</v>
      </c>
      <c r="H95" s="37" t="s">
        <v>407</v>
      </c>
      <c r="I95" s="37" t="s">
        <v>407</v>
      </c>
      <c r="K95" s="37" t="s">
        <v>247</v>
      </c>
      <c r="L95" s="37" t="s">
        <v>407</v>
      </c>
      <c r="M95" s="37" t="s">
        <v>339</v>
      </c>
      <c r="AG95" s="34" t="str">
        <f>HYPERLINK("#9","L001010101000048 →")</f>
        <v>L001010101000048 →</v>
      </c>
    </row>
    <row r="96" spans="1:33" ht="18.399999999999999" customHeight="1" x14ac:dyDescent="0.15">
      <c r="B96" s="37" t="s">
        <v>357</v>
      </c>
      <c r="G96" s="39">
        <f>TRUNC(G95, 0)</f>
        <v>59025</v>
      </c>
    </row>
    <row r="97" spans="1:33" ht="18.399999999999999" customHeight="1" thickBot="1" x14ac:dyDescent="0.2">
      <c r="B97" s="37" t="s">
        <v>40</v>
      </c>
      <c r="G97" s="39">
        <f>TRUNC(G91+G94+G96, 0)</f>
        <v>105930</v>
      </c>
    </row>
    <row r="98" spans="1:33" ht="18.399999999999999" customHeight="1" thickTop="1" thickBot="1" x14ac:dyDescent="0.2">
      <c r="A98" s="36"/>
      <c r="B98" s="36"/>
      <c r="C98" s="36"/>
      <c r="D98" s="36"/>
      <c r="E98" s="36"/>
      <c r="F98" s="36"/>
      <c r="G98" s="36"/>
      <c r="H98" s="36"/>
    </row>
    <row r="99" spans="1:33" ht="18.399999999999999" customHeight="1" thickTop="1" thickBot="1" x14ac:dyDescent="0.2">
      <c r="A99" s="36" t="s">
        <v>369</v>
      </c>
      <c r="B99" s="36" t="s">
        <v>318</v>
      </c>
      <c r="C99" s="36"/>
      <c r="D99" s="36"/>
      <c r="E99" s="36"/>
      <c r="F99" s="36"/>
      <c r="G99" s="36"/>
      <c r="H99" s="36"/>
      <c r="I99" s="37" t="s">
        <v>407</v>
      </c>
      <c r="J99" s="37" t="s">
        <v>320</v>
      </c>
    </row>
    <row r="100" spans="1:33" ht="18.399999999999999" customHeight="1" thickTop="1" x14ac:dyDescent="0.15">
      <c r="A100" s="36" t="s">
        <v>129</v>
      </c>
      <c r="B100" s="36" t="s">
        <v>83</v>
      </c>
      <c r="C100" s="36"/>
      <c r="D100" s="36"/>
      <c r="E100" s="36"/>
      <c r="F100" s="36"/>
      <c r="G100" s="36"/>
      <c r="H100" s="36"/>
    </row>
    <row r="101" spans="1:33" ht="18.399999999999999" customHeight="1" x14ac:dyDescent="0.15">
      <c r="A101" s="38" t="s">
        <v>324</v>
      </c>
      <c r="B101" s="38"/>
      <c r="C101" s="38" t="s">
        <v>219</v>
      </c>
      <c r="D101" s="38" t="s">
        <v>9</v>
      </c>
      <c r="E101" s="38" t="s">
        <v>387</v>
      </c>
      <c r="F101" s="38" t="s">
        <v>100</v>
      </c>
      <c r="G101" s="38" t="s">
        <v>57</v>
      </c>
      <c r="H101" s="38" t="s">
        <v>114</v>
      </c>
    </row>
    <row r="102" spans="1:33" ht="18.399999999999999" customHeight="1" x14ac:dyDescent="0.15">
      <c r="A102" s="37" t="s">
        <v>22</v>
      </c>
      <c r="B102" s="37" t="s">
        <v>204</v>
      </c>
      <c r="C102" s="37" t="s">
        <v>193</v>
      </c>
      <c r="D102" s="37">
        <f>(1200 + 1067 + 700)*10^-4</f>
        <v>0.29670000000000002</v>
      </c>
      <c r="E102" s="39" t="s">
        <v>53</v>
      </c>
      <c r="F102" s="39">
        <f>중기기초자료!F10</f>
        <v>21982</v>
      </c>
      <c r="G102" s="40">
        <f>TRUNC(F102*D102, 1)</f>
        <v>6522</v>
      </c>
      <c r="H102" s="37" t="s">
        <v>407</v>
      </c>
      <c r="I102" s="37" t="s">
        <v>407</v>
      </c>
      <c r="K102" s="37" t="s">
        <v>50</v>
      </c>
      <c r="L102" s="37" t="s">
        <v>407</v>
      </c>
      <c r="M102" s="37" t="s">
        <v>206</v>
      </c>
      <c r="N102" s="37" t="s">
        <v>200</v>
      </c>
      <c r="AG102" s="34" t="str">
        <f>HYPERLINK("#9","G0000060200250000 →")</f>
        <v>G0000060200250000 →</v>
      </c>
    </row>
    <row r="103" spans="1:33" ht="18.399999999999999" customHeight="1" x14ac:dyDescent="0.15">
      <c r="B103" s="37" t="s">
        <v>357</v>
      </c>
      <c r="G103" s="39">
        <f>TRUNC(G102, 0)</f>
        <v>6522</v>
      </c>
    </row>
    <row r="104" spans="1:33" ht="18.399999999999999" customHeight="1" x14ac:dyDescent="0.15">
      <c r="A104" s="37" t="s">
        <v>289</v>
      </c>
      <c r="B104" s="37" t="s">
        <v>69</v>
      </c>
      <c r="C104" s="37" t="s">
        <v>407</v>
      </c>
      <c r="D104" s="37">
        <v>2.9</v>
      </c>
      <c r="E104" s="41" t="s">
        <v>400</v>
      </c>
      <c r="F104" s="41">
        <f>중기기초자료!D28</f>
        <v>1590</v>
      </c>
      <c r="G104" s="40">
        <f>TRUNC(F104*D104, 1)</f>
        <v>4611</v>
      </c>
      <c r="H104" s="37" t="s">
        <v>407</v>
      </c>
      <c r="I104" s="37" t="s">
        <v>407</v>
      </c>
      <c r="K104" s="37" t="s">
        <v>172</v>
      </c>
      <c r="L104" s="37" t="s">
        <v>407</v>
      </c>
      <c r="M104" s="37" t="s">
        <v>86</v>
      </c>
      <c r="AG104" s="34" t="str">
        <f>HYPERLINK("#9","M9366005 →")</f>
        <v>M9366005 →</v>
      </c>
    </row>
    <row r="105" spans="1:33" ht="18.399999999999999" customHeight="1" x14ac:dyDescent="0.15">
      <c r="B105" s="37" t="s">
        <v>30</v>
      </c>
      <c r="C105" s="37" t="s">
        <v>407</v>
      </c>
      <c r="D105" s="37">
        <v>38</v>
      </c>
      <c r="E105" s="41" t="s">
        <v>196</v>
      </c>
      <c r="F105" s="41">
        <v>0</v>
      </c>
      <c r="G105" s="40">
        <f>TRUNC((G104) * D105/100, 1)</f>
        <v>1752.1</v>
      </c>
      <c r="H105" s="37" t="s">
        <v>407</v>
      </c>
      <c r="I105" s="37" t="s">
        <v>407</v>
      </c>
      <c r="K105" s="37" t="s">
        <v>42</v>
      </c>
      <c r="L105" s="37" t="s">
        <v>407</v>
      </c>
      <c r="M105" s="37" t="s">
        <v>283</v>
      </c>
      <c r="N105" s="37" t="s">
        <v>407</v>
      </c>
      <c r="AG105" s="34" t="str">
        <f>HYPERLINK("#9","F/M1 →")</f>
        <v>F/M1 →</v>
      </c>
    </row>
    <row r="106" spans="1:33" ht="18.399999999999999" customHeight="1" x14ac:dyDescent="0.15">
      <c r="B106" s="37" t="s">
        <v>357</v>
      </c>
      <c r="G106" s="39">
        <f>TRUNC(G104+G105, 0)</f>
        <v>6363</v>
      </c>
    </row>
    <row r="107" spans="1:33" ht="18.399999999999999" customHeight="1" x14ac:dyDescent="0.15">
      <c r="A107" s="37" t="s">
        <v>191</v>
      </c>
      <c r="B107" s="37" t="s">
        <v>27</v>
      </c>
      <c r="C107" s="37" t="s">
        <v>245</v>
      </c>
      <c r="D107" s="37">
        <v>1</v>
      </c>
      <c r="E107" s="40" t="s">
        <v>257</v>
      </c>
      <c r="F107" s="40">
        <f>TRUNC(중기기초자료!E25 * 중기전역변수!C18, 1)</f>
        <v>50008.7</v>
      </c>
      <c r="G107" s="40">
        <f>TRUNC(F107*D107, 1)</f>
        <v>50008.7</v>
      </c>
      <c r="H107" s="37" t="s">
        <v>407</v>
      </c>
      <c r="I107" s="37" t="s">
        <v>98</v>
      </c>
      <c r="K107" s="37" t="s">
        <v>247</v>
      </c>
      <c r="L107" s="37" t="s">
        <v>407</v>
      </c>
      <c r="M107" s="37" t="s">
        <v>168</v>
      </c>
      <c r="AG107" s="34" t="str">
        <f>HYPERLINK("#9","L001010101000049 →")</f>
        <v>L001010101000049 →</v>
      </c>
    </row>
    <row r="108" spans="1:33" ht="18.399999999999999" customHeight="1" x14ac:dyDescent="0.15">
      <c r="B108" s="37" t="s">
        <v>357</v>
      </c>
      <c r="G108" s="39">
        <f>TRUNC(G107, 0)</f>
        <v>50008</v>
      </c>
    </row>
    <row r="109" spans="1:33" ht="18.399999999999999" customHeight="1" thickBot="1" x14ac:dyDescent="0.2">
      <c r="B109" s="37" t="s">
        <v>40</v>
      </c>
      <c r="G109" s="39">
        <f>TRUNC(G103+G106+G108, 0)</f>
        <v>62893</v>
      </c>
    </row>
    <row r="110" spans="1:33" ht="18.399999999999999" customHeight="1" thickTop="1" thickBot="1" x14ac:dyDescent="0.2">
      <c r="A110" s="36"/>
      <c r="B110" s="36"/>
      <c r="C110" s="36"/>
      <c r="D110" s="36"/>
      <c r="E110" s="36"/>
      <c r="F110" s="36"/>
      <c r="G110" s="36"/>
      <c r="H110" s="36"/>
    </row>
    <row r="111" spans="1:33" ht="18.399999999999999" customHeight="1" thickTop="1" thickBot="1" x14ac:dyDescent="0.2">
      <c r="A111" s="36" t="s">
        <v>369</v>
      </c>
      <c r="B111" s="36" t="s">
        <v>227</v>
      </c>
      <c r="C111" s="36"/>
      <c r="D111" s="36"/>
      <c r="E111" s="36"/>
      <c r="F111" s="36"/>
      <c r="G111" s="36"/>
      <c r="H111" s="36"/>
      <c r="I111" s="37" t="s">
        <v>407</v>
      </c>
      <c r="J111" s="37" t="s">
        <v>406</v>
      </c>
    </row>
    <row r="112" spans="1:33" ht="18.399999999999999" customHeight="1" thickTop="1" x14ac:dyDescent="0.15">
      <c r="A112" s="36" t="s">
        <v>129</v>
      </c>
      <c r="B112" s="36" t="s">
        <v>342</v>
      </c>
      <c r="C112" s="36"/>
      <c r="D112" s="36"/>
      <c r="E112" s="36"/>
      <c r="F112" s="36"/>
      <c r="G112" s="36"/>
      <c r="H112" s="36"/>
    </row>
    <row r="113" spans="1:33" ht="18.399999999999999" customHeight="1" x14ac:dyDescent="0.15">
      <c r="A113" s="38" t="s">
        <v>324</v>
      </c>
      <c r="B113" s="38"/>
      <c r="C113" s="38" t="s">
        <v>219</v>
      </c>
      <c r="D113" s="38" t="s">
        <v>9</v>
      </c>
      <c r="E113" s="38" t="s">
        <v>387</v>
      </c>
      <c r="F113" s="38" t="s">
        <v>100</v>
      </c>
      <c r="G113" s="38" t="s">
        <v>57</v>
      </c>
      <c r="H113" s="38" t="s">
        <v>114</v>
      </c>
    </row>
    <row r="114" spans="1:33" ht="18.399999999999999" customHeight="1" x14ac:dyDescent="0.15">
      <c r="A114" s="37" t="s">
        <v>22</v>
      </c>
      <c r="B114" s="37" t="s">
        <v>204</v>
      </c>
      <c r="C114" s="37" t="s">
        <v>56</v>
      </c>
      <c r="D114" s="37">
        <f>(1200 + 1067 + 700)*10^-4</f>
        <v>0.29670000000000002</v>
      </c>
      <c r="E114" s="39" t="s">
        <v>53</v>
      </c>
      <c r="F114" s="39">
        <f>중기기초자료!F11</f>
        <v>25662</v>
      </c>
      <c r="G114" s="40">
        <f>TRUNC(F114*D114, 1)</f>
        <v>7613.9</v>
      </c>
      <c r="H114" s="37" t="s">
        <v>407</v>
      </c>
      <c r="I114" s="37" t="s">
        <v>407</v>
      </c>
      <c r="K114" s="37" t="s">
        <v>50</v>
      </c>
      <c r="L114" s="37" t="s">
        <v>407</v>
      </c>
      <c r="M114" s="37" t="s">
        <v>201</v>
      </c>
      <c r="N114" s="37" t="s">
        <v>200</v>
      </c>
      <c r="AG114" s="34" t="str">
        <f>HYPERLINK("#9","G0000060200450000 →")</f>
        <v>G0000060200450000 →</v>
      </c>
    </row>
    <row r="115" spans="1:33" ht="18.399999999999999" customHeight="1" x14ac:dyDescent="0.15">
      <c r="B115" s="37" t="s">
        <v>357</v>
      </c>
      <c r="G115" s="39">
        <f>TRUNC(G114, 0)</f>
        <v>7613</v>
      </c>
    </row>
    <row r="116" spans="1:33" ht="18.399999999999999" customHeight="1" x14ac:dyDescent="0.15">
      <c r="A116" s="37" t="s">
        <v>289</v>
      </c>
      <c r="B116" s="37" t="s">
        <v>69</v>
      </c>
      <c r="C116" s="37" t="s">
        <v>407</v>
      </c>
      <c r="D116" s="37">
        <v>5</v>
      </c>
      <c r="E116" s="41" t="s">
        <v>400</v>
      </c>
      <c r="F116" s="41">
        <f>중기기초자료!D28</f>
        <v>1590</v>
      </c>
      <c r="G116" s="40">
        <f>TRUNC(F116*D116, 1)</f>
        <v>7950</v>
      </c>
      <c r="H116" s="37" t="s">
        <v>407</v>
      </c>
      <c r="I116" s="37" t="s">
        <v>407</v>
      </c>
      <c r="K116" s="37" t="s">
        <v>172</v>
      </c>
      <c r="L116" s="37" t="s">
        <v>407</v>
      </c>
      <c r="M116" s="37" t="s">
        <v>86</v>
      </c>
      <c r="AG116" s="34" t="str">
        <f>HYPERLINK("#9","M9366005 →")</f>
        <v>M9366005 →</v>
      </c>
    </row>
    <row r="117" spans="1:33" ht="18.399999999999999" customHeight="1" x14ac:dyDescent="0.15">
      <c r="B117" s="37" t="s">
        <v>30</v>
      </c>
      <c r="C117" s="37" t="s">
        <v>407</v>
      </c>
      <c r="D117" s="37">
        <v>38</v>
      </c>
      <c r="E117" s="41" t="s">
        <v>196</v>
      </c>
      <c r="F117" s="41">
        <v>0</v>
      </c>
      <c r="G117" s="40">
        <f>TRUNC((G116) * D117/100, 1)</f>
        <v>3021</v>
      </c>
      <c r="H117" s="37" t="s">
        <v>407</v>
      </c>
      <c r="I117" s="37" t="s">
        <v>407</v>
      </c>
      <c r="K117" s="37" t="s">
        <v>42</v>
      </c>
      <c r="L117" s="37" t="s">
        <v>407</v>
      </c>
      <c r="M117" s="37" t="s">
        <v>283</v>
      </c>
      <c r="N117" s="37" t="s">
        <v>407</v>
      </c>
      <c r="AG117" s="34" t="str">
        <f>HYPERLINK("#9","F/M1 →")</f>
        <v>F/M1 →</v>
      </c>
    </row>
    <row r="118" spans="1:33" ht="18.399999999999999" customHeight="1" x14ac:dyDescent="0.15">
      <c r="B118" s="37" t="s">
        <v>357</v>
      </c>
      <c r="G118" s="39">
        <f>TRUNC(G116+G117, 0)</f>
        <v>10971</v>
      </c>
    </row>
    <row r="119" spans="1:33" ht="18.399999999999999" customHeight="1" x14ac:dyDescent="0.15">
      <c r="A119" s="37" t="s">
        <v>191</v>
      </c>
      <c r="B119" s="37" t="s">
        <v>27</v>
      </c>
      <c r="C119" s="37" t="s">
        <v>245</v>
      </c>
      <c r="D119" s="37">
        <v>1</v>
      </c>
      <c r="E119" s="40" t="s">
        <v>257</v>
      </c>
      <c r="F119" s="40">
        <f>TRUNC(중기기초자료!E25 * 중기전역변수!C18, 1)</f>
        <v>50008.7</v>
      </c>
      <c r="G119" s="40">
        <f>TRUNC(F119*D119, 1)</f>
        <v>50008.7</v>
      </c>
      <c r="H119" s="37" t="s">
        <v>407</v>
      </c>
      <c r="I119" s="37" t="s">
        <v>407</v>
      </c>
      <c r="K119" s="37" t="s">
        <v>247</v>
      </c>
      <c r="L119" s="37" t="s">
        <v>407</v>
      </c>
      <c r="M119" s="37" t="s">
        <v>168</v>
      </c>
      <c r="AG119" s="34" t="str">
        <f>HYPERLINK("#9","L001010101000049 →")</f>
        <v>L001010101000049 →</v>
      </c>
    </row>
    <row r="120" spans="1:33" ht="18.399999999999999" customHeight="1" x14ac:dyDescent="0.15">
      <c r="B120" s="37" t="s">
        <v>357</v>
      </c>
      <c r="G120" s="39">
        <f>TRUNC(G119, 0)</f>
        <v>50008</v>
      </c>
    </row>
    <row r="121" spans="1:33" ht="18.399999999999999" customHeight="1" thickBot="1" x14ac:dyDescent="0.2">
      <c r="B121" s="37" t="s">
        <v>40</v>
      </c>
      <c r="G121" s="39">
        <f>TRUNC(G115+G118+G120, 0)</f>
        <v>68592</v>
      </c>
    </row>
    <row r="122" spans="1:33" ht="18.399999999999999" customHeight="1" thickTop="1" thickBot="1" x14ac:dyDescent="0.2">
      <c r="A122" s="36"/>
      <c r="B122" s="36"/>
      <c r="C122" s="36"/>
      <c r="D122" s="36"/>
      <c r="E122" s="36"/>
      <c r="F122" s="36"/>
      <c r="G122" s="36"/>
      <c r="H122" s="36"/>
    </row>
    <row r="123" spans="1:33" ht="18.399999999999999" customHeight="1" thickTop="1" thickBot="1" x14ac:dyDescent="0.2">
      <c r="A123" s="36" t="s">
        <v>369</v>
      </c>
      <c r="B123" s="36" t="s">
        <v>359</v>
      </c>
      <c r="C123" s="36"/>
      <c r="D123" s="36"/>
      <c r="E123" s="36"/>
      <c r="F123" s="36"/>
      <c r="G123" s="36"/>
      <c r="H123" s="36"/>
      <c r="I123" s="37" t="s">
        <v>407</v>
      </c>
      <c r="J123" s="37" t="s">
        <v>80</v>
      </c>
    </row>
    <row r="124" spans="1:33" ht="18.399999999999999" customHeight="1" thickTop="1" x14ac:dyDescent="0.15">
      <c r="A124" s="36" t="s">
        <v>129</v>
      </c>
      <c r="B124" s="36" t="s">
        <v>115</v>
      </c>
      <c r="C124" s="36"/>
      <c r="D124" s="36"/>
      <c r="E124" s="36"/>
      <c r="F124" s="36"/>
      <c r="G124" s="36"/>
      <c r="H124" s="36"/>
    </row>
    <row r="125" spans="1:33" ht="18.399999999999999" customHeight="1" x14ac:dyDescent="0.15">
      <c r="A125" s="38" t="s">
        <v>324</v>
      </c>
      <c r="B125" s="38"/>
      <c r="C125" s="38" t="s">
        <v>219</v>
      </c>
      <c r="D125" s="38" t="s">
        <v>9</v>
      </c>
      <c r="E125" s="38" t="s">
        <v>387</v>
      </c>
      <c r="F125" s="38" t="s">
        <v>100</v>
      </c>
      <c r="G125" s="38" t="s">
        <v>57</v>
      </c>
      <c r="H125" s="38" t="s">
        <v>114</v>
      </c>
    </row>
    <row r="126" spans="1:33" ht="18.399999999999999" customHeight="1" x14ac:dyDescent="0.15">
      <c r="A126" s="37" t="s">
        <v>22</v>
      </c>
      <c r="B126" s="37" t="s">
        <v>204</v>
      </c>
      <c r="C126" s="37" t="s">
        <v>295</v>
      </c>
      <c r="D126" s="37">
        <f>(900 + 650 + 679)*10^-4</f>
        <v>0.22290000000000001</v>
      </c>
      <c r="E126" s="39" t="s">
        <v>53</v>
      </c>
      <c r="F126" s="39">
        <f>중기기초자료!F12</f>
        <v>147825</v>
      </c>
      <c r="G126" s="40">
        <f>TRUNC(F126*D126, 1)</f>
        <v>32950.1</v>
      </c>
      <c r="H126" s="37" t="s">
        <v>407</v>
      </c>
      <c r="I126" s="37" t="s">
        <v>407</v>
      </c>
      <c r="K126" s="37" t="s">
        <v>50</v>
      </c>
      <c r="L126" s="37" t="s">
        <v>407</v>
      </c>
      <c r="M126" s="37" t="s">
        <v>94</v>
      </c>
      <c r="N126" s="37" t="s">
        <v>125</v>
      </c>
      <c r="AG126" s="34" t="str">
        <f>HYPERLINK("#9","G0000060202400000 →")</f>
        <v>G0000060202400000 →</v>
      </c>
    </row>
    <row r="127" spans="1:33" ht="18.399999999999999" customHeight="1" x14ac:dyDescent="0.15">
      <c r="B127" s="37" t="s">
        <v>357</v>
      </c>
      <c r="G127" s="39">
        <f>TRUNC(G126, 0)</f>
        <v>32950</v>
      </c>
    </row>
    <row r="128" spans="1:33" ht="18.399999999999999" customHeight="1" x14ac:dyDescent="0.15">
      <c r="A128" s="37" t="s">
        <v>289</v>
      </c>
      <c r="B128" s="37" t="s">
        <v>69</v>
      </c>
      <c r="C128" s="37" t="s">
        <v>407</v>
      </c>
      <c r="D128" s="37">
        <v>23</v>
      </c>
      <c r="E128" s="41" t="s">
        <v>400</v>
      </c>
      <c r="F128" s="41">
        <f>중기기초자료!D28</f>
        <v>1590</v>
      </c>
      <c r="G128" s="40">
        <f>TRUNC(F128*D128, 1)</f>
        <v>36570</v>
      </c>
      <c r="H128" s="37" t="s">
        <v>407</v>
      </c>
      <c r="I128" s="37" t="s">
        <v>407</v>
      </c>
      <c r="K128" s="37" t="s">
        <v>172</v>
      </c>
      <c r="L128" s="37" t="s">
        <v>407</v>
      </c>
      <c r="M128" s="37" t="s">
        <v>86</v>
      </c>
      <c r="AG128" s="34" t="str">
        <f>HYPERLINK("#9","M9366005 →")</f>
        <v>M9366005 →</v>
      </c>
    </row>
    <row r="129" spans="1:33" ht="18.399999999999999" customHeight="1" x14ac:dyDescent="0.15">
      <c r="B129" s="37" t="s">
        <v>30</v>
      </c>
      <c r="C129" s="37" t="s">
        <v>407</v>
      </c>
      <c r="D129" s="37">
        <v>38</v>
      </c>
      <c r="E129" s="41" t="s">
        <v>196</v>
      </c>
      <c r="F129" s="41">
        <v>0</v>
      </c>
      <c r="G129" s="40">
        <f>TRUNC((G128) * D129/100, 1)</f>
        <v>13896.6</v>
      </c>
      <c r="H129" s="37" t="s">
        <v>407</v>
      </c>
      <c r="I129" s="37" t="s">
        <v>407</v>
      </c>
      <c r="K129" s="37" t="s">
        <v>42</v>
      </c>
      <c r="L129" s="37" t="s">
        <v>407</v>
      </c>
      <c r="M129" s="37" t="s">
        <v>283</v>
      </c>
      <c r="N129" s="37" t="s">
        <v>407</v>
      </c>
      <c r="AG129" s="34" t="str">
        <f>HYPERLINK("#9","F/M1 →")</f>
        <v>F/M1 →</v>
      </c>
    </row>
    <row r="130" spans="1:33" ht="18.399999999999999" customHeight="1" x14ac:dyDescent="0.15">
      <c r="B130" s="37" t="s">
        <v>357</v>
      </c>
      <c r="G130" s="39">
        <f>TRUNC(G128+G129, 0)</f>
        <v>50466</v>
      </c>
    </row>
    <row r="131" spans="1:33" ht="18.399999999999999" customHeight="1" x14ac:dyDescent="0.15">
      <c r="A131" s="37" t="s">
        <v>191</v>
      </c>
      <c r="B131" s="37" t="s">
        <v>101</v>
      </c>
      <c r="C131" s="37" t="s">
        <v>246</v>
      </c>
      <c r="D131" s="37">
        <v>1</v>
      </c>
      <c r="E131" s="40" t="s">
        <v>257</v>
      </c>
      <c r="F131" s="40">
        <f>TRUNC(중기기초자료!E24 * 중기전역변수!C18, 1)</f>
        <v>59025.599999999999</v>
      </c>
      <c r="G131" s="40">
        <f>TRUNC(F131*D131, 1)</f>
        <v>59025.599999999999</v>
      </c>
      <c r="H131" s="37" t="s">
        <v>407</v>
      </c>
      <c r="I131" s="37" t="s">
        <v>407</v>
      </c>
      <c r="K131" s="37" t="s">
        <v>247</v>
      </c>
      <c r="L131" s="37" t="s">
        <v>407</v>
      </c>
      <c r="M131" s="37" t="s">
        <v>339</v>
      </c>
      <c r="AG131" s="34" t="str">
        <f>HYPERLINK("#9","L001010101000048 →")</f>
        <v>L001010101000048 →</v>
      </c>
    </row>
    <row r="132" spans="1:33" ht="18.399999999999999" customHeight="1" x14ac:dyDescent="0.15">
      <c r="B132" s="37" t="s">
        <v>357</v>
      </c>
      <c r="G132" s="39">
        <f>TRUNC(G131, 0)</f>
        <v>59025</v>
      </c>
    </row>
    <row r="133" spans="1:33" ht="18.399999999999999" customHeight="1" thickBot="1" x14ac:dyDescent="0.2">
      <c r="B133" s="37" t="s">
        <v>40</v>
      </c>
      <c r="G133" s="39">
        <f>TRUNC(G127+G130+G132, 0)</f>
        <v>142441</v>
      </c>
    </row>
    <row r="134" spans="1:33" ht="18.399999999999999" customHeight="1" thickTop="1" thickBot="1" x14ac:dyDescent="0.2">
      <c r="A134" s="36"/>
      <c r="B134" s="36"/>
      <c r="C134" s="36"/>
      <c r="D134" s="36"/>
      <c r="E134" s="36"/>
      <c r="F134" s="36"/>
      <c r="G134" s="36"/>
      <c r="H134" s="36"/>
    </row>
    <row r="135" spans="1:33" ht="18.399999999999999" customHeight="1" thickTop="1" thickBot="1" x14ac:dyDescent="0.2">
      <c r="A135" s="36" t="s">
        <v>369</v>
      </c>
      <c r="B135" s="36" t="s">
        <v>144</v>
      </c>
      <c r="C135" s="36"/>
      <c r="D135" s="36"/>
      <c r="E135" s="36"/>
      <c r="F135" s="36"/>
      <c r="G135" s="36"/>
      <c r="H135" s="36"/>
      <c r="I135" s="37" t="s">
        <v>407</v>
      </c>
      <c r="J135" s="37" t="s">
        <v>332</v>
      </c>
    </row>
    <row r="136" spans="1:33" ht="18.399999999999999" customHeight="1" thickTop="1" x14ac:dyDescent="0.15">
      <c r="A136" s="36" t="s">
        <v>129</v>
      </c>
      <c r="B136" s="36" t="s">
        <v>323</v>
      </c>
      <c r="C136" s="36"/>
      <c r="D136" s="36"/>
      <c r="E136" s="36"/>
      <c r="F136" s="36"/>
      <c r="G136" s="36"/>
      <c r="H136" s="36"/>
    </row>
    <row r="137" spans="1:33" ht="18.399999999999999" customHeight="1" x14ac:dyDescent="0.15">
      <c r="A137" s="38" t="s">
        <v>324</v>
      </c>
      <c r="B137" s="38"/>
      <c r="C137" s="38" t="s">
        <v>219</v>
      </c>
      <c r="D137" s="38" t="s">
        <v>9</v>
      </c>
      <c r="E137" s="38" t="s">
        <v>387</v>
      </c>
      <c r="F137" s="38" t="s">
        <v>100</v>
      </c>
      <c r="G137" s="38" t="s">
        <v>57</v>
      </c>
      <c r="H137" s="38" t="s">
        <v>114</v>
      </c>
    </row>
    <row r="138" spans="1:33" ht="18.399999999999999" customHeight="1" x14ac:dyDescent="0.15">
      <c r="A138" s="37" t="s">
        <v>22</v>
      </c>
      <c r="B138" s="37" t="s">
        <v>10</v>
      </c>
      <c r="C138" s="37" t="s">
        <v>295</v>
      </c>
      <c r="D138" s="37">
        <f>(1125 + 1063 + 496)*10^-4</f>
        <v>0.26840000000000003</v>
      </c>
      <c r="E138" s="39" t="s">
        <v>53</v>
      </c>
      <c r="F138" s="39">
        <f>중기기초자료!F13</f>
        <v>1896</v>
      </c>
      <c r="G138" s="40">
        <f>TRUNC(F138*D138, 1)</f>
        <v>508.8</v>
      </c>
      <c r="H138" s="37" t="s">
        <v>407</v>
      </c>
      <c r="I138" s="37" t="s">
        <v>407</v>
      </c>
      <c r="K138" s="37" t="s">
        <v>50</v>
      </c>
      <c r="L138" s="37" t="s">
        <v>407</v>
      </c>
      <c r="M138" s="37" t="s">
        <v>242</v>
      </c>
      <c r="N138" s="37" t="s">
        <v>214</v>
      </c>
      <c r="AG138" s="34" t="str">
        <f>HYPERLINK("#9","G0000061002400000 →")</f>
        <v>G0000061002400000 →</v>
      </c>
    </row>
    <row r="139" spans="1:33" ht="18.399999999999999" customHeight="1" x14ac:dyDescent="0.15">
      <c r="B139" s="37" t="s">
        <v>357</v>
      </c>
      <c r="G139" s="39">
        <f>TRUNC(G138, 0)</f>
        <v>508</v>
      </c>
    </row>
    <row r="140" spans="1:33" ht="18.399999999999999" customHeight="1" x14ac:dyDescent="0.15">
      <c r="A140" s="37" t="s">
        <v>289</v>
      </c>
    </row>
    <row r="141" spans="1:33" ht="18.399999999999999" customHeight="1" x14ac:dyDescent="0.15">
      <c r="B141" s="37" t="s">
        <v>357</v>
      </c>
    </row>
    <row r="142" spans="1:33" ht="18.399999999999999" customHeight="1" x14ac:dyDescent="0.15">
      <c r="A142" s="37" t="s">
        <v>191</v>
      </c>
    </row>
    <row r="143" spans="1:33" ht="18.399999999999999" customHeight="1" x14ac:dyDescent="0.15">
      <c r="B143" s="37" t="s">
        <v>357</v>
      </c>
    </row>
    <row r="144" spans="1:33" ht="18.399999999999999" customHeight="1" thickBot="1" x14ac:dyDescent="0.2">
      <c r="B144" s="37" t="s">
        <v>40</v>
      </c>
      <c r="G144" s="39">
        <f>TRUNC(G139+G141+G143, 0)</f>
        <v>508</v>
      </c>
    </row>
    <row r="145" spans="1:33" ht="18.399999999999999" customHeight="1" thickTop="1" thickBot="1" x14ac:dyDescent="0.2">
      <c r="A145" s="36"/>
      <c r="B145" s="36"/>
      <c r="C145" s="36"/>
      <c r="D145" s="36"/>
      <c r="E145" s="36"/>
      <c r="F145" s="36"/>
      <c r="G145" s="36"/>
      <c r="H145" s="36"/>
    </row>
    <row r="146" spans="1:33" ht="18.399999999999999" customHeight="1" thickTop="1" thickBot="1" x14ac:dyDescent="0.2">
      <c r="A146" s="36" t="s">
        <v>369</v>
      </c>
      <c r="B146" s="36" t="s">
        <v>618</v>
      </c>
      <c r="C146" s="36"/>
      <c r="D146" s="36"/>
      <c r="E146" s="36"/>
      <c r="F146" s="36"/>
      <c r="G146" s="36"/>
      <c r="H146" s="36"/>
      <c r="I146" s="37" t="s">
        <v>407</v>
      </c>
      <c r="J146" s="37" t="s">
        <v>601</v>
      </c>
    </row>
    <row r="147" spans="1:33" ht="18.399999999999999" customHeight="1" thickTop="1" x14ac:dyDescent="0.15">
      <c r="A147" s="36" t="s">
        <v>129</v>
      </c>
      <c r="B147" s="36" t="s">
        <v>619</v>
      </c>
      <c r="C147" s="36"/>
      <c r="D147" s="36"/>
      <c r="E147" s="36"/>
      <c r="F147" s="36"/>
      <c r="G147" s="36"/>
      <c r="H147" s="36"/>
    </row>
    <row r="148" spans="1:33" ht="18.399999999999999" customHeight="1" x14ac:dyDescent="0.15">
      <c r="A148" s="38" t="s">
        <v>324</v>
      </c>
      <c r="B148" s="38"/>
      <c r="C148" s="38" t="s">
        <v>219</v>
      </c>
      <c r="D148" s="38" t="s">
        <v>9</v>
      </c>
      <c r="E148" s="38" t="s">
        <v>387</v>
      </c>
      <c r="F148" s="38" t="s">
        <v>100</v>
      </c>
      <c r="G148" s="38" t="s">
        <v>57</v>
      </c>
      <c r="H148" s="38" t="s">
        <v>114</v>
      </c>
    </row>
    <row r="149" spans="1:33" ht="18.399999999999999" customHeight="1" x14ac:dyDescent="0.15">
      <c r="A149" s="37" t="s">
        <v>22</v>
      </c>
      <c r="B149" s="37" t="s">
        <v>281</v>
      </c>
      <c r="C149" s="37" t="s">
        <v>600</v>
      </c>
      <c r="D149" s="37">
        <f>(750 + 500 + 552)*10^-4</f>
        <v>0.1802</v>
      </c>
      <c r="E149" s="39" t="s">
        <v>53</v>
      </c>
      <c r="F149" s="39">
        <f>중기기초자료!F14</f>
        <v>57150</v>
      </c>
      <c r="G149" s="40">
        <f>TRUNC(F149*D149, 1)</f>
        <v>10298.4</v>
      </c>
      <c r="H149" s="37" t="s">
        <v>407</v>
      </c>
      <c r="I149" s="37" t="s">
        <v>407</v>
      </c>
      <c r="K149" s="37" t="s">
        <v>50</v>
      </c>
      <c r="L149" s="37" t="s">
        <v>407</v>
      </c>
      <c r="M149" s="37" t="s">
        <v>620</v>
      </c>
      <c r="N149" s="37" t="s">
        <v>120</v>
      </c>
      <c r="AG149" s="34" t="str">
        <f>HYPERLINK("#9","G0000110600100000 →")</f>
        <v>G0000110600100000 →</v>
      </c>
    </row>
    <row r="150" spans="1:33" ht="18.399999999999999" customHeight="1" x14ac:dyDescent="0.15">
      <c r="B150" s="37" t="s">
        <v>357</v>
      </c>
      <c r="G150" s="39">
        <f>TRUNC(G149, 0)</f>
        <v>10298</v>
      </c>
    </row>
    <row r="151" spans="1:33" ht="18.399999999999999" customHeight="1" x14ac:dyDescent="0.15">
      <c r="A151" s="37" t="s">
        <v>289</v>
      </c>
      <c r="B151" s="37" t="s">
        <v>69</v>
      </c>
      <c r="C151" s="37" t="s">
        <v>407</v>
      </c>
      <c r="D151" s="37">
        <v>7.6</v>
      </c>
      <c r="E151" s="41" t="s">
        <v>400</v>
      </c>
      <c r="F151" s="41">
        <f>중기기초자료!D28</f>
        <v>1590</v>
      </c>
      <c r="G151" s="40">
        <f>TRUNC(F151*D151, 1)</f>
        <v>12084</v>
      </c>
      <c r="H151" s="37" t="s">
        <v>407</v>
      </c>
      <c r="I151" s="37" t="s">
        <v>407</v>
      </c>
      <c r="K151" s="37" t="s">
        <v>172</v>
      </c>
      <c r="L151" s="37" t="s">
        <v>407</v>
      </c>
      <c r="M151" s="37" t="s">
        <v>86</v>
      </c>
      <c r="AG151" s="34" t="str">
        <f>HYPERLINK("#9","M9366005 →")</f>
        <v>M9366005 →</v>
      </c>
    </row>
    <row r="152" spans="1:33" ht="18.399999999999999" customHeight="1" x14ac:dyDescent="0.15">
      <c r="B152" s="37" t="s">
        <v>30</v>
      </c>
      <c r="C152" s="37" t="s">
        <v>407</v>
      </c>
      <c r="D152" s="37">
        <v>18</v>
      </c>
      <c r="E152" s="41" t="s">
        <v>196</v>
      </c>
      <c r="F152" s="41">
        <v>0</v>
      </c>
      <c r="G152" s="40">
        <f>TRUNC((G151) * D152/100, 1)</f>
        <v>2175.1</v>
      </c>
      <c r="H152" s="37" t="s">
        <v>407</v>
      </c>
      <c r="I152" s="37" t="s">
        <v>407</v>
      </c>
      <c r="K152" s="37" t="s">
        <v>42</v>
      </c>
      <c r="L152" s="37" t="s">
        <v>407</v>
      </c>
      <c r="M152" s="37" t="s">
        <v>283</v>
      </c>
      <c r="N152" s="37" t="s">
        <v>407</v>
      </c>
      <c r="AG152" s="34" t="str">
        <f>HYPERLINK("#9","F/M1 →")</f>
        <v>F/M1 →</v>
      </c>
    </row>
    <row r="153" spans="1:33" ht="18.399999999999999" customHeight="1" x14ac:dyDescent="0.15">
      <c r="B153" s="37" t="s">
        <v>357</v>
      </c>
      <c r="G153" s="39">
        <f>TRUNC(G151+G152, 0)</f>
        <v>14259</v>
      </c>
    </row>
    <row r="154" spans="1:33" ht="18.399999999999999" customHeight="1" x14ac:dyDescent="0.15">
      <c r="A154" s="37" t="s">
        <v>191</v>
      </c>
      <c r="B154" s="37" t="s">
        <v>101</v>
      </c>
      <c r="C154" s="37" t="s">
        <v>246</v>
      </c>
      <c r="D154" s="37">
        <v>1</v>
      </c>
      <c r="E154" s="40" t="s">
        <v>257</v>
      </c>
      <c r="F154" s="40">
        <f>TRUNC(중기기초자료!E24 * 중기전역변수!C18, 1)</f>
        <v>59025.599999999999</v>
      </c>
      <c r="G154" s="40">
        <f>TRUNC(F154*D154, 1)</f>
        <v>59025.599999999999</v>
      </c>
      <c r="H154" s="37" t="s">
        <v>407</v>
      </c>
      <c r="I154" s="37" t="s">
        <v>407</v>
      </c>
      <c r="K154" s="37" t="s">
        <v>247</v>
      </c>
      <c r="L154" s="37" t="s">
        <v>407</v>
      </c>
      <c r="M154" s="37" t="s">
        <v>339</v>
      </c>
      <c r="AG154" s="34" t="str">
        <f>HYPERLINK("#9","L001010101000048 →")</f>
        <v>L001010101000048 →</v>
      </c>
    </row>
    <row r="155" spans="1:33" ht="18.399999999999999" customHeight="1" x14ac:dyDescent="0.15">
      <c r="B155" s="37" t="s">
        <v>357</v>
      </c>
      <c r="G155" s="39">
        <f>TRUNC(G154, 0)</f>
        <v>59025</v>
      </c>
    </row>
    <row r="156" spans="1:33" ht="18.399999999999999" customHeight="1" thickBot="1" x14ac:dyDescent="0.2">
      <c r="B156" s="37" t="s">
        <v>40</v>
      </c>
      <c r="G156" s="39">
        <f>TRUNC(G150+G153+G155, 0)</f>
        <v>83582</v>
      </c>
    </row>
    <row r="157" spans="1:33" ht="18.399999999999999" customHeight="1" thickTop="1" thickBot="1" x14ac:dyDescent="0.2">
      <c r="A157" s="36"/>
      <c r="B157" s="36"/>
      <c r="C157" s="36"/>
      <c r="D157" s="36"/>
      <c r="E157" s="36"/>
      <c r="F157" s="36"/>
      <c r="G157" s="36"/>
      <c r="H157" s="36"/>
    </row>
    <row r="158" spans="1:33" ht="18.399999999999999" customHeight="1" thickTop="1" thickBot="1" x14ac:dyDescent="0.2">
      <c r="A158" s="36" t="s">
        <v>369</v>
      </c>
      <c r="B158" s="36" t="s">
        <v>234</v>
      </c>
      <c r="C158" s="36"/>
      <c r="D158" s="36"/>
      <c r="E158" s="36"/>
      <c r="F158" s="36"/>
      <c r="G158" s="36"/>
      <c r="H158" s="36"/>
      <c r="I158" s="37" t="s">
        <v>407</v>
      </c>
      <c r="J158" s="37" t="s">
        <v>294</v>
      </c>
    </row>
    <row r="159" spans="1:33" ht="18.399999999999999" customHeight="1" thickTop="1" x14ac:dyDescent="0.15">
      <c r="A159" s="36" t="s">
        <v>129</v>
      </c>
      <c r="B159" s="36" t="s">
        <v>269</v>
      </c>
      <c r="C159" s="36"/>
      <c r="D159" s="36"/>
      <c r="E159" s="36"/>
      <c r="F159" s="36"/>
      <c r="G159" s="36"/>
      <c r="H159" s="36"/>
    </row>
    <row r="160" spans="1:33" ht="18.399999999999999" customHeight="1" x14ac:dyDescent="0.15">
      <c r="A160" s="38" t="s">
        <v>324</v>
      </c>
      <c r="B160" s="38"/>
      <c r="C160" s="38" t="s">
        <v>219</v>
      </c>
      <c r="D160" s="38" t="s">
        <v>9</v>
      </c>
      <c r="E160" s="38" t="s">
        <v>387</v>
      </c>
      <c r="F160" s="38" t="s">
        <v>100</v>
      </c>
      <c r="G160" s="38" t="s">
        <v>57</v>
      </c>
      <c r="H160" s="38" t="s">
        <v>114</v>
      </c>
    </row>
    <row r="161" spans="1:33" ht="18.399999999999999" customHeight="1" x14ac:dyDescent="0.15">
      <c r="A161" s="37" t="s">
        <v>22</v>
      </c>
      <c r="B161" s="37" t="s">
        <v>93</v>
      </c>
      <c r="C161" s="37" t="s">
        <v>302</v>
      </c>
      <c r="D161" s="37">
        <f>(750 + 458 + 655)*10^-4</f>
        <v>0.18630000000000002</v>
      </c>
      <c r="E161" s="39" t="s">
        <v>53</v>
      </c>
      <c r="F161" s="39">
        <f>중기기초자료!F15</f>
        <v>48513</v>
      </c>
      <c r="G161" s="40">
        <f>TRUNC(F161*D161, 1)</f>
        <v>9037.9</v>
      </c>
      <c r="H161" s="37" t="s">
        <v>407</v>
      </c>
      <c r="I161" s="37" t="s">
        <v>407</v>
      </c>
      <c r="K161" s="37" t="s">
        <v>50</v>
      </c>
      <c r="L161" s="37" t="s">
        <v>407</v>
      </c>
      <c r="M161" s="37" t="s">
        <v>66</v>
      </c>
      <c r="N161" s="37" t="s">
        <v>194</v>
      </c>
      <c r="AG161" s="34" t="str">
        <f>HYPERLINK("#9","G0000120600080000 →")</f>
        <v>G0000120600080000 →</v>
      </c>
    </row>
    <row r="162" spans="1:33" ht="18.399999999999999" customHeight="1" x14ac:dyDescent="0.15">
      <c r="B162" s="37" t="s">
        <v>357</v>
      </c>
      <c r="G162" s="39">
        <f>TRUNC(G161, 0)</f>
        <v>9037</v>
      </c>
    </row>
    <row r="163" spans="1:33" ht="18.399999999999999" customHeight="1" x14ac:dyDescent="0.15">
      <c r="A163" s="37" t="s">
        <v>289</v>
      </c>
      <c r="B163" s="37" t="s">
        <v>69</v>
      </c>
      <c r="C163" s="37" t="s">
        <v>407</v>
      </c>
      <c r="D163" s="37">
        <v>5</v>
      </c>
      <c r="E163" s="41" t="s">
        <v>400</v>
      </c>
      <c r="F163" s="41">
        <f>중기기초자료!D28</f>
        <v>1590</v>
      </c>
      <c r="G163" s="40">
        <f>TRUNC(F163*D163, 1)</f>
        <v>7950</v>
      </c>
      <c r="H163" s="37" t="s">
        <v>407</v>
      </c>
      <c r="I163" s="37" t="s">
        <v>407</v>
      </c>
      <c r="K163" s="37" t="s">
        <v>172</v>
      </c>
      <c r="L163" s="37" t="s">
        <v>407</v>
      </c>
      <c r="M163" s="37" t="s">
        <v>86</v>
      </c>
      <c r="AG163" s="34" t="str">
        <f>HYPERLINK("#9","M9366005 →")</f>
        <v>M9366005 →</v>
      </c>
    </row>
    <row r="164" spans="1:33" ht="18.399999999999999" customHeight="1" x14ac:dyDescent="0.15">
      <c r="B164" s="37" t="s">
        <v>30</v>
      </c>
      <c r="C164" s="37" t="s">
        <v>407</v>
      </c>
      <c r="D164" s="37">
        <v>18</v>
      </c>
      <c r="E164" s="41" t="s">
        <v>196</v>
      </c>
      <c r="F164" s="41">
        <v>0</v>
      </c>
      <c r="G164" s="40">
        <f>TRUNC((G163) * D164/100, 1)</f>
        <v>1431</v>
      </c>
      <c r="H164" s="37" t="s">
        <v>407</v>
      </c>
      <c r="I164" s="37" t="s">
        <v>407</v>
      </c>
      <c r="K164" s="37" t="s">
        <v>42</v>
      </c>
      <c r="L164" s="37" t="s">
        <v>407</v>
      </c>
      <c r="M164" s="37" t="s">
        <v>283</v>
      </c>
      <c r="N164" s="37" t="s">
        <v>407</v>
      </c>
      <c r="AG164" s="34" t="str">
        <f>HYPERLINK("#9","F/M1 →")</f>
        <v>F/M1 →</v>
      </c>
    </row>
    <row r="165" spans="1:33" ht="18.399999999999999" customHeight="1" x14ac:dyDescent="0.15">
      <c r="B165" s="37" t="s">
        <v>357</v>
      </c>
      <c r="G165" s="39">
        <f>TRUNC(G163+G164, 0)</f>
        <v>9381</v>
      </c>
    </row>
    <row r="166" spans="1:33" ht="18.399999999999999" customHeight="1" x14ac:dyDescent="0.15">
      <c r="A166" s="37" t="s">
        <v>191</v>
      </c>
      <c r="B166" s="37" t="s">
        <v>101</v>
      </c>
      <c r="C166" s="37" t="s">
        <v>246</v>
      </c>
      <c r="D166" s="37">
        <v>1</v>
      </c>
      <c r="E166" s="40" t="s">
        <v>257</v>
      </c>
      <c r="F166" s="40">
        <f>TRUNC(중기기초자료!E24 * 중기전역변수!C18, 1)</f>
        <v>59025.599999999999</v>
      </c>
      <c r="G166" s="40">
        <f>TRUNC(F166*D166, 1)</f>
        <v>59025.599999999999</v>
      </c>
      <c r="H166" s="37" t="s">
        <v>407</v>
      </c>
      <c r="I166" s="37" t="s">
        <v>407</v>
      </c>
      <c r="K166" s="37" t="s">
        <v>247</v>
      </c>
      <c r="L166" s="37" t="s">
        <v>407</v>
      </c>
      <c r="M166" s="37" t="s">
        <v>339</v>
      </c>
      <c r="AG166" s="34" t="str">
        <f>HYPERLINK("#9","L001010101000048 →")</f>
        <v>L001010101000048 →</v>
      </c>
    </row>
    <row r="167" spans="1:33" ht="18.399999999999999" customHeight="1" x14ac:dyDescent="0.15">
      <c r="B167" s="37" t="s">
        <v>357</v>
      </c>
      <c r="G167" s="39">
        <f>TRUNC(G166, 0)</f>
        <v>59025</v>
      </c>
    </row>
    <row r="168" spans="1:33" ht="18.399999999999999" customHeight="1" thickBot="1" x14ac:dyDescent="0.2">
      <c r="B168" s="37" t="s">
        <v>40</v>
      </c>
      <c r="G168" s="39">
        <f>TRUNC(G162+G165+G167, 0)</f>
        <v>77443</v>
      </c>
    </row>
    <row r="169" spans="1:33" ht="18.399999999999999" customHeight="1" thickTop="1" thickBot="1" x14ac:dyDescent="0.2">
      <c r="A169" s="36"/>
      <c r="B169" s="36"/>
      <c r="C169" s="36"/>
      <c r="D169" s="36"/>
      <c r="E169" s="36"/>
      <c r="F169" s="36"/>
      <c r="G169" s="36"/>
      <c r="H169" s="36"/>
    </row>
    <row r="170" spans="1:33" ht="18.399999999999999" customHeight="1" thickTop="1" thickBot="1" x14ac:dyDescent="0.2">
      <c r="A170" s="36" t="s">
        <v>369</v>
      </c>
      <c r="B170" s="36" t="s">
        <v>240</v>
      </c>
      <c r="C170" s="36"/>
      <c r="D170" s="36"/>
      <c r="E170" s="36"/>
      <c r="F170" s="36"/>
      <c r="G170" s="36"/>
      <c r="H170" s="36"/>
      <c r="I170" s="37" t="s">
        <v>407</v>
      </c>
      <c r="J170" s="37" t="s">
        <v>12</v>
      </c>
    </row>
    <row r="171" spans="1:33" ht="18.399999999999999" customHeight="1" thickTop="1" x14ac:dyDescent="0.15">
      <c r="A171" s="36" t="s">
        <v>129</v>
      </c>
      <c r="B171" s="36" t="s">
        <v>82</v>
      </c>
      <c r="C171" s="36"/>
      <c r="D171" s="36"/>
      <c r="E171" s="36"/>
      <c r="F171" s="36"/>
      <c r="G171" s="36"/>
      <c r="H171" s="36"/>
    </row>
    <row r="172" spans="1:33" ht="18.399999999999999" customHeight="1" x14ac:dyDescent="0.15">
      <c r="A172" s="38" t="s">
        <v>324</v>
      </c>
      <c r="B172" s="38"/>
      <c r="C172" s="38" t="s">
        <v>219</v>
      </c>
      <c r="D172" s="38" t="s">
        <v>9</v>
      </c>
      <c r="E172" s="38" t="s">
        <v>387</v>
      </c>
      <c r="F172" s="38" t="s">
        <v>100</v>
      </c>
      <c r="G172" s="38" t="s">
        <v>57</v>
      </c>
      <c r="H172" s="38" t="s">
        <v>114</v>
      </c>
    </row>
    <row r="173" spans="1:33" ht="18.399999999999999" customHeight="1" x14ac:dyDescent="0.15">
      <c r="A173" s="37" t="s">
        <v>22</v>
      </c>
      <c r="B173" s="37" t="s">
        <v>241</v>
      </c>
      <c r="C173" s="37" t="s">
        <v>153</v>
      </c>
      <c r="D173" s="37">
        <f>(1286 + 857 + 682)*10^-4</f>
        <v>0.28250000000000003</v>
      </c>
      <c r="E173" s="39" t="s">
        <v>53</v>
      </c>
      <c r="F173" s="39">
        <f>중기기초자료!F16</f>
        <v>6966</v>
      </c>
      <c r="G173" s="40">
        <f>TRUNC(F173*D173, 1)</f>
        <v>1967.8</v>
      </c>
      <c r="H173" s="37" t="s">
        <v>407</v>
      </c>
      <c r="I173" s="37" t="s">
        <v>407</v>
      </c>
      <c r="K173" s="37" t="s">
        <v>50</v>
      </c>
      <c r="L173" s="37" t="s">
        <v>407</v>
      </c>
      <c r="M173" s="37" t="s">
        <v>403</v>
      </c>
      <c r="N173" s="37" t="s">
        <v>109</v>
      </c>
      <c r="AG173" s="34" t="str">
        <f>HYPERLINK("#9","G0000130500070000 →")</f>
        <v>G0000130500070000 →</v>
      </c>
    </row>
    <row r="174" spans="1:33" ht="18.399999999999999" customHeight="1" x14ac:dyDescent="0.15">
      <c r="B174" s="37" t="s">
        <v>357</v>
      </c>
      <c r="G174" s="39">
        <f>TRUNC(G173, 0)</f>
        <v>1967</v>
      </c>
    </row>
    <row r="175" spans="1:33" ht="18.399999999999999" customHeight="1" x14ac:dyDescent="0.15">
      <c r="A175" s="37" t="s">
        <v>289</v>
      </c>
      <c r="B175" s="37" t="s">
        <v>69</v>
      </c>
      <c r="C175" s="37" t="s">
        <v>407</v>
      </c>
      <c r="D175" s="37">
        <v>2.2000000000000002</v>
      </c>
      <c r="E175" s="41" t="s">
        <v>400</v>
      </c>
      <c r="F175" s="41">
        <f>중기기초자료!D28</f>
        <v>1590</v>
      </c>
      <c r="G175" s="40">
        <f>TRUNC(F175*D175, 1)</f>
        <v>3498</v>
      </c>
      <c r="H175" s="37" t="s">
        <v>407</v>
      </c>
      <c r="I175" s="37" t="s">
        <v>407</v>
      </c>
      <c r="K175" s="37" t="s">
        <v>172</v>
      </c>
      <c r="L175" s="37" t="s">
        <v>407</v>
      </c>
      <c r="M175" s="37" t="s">
        <v>86</v>
      </c>
      <c r="AG175" s="34" t="str">
        <f>HYPERLINK("#9","M9366005 →")</f>
        <v>M9366005 →</v>
      </c>
    </row>
    <row r="176" spans="1:33" ht="18.399999999999999" customHeight="1" x14ac:dyDescent="0.15">
      <c r="B176" s="37" t="s">
        <v>30</v>
      </c>
      <c r="C176" s="37" t="s">
        <v>407</v>
      </c>
      <c r="D176" s="37">
        <v>13</v>
      </c>
      <c r="E176" s="41" t="s">
        <v>196</v>
      </c>
      <c r="F176" s="41">
        <v>0</v>
      </c>
      <c r="G176" s="40">
        <f>TRUNC((G175) * D176/100, 1)</f>
        <v>454.7</v>
      </c>
      <c r="H176" s="37" t="s">
        <v>407</v>
      </c>
      <c r="I176" s="37" t="s">
        <v>407</v>
      </c>
      <c r="K176" s="37" t="s">
        <v>42</v>
      </c>
      <c r="L176" s="37" t="s">
        <v>407</v>
      </c>
      <c r="M176" s="37" t="s">
        <v>283</v>
      </c>
      <c r="N176" s="37" t="s">
        <v>407</v>
      </c>
      <c r="AG176" s="34" t="str">
        <f>HYPERLINK("#9","F/M1 →")</f>
        <v>F/M1 →</v>
      </c>
    </row>
    <row r="177" spans="1:33" ht="18.399999999999999" customHeight="1" x14ac:dyDescent="0.15">
      <c r="B177" s="37" t="s">
        <v>357</v>
      </c>
      <c r="G177" s="39">
        <f>TRUNC(G175+G176, 0)</f>
        <v>3952</v>
      </c>
    </row>
    <row r="178" spans="1:33" ht="18.399999999999999" customHeight="1" x14ac:dyDescent="0.15">
      <c r="A178" s="37" t="s">
        <v>191</v>
      </c>
      <c r="B178" s="37" t="s">
        <v>226</v>
      </c>
      <c r="C178" s="37" t="s">
        <v>232</v>
      </c>
      <c r="D178" s="37">
        <v>1</v>
      </c>
      <c r="E178" s="40" t="s">
        <v>257</v>
      </c>
      <c r="F178" s="40">
        <f>TRUNC(중기기초자료!E26 * 중기전역변수!C18, 1)</f>
        <v>36248.9</v>
      </c>
      <c r="G178" s="40">
        <f>TRUNC(F178*D178, 1)</f>
        <v>36248.9</v>
      </c>
      <c r="H178" s="37" t="s">
        <v>407</v>
      </c>
      <c r="I178" s="37" t="s">
        <v>288</v>
      </c>
      <c r="K178" s="37" t="s">
        <v>247</v>
      </c>
      <c r="L178" s="37" t="s">
        <v>407</v>
      </c>
      <c r="M178" s="37" t="s">
        <v>309</v>
      </c>
      <c r="AG178" s="34" t="str">
        <f>HYPERLINK("#9","L001010101000050 →")</f>
        <v>L001010101000050 →</v>
      </c>
    </row>
    <row r="179" spans="1:33" ht="18.399999999999999" customHeight="1" x14ac:dyDescent="0.15">
      <c r="B179" s="37" t="s">
        <v>357</v>
      </c>
      <c r="G179" s="39">
        <f>TRUNC(G178, 0)</f>
        <v>36248</v>
      </c>
    </row>
    <row r="180" spans="1:33" ht="18.399999999999999" customHeight="1" thickBot="1" x14ac:dyDescent="0.2">
      <c r="B180" s="37" t="s">
        <v>40</v>
      </c>
      <c r="G180" s="39">
        <f>TRUNC(G174+G177+G179, 0)</f>
        <v>42167</v>
      </c>
    </row>
    <row r="181" spans="1:33" ht="18.399999999999999" customHeight="1" thickTop="1" thickBot="1" x14ac:dyDescent="0.2">
      <c r="A181" s="36"/>
      <c r="B181" s="36"/>
      <c r="C181" s="36"/>
      <c r="D181" s="36"/>
      <c r="E181" s="36"/>
      <c r="F181" s="36"/>
      <c r="G181" s="36"/>
      <c r="H181" s="36"/>
    </row>
    <row r="182" spans="1:33" ht="18.399999999999999" customHeight="1" thickTop="1" thickBot="1" x14ac:dyDescent="0.2">
      <c r="A182" s="36" t="s">
        <v>369</v>
      </c>
      <c r="B182" s="36" t="s">
        <v>621</v>
      </c>
      <c r="C182" s="36"/>
      <c r="D182" s="36"/>
      <c r="E182" s="36"/>
      <c r="F182" s="36"/>
      <c r="G182" s="36"/>
      <c r="H182" s="36"/>
      <c r="I182" s="37" t="s">
        <v>407</v>
      </c>
      <c r="J182" s="37" t="s">
        <v>602</v>
      </c>
    </row>
    <row r="183" spans="1:33" ht="18.399999999999999" customHeight="1" thickTop="1" x14ac:dyDescent="0.15">
      <c r="A183" s="36" t="s">
        <v>129</v>
      </c>
      <c r="B183" s="36" t="s">
        <v>622</v>
      </c>
      <c r="C183" s="36"/>
      <c r="D183" s="36"/>
      <c r="E183" s="36"/>
      <c r="F183" s="36"/>
      <c r="G183" s="36"/>
      <c r="H183" s="36"/>
    </row>
    <row r="184" spans="1:33" ht="18.399999999999999" customHeight="1" x14ac:dyDescent="0.15">
      <c r="A184" s="38" t="s">
        <v>324</v>
      </c>
      <c r="B184" s="38"/>
      <c r="C184" s="38" t="s">
        <v>219</v>
      </c>
      <c r="D184" s="38" t="s">
        <v>9</v>
      </c>
      <c r="E184" s="38" t="s">
        <v>387</v>
      </c>
      <c r="F184" s="38" t="s">
        <v>100</v>
      </c>
      <c r="G184" s="38" t="s">
        <v>57</v>
      </c>
      <c r="H184" s="38" t="s">
        <v>114</v>
      </c>
    </row>
    <row r="185" spans="1:33" ht="18.399999999999999" customHeight="1" x14ac:dyDescent="0.15">
      <c r="A185" s="37" t="s">
        <v>22</v>
      </c>
      <c r="B185" s="37" t="s">
        <v>356</v>
      </c>
      <c r="C185" s="37" t="s">
        <v>302</v>
      </c>
      <c r="D185" s="37">
        <f>(833 + 556 + 556)*10^-4</f>
        <v>0.19450000000000001</v>
      </c>
      <c r="E185" s="39" t="s">
        <v>53</v>
      </c>
      <c r="F185" s="39">
        <f>중기기초자료!F17</f>
        <v>62881</v>
      </c>
      <c r="G185" s="40">
        <f>TRUNC(F185*D185, 1)</f>
        <v>12230.3</v>
      </c>
      <c r="H185" s="37" t="s">
        <v>407</v>
      </c>
      <c r="I185" s="37" t="s">
        <v>407</v>
      </c>
      <c r="K185" s="37" t="s">
        <v>50</v>
      </c>
      <c r="L185" s="37" t="s">
        <v>407</v>
      </c>
      <c r="M185" s="37" t="s">
        <v>623</v>
      </c>
      <c r="N185" s="37" t="s">
        <v>371</v>
      </c>
      <c r="AG185" s="34" t="str">
        <f>HYPERLINK("#9","G0000140600080000 →")</f>
        <v>G0000140600080000 →</v>
      </c>
    </row>
    <row r="186" spans="1:33" ht="18.399999999999999" customHeight="1" x14ac:dyDescent="0.15">
      <c r="B186" s="37" t="s">
        <v>357</v>
      </c>
      <c r="G186" s="39">
        <f>TRUNC(G185, 0)</f>
        <v>12230</v>
      </c>
    </row>
    <row r="187" spans="1:33" ht="18.399999999999999" customHeight="1" x14ac:dyDescent="0.15">
      <c r="A187" s="37" t="s">
        <v>289</v>
      </c>
      <c r="B187" s="37" t="s">
        <v>69</v>
      </c>
      <c r="C187" s="37" t="s">
        <v>407</v>
      </c>
      <c r="D187" s="37">
        <v>4.9000000000000004</v>
      </c>
      <c r="E187" s="41" t="s">
        <v>400</v>
      </c>
      <c r="F187" s="41">
        <f>중기기초자료!D28</f>
        <v>1590</v>
      </c>
      <c r="G187" s="40">
        <f>TRUNC(F187*D187, 1)</f>
        <v>7791</v>
      </c>
      <c r="H187" s="37" t="s">
        <v>407</v>
      </c>
      <c r="I187" s="37" t="s">
        <v>407</v>
      </c>
      <c r="K187" s="37" t="s">
        <v>172</v>
      </c>
      <c r="L187" s="37" t="s">
        <v>407</v>
      </c>
      <c r="M187" s="37" t="s">
        <v>86</v>
      </c>
      <c r="AG187" s="34" t="str">
        <f>HYPERLINK("#9","M9366005 →")</f>
        <v>M9366005 →</v>
      </c>
    </row>
    <row r="188" spans="1:33" ht="18.399999999999999" customHeight="1" x14ac:dyDescent="0.15">
      <c r="B188" s="37" t="s">
        <v>30</v>
      </c>
      <c r="C188" s="37" t="s">
        <v>407</v>
      </c>
      <c r="D188" s="37">
        <v>23</v>
      </c>
      <c r="E188" s="41" t="s">
        <v>196</v>
      </c>
      <c r="F188" s="41">
        <v>0</v>
      </c>
      <c r="G188" s="40">
        <f>TRUNC((G187) * D188/100, 1)</f>
        <v>1791.9</v>
      </c>
      <c r="H188" s="37" t="s">
        <v>407</v>
      </c>
      <c r="I188" s="37" t="s">
        <v>407</v>
      </c>
      <c r="K188" s="37" t="s">
        <v>42</v>
      </c>
      <c r="L188" s="37" t="s">
        <v>407</v>
      </c>
      <c r="M188" s="37" t="s">
        <v>283</v>
      </c>
      <c r="N188" s="37" t="s">
        <v>407</v>
      </c>
      <c r="AG188" s="34" t="str">
        <f>HYPERLINK("#9","F/M1 →")</f>
        <v>F/M1 →</v>
      </c>
    </row>
    <row r="189" spans="1:33" ht="18.399999999999999" customHeight="1" x14ac:dyDescent="0.15">
      <c r="B189" s="37" t="s">
        <v>357</v>
      </c>
      <c r="G189" s="39">
        <f>TRUNC(G187+G188, 0)</f>
        <v>9582</v>
      </c>
    </row>
    <row r="190" spans="1:33" ht="18.399999999999999" customHeight="1" x14ac:dyDescent="0.15">
      <c r="A190" s="37" t="s">
        <v>191</v>
      </c>
      <c r="B190" s="37" t="s">
        <v>101</v>
      </c>
      <c r="C190" s="37" t="s">
        <v>246</v>
      </c>
      <c r="D190" s="37">
        <v>1</v>
      </c>
      <c r="E190" s="40" t="s">
        <v>257</v>
      </c>
      <c r="F190" s="40">
        <f>TRUNC(중기기초자료!E24 * 중기전역변수!C18, 1)</f>
        <v>59025.599999999999</v>
      </c>
      <c r="G190" s="40">
        <f>TRUNC(F190*D190, 1)</f>
        <v>59025.599999999999</v>
      </c>
      <c r="H190" s="37" t="s">
        <v>407</v>
      </c>
      <c r="I190" s="37" t="s">
        <v>407</v>
      </c>
      <c r="K190" s="37" t="s">
        <v>247</v>
      </c>
      <c r="L190" s="37" t="s">
        <v>407</v>
      </c>
      <c r="M190" s="37" t="s">
        <v>339</v>
      </c>
      <c r="AG190" s="34" t="str">
        <f>HYPERLINK("#9","L001010101000048 →")</f>
        <v>L001010101000048 →</v>
      </c>
    </row>
    <row r="191" spans="1:33" ht="18.399999999999999" customHeight="1" x14ac:dyDescent="0.15">
      <c r="B191" s="37" t="s">
        <v>357</v>
      </c>
      <c r="G191" s="39">
        <f>TRUNC(G190, 0)</f>
        <v>59025</v>
      </c>
    </row>
    <row r="192" spans="1:33" ht="18.399999999999999" customHeight="1" thickBot="1" x14ac:dyDescent="0.2">
      <c r="B192" s="37" t="s">
        <v>40</v>
      </c>
      <c r="G192" s="39">
        <f>TRUNC(G186+G189+G191, 0)</f>
        <v>80837</v>
      </c>
    </row>
    <row r="193" spans="1:33" ht="18.399999999999999" customHeight="1" thickTop="1" thickBot="1" x14ac:dyDescent="0.2">
      <c r="A193" s="36"/>
      <c r="B193" s="36"/>
      <c r="C193" s="36"/>
      <c r="D193" s="36"/>
      <c r="E193" s="36"/>
      <c r="F193" s="36"/>
      <c r="G193" s="36"/>
      <c r="H193" s="36"/>
    </row>
    <row r="194" spans="1:33" ht="18.399999999999999" customHeight="1" thickTop="1" thickBot="1" x14ac:dyDescent="0.2">
      <c r="A194" s="36" t="s">
        <v>369</v>
      </c>
      <c r="B194" s="36" t="s">
        <v>372</v>
      </c>
      <c r="C194" s="36"/>
      <c r="D194" s="36"/>
      <c r="E194" s="36"/>
      <c r="F194" s="36"/>
      <c r="G194" s="36"/>
      <c r="H194" s="36"/>
      <c r="I194" s="37" t="s">
        <v>407</v>
      </c>
      <c r="J194" s="37" t="s">
        <v>157</v>
      </c>
    </row>
    <row r="195" spans="1:33" ht="18.399999999999999" customHeight="1" thickTop="1" x14ac:dyDescent="0.15">
      <c r="A195" s="36" t="s">
        <v>129</v>
      </c>
      <c r="B195" s="36" t="s">
        <v>189</v>
      </c>
      <c r="C195" s="36"/>
      <c r="D195" s="36"/>
      <c r="E195" s="36"/>
      <c r="F195" s="36"/>
      <c r="G195" s="36"/>
      <c r="H195" s="36"/>
    </row>
    <row r="196" spans="1:33" ht="18.399999999999999" customHeight="1" x14ac:dyDescent="0.15">
      <c r="A196" s="38" t="s">
        <v>324</v>
      </c>
      <c r="B196" s="38"/>
      <c r="C196" s="38" t="s">
        <v>219</v>
      </c>
      <c r="D196" s="38" t="s">
        <v>9</v>
      </c>
      <c r="E196" s="38" t="s">
        <v>387</v>
      </c>
      <c r="F196" s="38" t="s">
        <v>100</v>
      </c>
      <c r="G196" s="38" t="s">
        <v>57</v>
      </c>
      <c r="H196" s="38" t="s">
        <v>114</v>
      </c>
    </row>
    <row r="197" spans="1:33" ht="18.399999999999999" customHeight="1" x14ac:dyDescent="0.15">
      <c r="A197" s="37" t="s">
        <v>22</v>
      </c>
      <c r="B197" s="37" t="s">
        <v>343</v>
      </c>
      <c r="C197" s="37" t="s">
        <v>210</v>
      </c>
      <c r="D197" s="37">
        <f>(1286 + 786 + 504)*10^-4</f>
        <v>0.2576</v>
      </c>
      <c r="E197" s="39" t="s">
        <v>53</v>
      </c>
      <c r="F197" s="39">
        <f>중기기초자료!F18</f>
        <v>67216</v>
      </c>
      <c r="G197" s="40">
        <f>TRUNC(F197*D197, 1)</f>
        <v>17314.8</v>
      </c>
      <c r="H197" s="37" t="s">
        <v>407</v>
      </c>
      <c r="I197" s="37" t="s">
        <v>407</v>
      </c>
      <c r="K197" s="37" t="s">
        <v>50</v>
      </c>
      <c r="L197" s="37" t="s">
        <v>407</v>
      </c>
      <c r="M197" s="37" t="s">
        <v>178</v>
      </c>
      <c r="N197" s="37" t="s">
        <v>26</v>
      </c>
      <c r="AG197" s="34" t="str">
        <f>HYPERLINK("#9","G0000270200200000 →")</f>
        <v>G0000270200200000 →</v>
      </c>
    </row>
    <row r="198" spans="1:33" ht="18.399999999999999" customHeight="1" x14ac:dyDescent="0.15">
      <c r="B198" s="37" t="s">
        <v>357</v>
      </c>
      <c r="G198" s="39">
        <f>TRUNC(G197, 0)</f>
        <v>17314</v>
      </c>
    </row>
    <row r="199" spans="1:33" ht="18.399999999999999" customHeight="1" x14ac:dyDescent="0.15">
      <c r="A199" s="37" t="s">
        <v>289</v>
      </c>
      <c r="B199" s="37" t="s">
        <v>69</v>
      </c>
      <c r="C199" s="37" t="s">
        <v>407</v>
      </c>
      <c r="D199" s="37">
        <v>16.5</v>
      </c>
      <c r="E199" s="41" t="s">
        <v>400</v>
      </c>
      <c r="F199" s="41">
        <f>중기기초자료!D28</f>
        <v>1590</v>
      </c>
      <c r="G199" s="40">
        <f>TRUNC(F199*D199, 1)</f>
        <v>26235</v>
      </c>
      <c r="H199" s="37" t="s">
        <v>407</v>
      </c>
      <c r="I199" s="37" t="s">
        <v>407</v>
      </c>
      <c r="K199" s="37" t="s">
        <v>172</v>
      </c>
      <c r="L199" s="37" t="s">
        <v>407</v>
      </c>
      <c r="M199" s="37" t="s">
        <v>86</v>
      </c>
      <c r="AG199" s="34" t="str">
        <f>HYPERLINK("#9","M9366005 →")</f>
        <v>M9366005 →</v>
      </c>
    </row>
    <row r="200" spans="1:33" ht="18.399999999999999" customHeight="1" x14ac:dyDescent="0.15">
      <c r="B200" s="37" t="s">
        <v>30</v>
      </c>
      <c r="C200" s="37" t="s">
        <v>407</v>
      </c>
      <c r="D200" s="37">
        <v>39</v>
      </c>
      <c r="E200" s="41" t="s">
        <v>196</v>
      </c>
      <c r="F200" s="41">
        <v>0</v>
      </c>
      <c r="G200" s="40">
        <f>TRUNC((G199) * D200/100, 1)</f>
        <v>10231.6</v>
      </c>
      <c r="H200" s="37" t="s">
        <v>407</v>
      </c>
      <c r="I200" s="37" t="s">
        <v>407</v>
      </c>
      <c r="K200" s="37" t="s">
        <v>42</v>
      </c>
      <c r="L200" s="37" t="s">
        <v>407</v>
      </c>
      <c r="M200" s="37" t="s">
        <v>283</v>
      </c>
      <c r="N200" s="37" t="s">
        <v>407</v>
      </c>
      <c r="AG200" s="34" t="str">
        <f>HYPERLINK("#9","F/M1 →")</f>
        <v>F/M1 →</v>
      </c>
    </row>
    <row r="201" spans="1:33" ht="18.399999999999999" customHeight="1" x14ac:dyDescent="0.15">
      <c r="B201" s="37" t="s">
        <v>357</v>
      </c>
      <c r="G201" s="39">
        <f>TRUNC(G199+G200, 0)</f>
        <v>36466</v>
      </c>
    </row>
    <row r="202" spans="1:33" ht="18.399999999999999" customHeight="1" x14ac:dyDescent="0.15">
      <c r="A202" s="37" t="s">
        <v>191</v>
      </c>
      <c r="B202" s="37" t="s">
        <v>101</v>
      </c>
      <c r="C202" s="37" t="s">
        <v>246</v>
      </c>
      <c r="D202" s="37">
        <v>1</v>
      </c>
      <c r="E202" s="40" t="s">
        <v>257</v>
      </c>
      <c r="F202" s="40">
        <f>TRUNC(중기기초자료!E24 * 중기전역변수!C18, 1)</f>
        <v>59025.599999999999</v>
      </c>
      <c r="G202" s="40">
        <f>TRUNC(F202*D202, 1)</f>
        <v>59025.599999999999</v>
      </c>
      <c r="H202" s="37" t="s">
        <v>407</v>
      </c>
      <c r="I202" s="37" t="s">
        <v>407</v>
      </c>
      <c r="K202" s="37" t="s">
        <v>247</v>
      </c>
      <c r="L202" s="37" t="s">
        <v>407</v>
      </c>
      <c r="M202" s="37" t="s">
        <v>339</v>
      </c>
      <c r="AG202" s="34" t="str">
        <f>HYPERLINK("#9","L001010101000048 →")</f>
        <v>L001010101000048 →</v>
      </c>
    </row>
    <row r="203" spans="1:33" ht="18.399999999999999" customHeight="1" x14ac:dyDescent="0.15">
      <c r="B203" s="37" t="s">
        <v>357</v>
      </c>
      <c r="G203" s="39">
        <f>TRUNC(G202, 0)</f>
        <v>59025</v>
      </c>
    </row>
    <row r="204" spans="1:33" ht="18.399999999999999" customHeight="1" thickBot="1" x14ac:dyDescent="0.2">
      <c r="B204" s="37" t="s">
        <v>40</v>
      </c>
      <c r="G204" s="39">
        <f>TRUNC(G198+G201+G203, 0)</f>
        <v>112805</v>
      </c>
    </row>
    <row r="205" spans="1:33" ht="18.399999999999999" customHeight="1" thickTop="1" thickBot="1" x14ac:dyDescent="0.2">
      <c r="A205" s="36"/>
      <c r="B205" s="36"/>
      <c r="C205" s="36"/>
      <c r="D205" s="36"/>
      <c r="E205" s="36"/>
      <c r="F205" s="36"/>
      <c r="G205" s="36"/>
      <c r="H205" s="36"/>
    </row>
    <row r="206" spans="1:33" ht="18.399999999999999" customHeight="1" thickTop="1" thickBot="1" x14ac:dyDescent="0.2">
      <c r="A206" s="36" t="s">
        <v>369</v>
      </c>
      <c r="B206" s="36" t="s">
        <v>624</v>
      </c>
      <c r="C206" s="36"/>
      <c r="D206" s="36"/>
      <c r="E206" s="36"/>
      <c r="F206" s="36"/>
      <c r="G206" s="36"/>
      <c r="H206" s="36"/>
      <c r="I206" s="37" t="s">
        <v>407</v>
      </c>
      <c r="J206" s="37" t="s">
        <v>604</v>
      </c>
    </row>
    <row r="207" spans="1:33" ht="18.399999999999999" customHeight="1" thickTop="1" x14ac:dyDescent="0.15">
      <c r="A207" s="36" t="s">
        <v>129</v>
      </c>
      <c r="B207" s="36" t="s">
        <v>625</v>
      </c>
      <c r="C207" s="36"/>
      <c r="D207" s="36"/>
      <c r="E207" s="36"/>
      <c r="F207" s="36"/>
      <c r="G207" s="36"/>
      <c r="H207" s="36"/>
    </row>
    <row r="208" spans="1:33" ht="18.399999999999999" customHeight="1" x14ac:dyDescent="0.15">
      <c r="A208" s="38" t="s">
        <v>324</v>
      </c>
      <c r="B208" s="38"/>
      <c r="C208" s="38" t="s">
        <v>219</v>
      </c>
      <c r="D208" s="38" t="s">
        <v>9</v>
      </c>
      <c r="E208" s="38" t="s">
        <v>387</v>
      </c>
      <c r="F208" s="38" t="s">
        <v>100</v>
      </c>
      <c r="G208" s="38" t="s">
        <v>57</v>
      </c>
      <c r="H208" s="38" t="s">
        <v>114</v>
      </c>
    </row>
    <row r="209" spans="1:33" ht="18.399999999999999" customHeight="1" x14ac:dyDescent="0.15">
      <c r="A209" s="37" t="s">
        <v>22</v>
      </c>
      <c r="B209" s="37" t="s">
        <v>150</v>
      </c>
      <c r="C209" s="37" t="s">
        <v>603</v>
      </c>
      <c r="D209" s="37">
        <f>(1125 + 563 + 674)*10^-4</f>
        <v>0.23620000000000002</v>
      </c>
      <c r="E209" s="39" t="s">
        <v>53</v>
      </c>
      <c r="F209" s="39">
        <f>중기기초자료!F19</f>
        <v>222833</v>
      </c>
      <c r="G209" s="40">
        <f>TRUNC(F209*D209, 1)</f>
        <v>52633.1</v>
      </c>
      <c r="H209" s="37" t="s">
        <v>407</v>
      </c>
      <c r="I209" s="37" t="s">
        <v>407</v>
      </c>
      <c r="K209" s="37" t="s">
        <v>50</v>
      </c>
      <c r="L209" s="37" t="s">
        <v>407</v>
      </c>
      <c r="M209" s="37" t="s">
        <v>626</v>
      </c>
      <c r="N209" s="37" t="s">
        <v>61</v>
      </c>
      <c r="AG209" s="34" t="str">
        <f>HYPERLINK("#9","G0000320100010000 →")</f>
        <v>G0000320100010000 →</v>
      </c>
    </row>
    <row r="210" spans="1:33" ht="18.399999999999999" customHeight="1" x14ac:dyDescent="0.15">
      <c r="B210" s="37" t="s">
        <v>357</v>
      </c>
      <c r="G210" s="39">
        <f>TRUNC(G209, 0)</f>
        <v>52633</v>
      </c>
    </row>
    <row r="211" spans="1:33" ht="18.399999999999999" customHeight="1" x14ac:dyDescent="0.15">
      <c r="A211" s="37" t="s">
        <v>289</v>
      </c>
      <c r="B211" s="37" t="s">
        <v>69</v>
      </c>
      <c r="C211" s="37" t="s">
        <v>407</v>
      </c>
      <c r="D211" s="37">
        <v>7</v>
      </c>
      <c r="E211" s="41" t="s">
        <v>400</v>
      </c>
      <c r="F211" s="41">
        <f>중기기초자료!D28</f>
        <v>1590</v>
      </c>
      <c r="G211" s="40">
        <f>TRUNC(F211*D211, 1)</f>
        <v>11130</v>
      </c>
      <c r="H211" s="37" t="s">
        <v>407</v>
      </c>
      <c r="I211" s="37" t="s">
        <v>407</v>
      </c>
      <c r="K211" s="37" t="s">
        <v>172</v>
      </c>
      <c r="L211" s="37" t="s">
        <v>407</v>
      </c>
      <c r="M211" s="37" t="s">
        <v>86</v>
      </c>
      <c r="AG211" s="34" t="str">
        <f>HYPERLINK("#9","M9366005 →")</f>
        <v>M9366005 →</v>
      </c>
    </row>
    <row r="212" spans="1:33" ht="18.399999999999999" customHeight="1" x14ac:dyDescent="0.15">
      <c r="B212" s="37" t="s">
        <v>30</v>
      </c>
      <c r="C212" s="37" t="s">
        <v>407</v>
      </c>
      <c r="D212" s="37">
        <v>7</v>
      </c>
      <c r="E212" s="41" t="s">
        <v>196</v>
      </c>
      <c r="F212" s="41">
        <v>0</v>
      </c>
      <c r="G212" s="40">
        <f>TRUNC((G211) * D212/100, 1)</f>
        <v>779.1</v>
      </c>
      <c r="H212" s="37" t="s">
        <v>407</v>
      </c>
      <c r="I212" s="37" t="s">
        <v>407</v>
      </c>
      <c r="K212" s="37" t="s">
        <v>42</v>
      </c>
      <c r="L212" s="37" t="s">
        <v>407</v>
      </c>
      <c r="M212" s="37" t="s">
        <v>283</v>
      </c>
      <c r="N212" s="37" t="s">
        <v>407</v>
      </c>
      <c r="AG212" s="34" t="str">
        <f>HYPERLINK("#9","F/M1 →")</f>
        <v>F/M1 →</v>
      </c>
    </row>
    <row r="213" spans="1:33" ht="18.399999999999999" customHeight="1" x14ac:dyDescent="0.15">
      <c r="B213" s="37" t="s">
        <v>357</v>
      </c>
      <c r="G213" s="39">
        <f>TRUNC(G211+G212, 0)</f>
        <v>11909</v>
      </c>
    </row>
    <row r="214" spans="1:33" ht="18.399999999999999" customHeight="1" x14ac:dyDescent="0.15">
      <c r="A214" s="37" t="s">
        <v>191</v>
      </c>
      <c r="B214" s="37" t="s">
        <v>101</v>
      </c>
      <c r="C214" s="37" t="s">
        <v>246</v>
      </c>
      <c r="D214" s="37">
        <v>1</v>
      </c>
      <c r="E214" s="40" t="s">
        <v>257</v>
      </c>
      <c r="F214" s="40">
        <f>TRUNC(중기기초자료!E24 * 중기전역변수!C18, 1)</f>
        <v>59025.599999999999</v>
      </c>
      <c r="G214" s="40">
        <f>TRUNC(F214*D214, 1)</f>
        <v>59025.599999999999</v>
      </c>
      <c r="H214" s="37" t="s">
        <v>407</v>
      </c>
      <c r="I214" s="37" t="s">
        <v>407</v>
      </c>
      <c r="K214" s="37" t="s">
        <v>247</v>
      </c>
      <c r="L214" s="37" t="s">
        <v>407</v>
      </c>
      <c r="M214" s="37" t="s">
        <v>339</v>
      </c>
      <c r="AG214" s="34" t="str">
        <f>HYPERLINK("#9","L001010101000048 →")</f>
        <v>L001010101000048 →</v>
      </c>
    </row>
    <row r="215" spans="1:33" ht="18.399999999999999" customHeight="1" x14ac:dyDescent="0.15">
      <c r="B215" s="37" t="s">
        <v>357</v>
      </c>
      <c r="G215" s="39">
        <f>TRUNC(G214, 0)</f>
        <v>59025</v>
      </c>
    </row>
    <row r="216" spans="1:33" ht="18.399999999999999" customHeight="1" thickBot="1" x14ac:dyDescent="0.2">
      <c r="B216" s="37" t="s">
        <v>40</v>
      </c>
      <c r="G216" s="39">
        <f>TRUNC(G210+G213+G215, 0)</f>
        <v>123567</v>
      </c>
    </row>
    <row r="217" spans="1:33" ht="18.399999999999999" customHeight="1" thickTop="1" thickBot="1" x14ac:dyDescent="0.2">
      <c r="A217" s="36"/>
      <c r="B217" s="36"/>
      <c r="C217" s="36"/>
      <c r="D217" s="36"/>
      <c r="E217" s="36"/>
      <c r="F217" s="36"/>
      <c r="G217" s="36"/>
      <c r="H217" s="36"/>
    </row>
    <row r="218" spans="1:33" ht="18.399999999999999" customHeight="1" thickTop="1" thickBot="1" x14ac:dyDescent="0.2">
      <c r="A218" s="36" t="s">
        <v>369</v>
      </c>
      <c r="B218" s="36" t="s">
        <v>199</v>
      </c>
      <c r="C218" s="36"/>
      <c r="D218" s="36"/>
      <c r="E218" s="36"/>
      <c r="F218" s="36"/>
      <c r="G218" s="36"/>
      <c r="H218" s="36"/>
      <c r="I218" s="37" t="s">
        <v>407</v>
      </c>
      <c r="J218" s="37" t="s">
        <v>203</v>
      </c>
    </row>
    <row r="219" spans="1:33" ht="18.399999999999999" customHeight="1" thickTop="1" x14ac:dyDescent="0.15">
      <c r="A219" s="36" t="s">
        <v>129</v>
      </c>
      <c r="B219" s="36" t="s">
        <v>140</v>
      </c>
      <c r="C219" s="36"/>
      <c r="D219" s="36"/>
      <c r="E219" s="36"/>
      <c r="F219" s="36"/>
      <c r="G219" s="36"/>
      <c r="H219" s="36"/>
    </row>
    <row r="220" spans="1:33" ht="18.399999999999999" customHeight="1" x14ac:dyDescent="0.15">
      <c r="A220" s="38" t="s">
        <v>324</v>
      </c>
      <c r="B220" s="38"/>
      <c r="C220" s="38" t="s">
        <v>219</v>
      </c>
      <c r="D220" s="38" t="s">
        <v>9</v>
      </c>
      <c r="E220" s="38" t="s">
        <v>387</v>
      </c>
      <c r="F220" s="38" t="s">
        <v>100</v>
      </c>
      <c r="G220" s="38" t="s">
        <v>57</v>
      </c>
      <c r="H220" s="38" t="s">
        <v>114</v>
      </c>
    </row>
    <row r="221" spans="1:33" ht="18.399999999999999" customHeight="1" x14ac:dyDescent="0.15">
      <c r="A221" s="37" t="s">
        <v>22</v>
      </c>
      <c r="B221" s="37" t="s">
        <v>395</v>
      </c>
      <c r="C221" s="37" t="s">
        <v>79</v>
      </c>
      <c r="D221" s="37">
        <f>(1125 + 500 + 944)*10^-4</f>
        <v>0.25690000000000002</v>
      </c>
      <c r="E221" s="39" t="s">
        <v>53</v>
      </c>
      <c r="F221" s="39">
        <f>중기기초자료!F20</f>
        <v>64113</v>
      </c>
      <c r="G221" s="40">
        <f>TRUNC(F221*D221, 1)</f>
        <v>16470.599999999999</v>
      </c>
      <c r="H221" s="37" t="s">
        <v>407</v>
      </c>
      <c r="I221" s="37" t="s">
        <v>407</v>
      </c>
      <c r="K221" s="37" t="s">
        <v>50</v>
      </c>
      <c r="L221" s="37" t="s">
        <v>407</v>
      </c>
      <c r="M221" s="37" t="s">
        <v>347</v>
      </c>
      <c r="N221" s="37" t="s">
        <v>262</v>
      </c>
      <c r="AG221" s="34" t="str">
        <f>HYPERLINK("#9","G0000330200380000 →")</f>
        <v>G0000330200380000 →</v>
      </c>
    </row>
    <row r="222" spans="1:33" ht="18.399999999999999" customHeight="1" x14ac:dyDescent="0.15">
      <c r="B222" s="37" t="s">
        <v>357</v>
      </c>
      <c r="G222" s="39">
        <f>TRUNC(G221, 0)</f>
        <v>16470</v>
      </c>
    </row>
    <row r="223" spans="1:33" ht="18.399999999999999" customHeight="1" x14ac:dyDescent="0.15">
      <c r="A223" s="37" t="s">
        <v>289</v>
      </c>
      <c r="B223" s="37" t="s">
        <v>69</v>
      </c>
      <c r="C223" s="37" t="s">
        <v>407</v>
      </c>
      <c r="D223" s="37">
        <v>10.9</v>
      </c>
      <c r="E223" s="41" t="s">
        <v>400</v>
      </c>
      <c r="F223" s="41">
        <f>중기기초자료!D28</f>
        <v>1590</v>
      </c>
      <c r="G223" s="40">
        <f>TRUNC(F223*D223, 1)</f>
        <v>17331</v>
      </c>
      <c r="H223" s="37" t="s">
        <v>407</v>
      </c>
      <c r="I223" s="37" t="s">
        <v>407</v>
      </c>
      <c r="K223" s="37" t="s">
        <v>172</v>
      </c>
      <c r="L223" s="37" t="s">
        <v>407</v>
      </c>
      <c r="M223" s="37" t="s">
        <v>86</v>
      </c>
      <c r="AG223" s="34" t="str">
        <f>HYPERLINK("#9","M9366005 →")</f>
        <v>M9366005 →</v>
      </c>
    </row>
    <row r="224" spans="1:33" ht="18.399999999999999" customHeight="1" x14ac:dyDescent="0.15">
      <c r="B224" s="37" t="s">
        <v>30</v>
      </c>
      <c r="C224" s="37" t="s">
        <v>407</v>
      </c>
      <c r="D224" s="37">
        <v>25</v>
      </c>
      <c r="E224" s="41" t="s">
        <v>196</v>
      </c>
      <c r="F224" s="41">
        <v>0</v>
      </c>
      <c r="G224" s="40">
        <f>TRUNC((G223) * D224/100, 1)</f>
        <v>4332.7</v>
      </c>
      <c r="H224" s="37" t="s">
        <v>407</v>
      </c>
      <c r="I224" s="37" t="s">
        <v>407</v>
      </c>
      <c r="K224" s="37" t="s">
        <v>42</v>
      </c>
      <c r="L224" s="37" t="s">
        <v>407</v>
      </c>
      <c r="M224" s="37" t="s">
        <v>283</v>
      </c>
      <c r="N224" s="37" t="s">
        <v>407</v>
      </c>
      <c r="AG224" s="34" t="str">
        <f>HYPERLINK("#9","F/M1 →")</f>
        <v>F/M1 →</v>
      </c>
    </row>
    <row r="225" spans="1:33" ht="18.399999999999999" customHeight="1" x14ac:dyDescent="0.15">
      <c r="B225" s="37" t="s">
        <v>357</v>
      </c>
      <c r="G225" s="39">
        <f>TRUNC(G223+G224, 0)</f>
        <v>21663</v>
      </c>
    </row>
    <row r="226" spans="1:33" ht="18.399999999999999" customHeight="1" x14ac:dyDescent="0.15">
      <c r="A226" s="37" t="s">
        <v>191</v>
      </c>
      <c r="B226" s="37" t="s">
        <v>101</v>
      </c>
      <c r="C226" s="37" t="s">
        <v>246</v>
      </c>
      <c r="D226" s="37">
        <v>1</v>
      </c>
      <c r="E226" s="40" t="s">
        <v>257</v>
      </c>
      <c r="F226" s="40">
        <f>TRUNC(중기기초자료!E24 * 중기전역변수!C18, 1)</f>
        <v>59025.599999999999</v>
      </c>
      <c r="G226" s="40">
        <f>TRUNC(F226*D226, 1)</f>
        <v>59025.599999999999</v>
      </c>
      <c r="H226" s="37" t="s">
        <v>407</v>
      </c>
      <c r="I226" s="37" t="s">
        <v>407</v>
      </c>
      <c r="K226" s="37" t="s">
        <v>247</v>
      </c>
      <c r="L226" s="37" t="s">
        <v>407</v>
      </c>
      <c r="M226" s="37" t="s">
        <v>339</v>
      </c>
      <c r="AG226" s="34" t="str">
        <f>HYPERLINK("#9","L001010101000048 →")</f>
        <v>L001010101000048 →</v>
      </c>
    </row>
    <row r="227" spans="1:33" ht="18.399999999999999" customHeight="1" x14ac:dyDescent="0.15">
      <c r="B227" s="37" t="s">
        <v>357</v>
      </c>
      <c r="G227" s="39">
        <f>TRUNC(G226, 0)</f>
        <v>59025</v>
      </c>
    </row>
    <row r="228" spans="1:33" ht="18.399999999999999" customHeight="1" thickBot="1" x14ac:dyDescent="0.2">
      <c r="B228" s="37" t="s">
        <v>40</v>
      </c>
      <c r="G228" s="39">
        <f>TRUNC(G222+G225+G227, 0)</f>
        <v>97158</v>
      </c>
    </row>
    <row r="229" spans="1:33" ht="18.399999999999999" customHeight="1" thickTop="1" thickBot="1" x14ac:dyDescent="0.2">
      <c r="A229" s="36"/>
      <c r="B229" s="36"/>
      <c r="C229" s="36"/>
      <c r="D229" s="36"/>
      <c r="E229" s="36"/>
      <c r="F229" s="36"/>
      <c r="G229" s="36"/>
      <c r="H229" s="36"/>
    </row>
    <row r="230" spans="1:33" ht="18.399999999999999" customHeight="1" thickTop="1" thickBot="1" x14ac:dyDescent="0.2">
      <c r="A230" s="36" t="s">
        <v>369</v>
      </c>
      <c r="B230" s="36" t="s">
        <v>229</v>
      </c>
      <c r="C230" s="36"/>
      <c r="D230" s="36"/>
      <c r="E230" s="36"/>
      <c r="F230" s="36"/>
      <c r="G230" s="36"/>
      <c r="H230" s="36"/>
      <c r="I230" s="37" t="s">
        <v>407</v>
      </c>
      <c r="J230" s="37" t="s">
        <v>248</v>
      </c>
    </row>
    <row r="231" spans="1:33" ht="18.399999999999999" customHeight="1" thickTop="1" x14ac:dyDescent="0.15">
      <c r="A231" s="36" t="s">
        <v>129</v>
      </c>
      <c r="B231" s="36" t="s">
        <v>148</v>
      </c>
      <c r="C231" s="36"/>
      <c r="D231" s="36"/>
      <c r="E231" s="36"/>
      <c r="F231" s="36"/>
      <c r="G231" s="36"/>
      <c r="H231" s="36"/>
    </row>
    <row r="232" spans="1:33" ht="18.399999999999999" customHeight="1" x14ac:dyDescent="0.15">
      <c r="A232" s="38" t="s">
        <v>324</v>
      </c>
      <c r="B232" s="38"/>
      <c r="C232" s="38" t="s">
        <v>219</v>
      </c>
      <c r="D232" s="38" t="s">
        <v>9</v>
      </c>
      <c r="E232" s="38" t="s">
        <v>387</v>
      </c>
      <c r="F232" s="38" t="s">
        <v>100</v>
      </c>
      <c r="G232" s="38" t="s">
        <v>57</v>
      </c>
      <c r="H232" s="38" t="s">
        <v>114</v>
      </c>
    </row>
    <row r="233" spans="1:33" ht="18.399999999999999" customHeight="1" x14ac:dyDescent="0.15">
      <c r="A233" s="37" t="s">
        <v>22</v>
      </c>
      <c r="B233" s="37" t="s">
        <v>208</v>
      </c>
      <c r="C233" s="37" t="s">
        <v>364</v>
      </c>
      <c r="D233" s="37">
        <f>(4000 + 1333 + 1021)*10^-4</f>
        <v>0.63540000000000008</v>
      </c>
      <c r="E233" s="39" t="s">
        <v>53</v>
      </c>
      <c r="F233" s="39">
        <f>중기기초자료!F21</f>
        <v>3249</v>
      </c>
      <c r="G233" s="40">
        <f>TRUNC(F233*D233, 1)</f>
        <v>2064.4</v>
      </c>
      <c r="H233" s="37" t="s">
        <v>407</v>
      </c>
      <c r="I233" s="37" t="s">
        <v>407</v>
      </c>
      <c r="K233" s="37" t="s">
        <v>50</v>
      </c>
      <c r="L233" s="37" t="s">
        <v>407</v>
      </c>
      <c r="M233" s="37" t="s">
        <v>58</v>
      </c>
      <c r="N233" s="37" t="s">
        <v>244</v>
      </c>
      <c r="AG233" s="34" t="str">
        <f>HYPERLINK("#9","G0000443004000000 →")</f>
        <v>G0000443004000000 →</v>
      </c>
    </row>
    <row r="234" spans="1:33" ht="18.399999999999999" customHeight="1" x14ac:dyDescent="0.15">
      <c r="B234" s="37" t="s">
        <v>357</v>
      </c>
      <c r="G234" s="39">
        <f>TRUNC(G233, 0)</f>
        <v>2064</v>
      </c>
    </row>
    <row r="235" spans="1:33" ht="18.399999999999999" customHeight="1" x14ac:dyDescent="0.15">
      <c r="A235" s="37" t="s">
        <v>289</v>
      </c>
      <c r="B235" s="37" t="s">
        <v>134</v>
      </c>
      <c r="C235" s="37" t="s">
        <v>407</v>
      </c>
      <c r="D235" s="37">
        <v>5.6</v>
      </c>
      <c r="E235" s="41" t="s">
        <v>400</v>
      </c>
      <c r="F235" s="41">
        <f>중기기초자료!D27</f>
        <v>1612</v>
      </c>
      <c r="G235" s="40">
        <f>TRUNC(F235*D235, 1)</f>
        <v>9027.2000000000007</v>
      </c>
      <c r="H235" s="37" t="s">
        <v>407</v>
      </c>
      <c r="I235" s="37" t="s">
        <v>407</v>
      </c>
      <c r="K235" s="37" t="s">
        <v>172</v>
      </c>
      <c r="L235" s="37" t="s">
        <v>407</v>
      </c>
      <c r="M235" s="37" t="s">
        <v>358</v>
      </c>
      <c r="AG235" s="34" t="str">
        <f>HYPERLINK("#9","M9360003 →")</f>
        <v>M9360003 →</v>
      </c>
    </row>
    <row r="236" spans="1:33" ht="18.399999999999999" customHeight="1" x14ac:dyDescent="0.15">
      <c r="B236" s="37" t="s">
        <v>30</v>
      </c>
      <c r="C236" s="37" t="s">
        <v>407</v>
      </c>
      <c r="D236" s="37">
        <v>20</v>
      </c>
      <c r="E236" s="41" t="s">
        <v>196</v>
      </c>
      <c r="F236" s="41">
        <v>0</v>
      </c>
      <c r="G236" s="40">
        <f>TRUNC((G235) * D236/100, 1)</f>
        <v>1805.4</v>
      </c>
      <c r="H236" s="37" t="s">
        <v>407</v>
      </c>
      <c r="I236" s="37" t="s">
        <v>407</v>
      </c>
      <c r="K236" s="37" t="s">
        <v>42</v>
      </c>
      <c r="L236" s="37" t="s">
        <v>407</v>
      </c>
      <c r="M236" s="37" t="s">
        <v>283</v>
      </c>
      <c r="N236" s="37" t="s">
        <v>407</v>
      </c>
      <c r="AG236" s="34" t="str">
        <f>HYPERLINK("#9","F/M1 →")</f>
        <v>F/M1 →</v>
      </c>
    </row>
    <row r="237" spans="1:33" ht="18.399999999999999" customHeight="1" x14ac:dyDescent="0.15">
      <c r="B237" s="37" t="s">
        <v>357</v>
      </c>
      <c r="G237" s="39">
        <f>TRUNC(G235+G236, 0)</f>
        <v>10832</v>
      </c>
    </row>
    <row r="238" spans="1:33" ht="18.399999999999999" customHeight="1" x14ac:dyDescent="0.15">
      <c r="A238" s="37" t="s">
        <v>191</v>
      </c>
      <c r="B238" s="37" t="s">
        <v>226</v>
      </c>
      <c r="C238" s="37" t="s">
        <v>106</v>
      </c>
      <c r="D238" s="37">
        <v>1</v>
      </c>
      <c r="E238" s="40" t="s">
        <v>257</v>
      </c>
      <c r="F238" s="40">
        <f>TRUNC(중기기초자료!E26 * 중기전역변수!C18, 1)</f>
        <v>36248.9</v>
      </c>
      <c r="G238" s="40">
        <f>TRUNC(F238*D238, 1)</f>
        <v>36248.9</v>
      </c>
      <c r="H238" s="37" t="s">
        <v>407</v>
      </c>
      <c r="I238" s="37" t="s">
        <v>407</v>
      </c>
      <c r="K238" s="37" t="s">
        <v>247</v>
      </c>
      <c r="L238" s="37" t="s">
        <v>407</v>
      </c>
      <c r="M238" s="37" t="s">
        <v>309</v>
      </c>
      <c r="AG238" s="34" t="str">
        <f>HYPERLINK("#9","L001010101000050 →")</f>
        <v>L001010101000050 →</v>
      </c>
    </row>
    <row r="239" spans="1:33" ht="18.399999999999999" customHeight="1" x14ac:dyDescent="0.15">
      <c r="B239" s="37" t="s">
        <v>357</v>
      </c>
      <c r="G239" s="39">
        <f>TRUNC(G238, 0)</f>
        <v>36248</v>
      </c>
    </row>
    <row r="240" spans="1:33" ht="18.399999999999999" customHeight="1" thickBot="1" x14ac:dyDescent="0.2">
      <c r="B240" s="37" t="s">
        <v>40</v>
      </c>
      <c r="G240" s="39">
        <f>TRUNC(G234+G237+G239, 0)</f>
        <v>49144</v>
      </c>
    </row>
    <row r="241" spans="1:33" ht="18.399999999999999" customHeight="1" thickTop="1" thickBot="1" x14ac:dyDescent="0.2">
      <c r="A241" s="36"/>
      <c r="B241" s="36"/>
      <c r="C241" s="36"/>
      <c r="D241" s="36"/>
      <c r="E241" s="36"/>
      <c r="F241" s="36"/>
      <c r="G241" s="36"/>
      <c r="H241" s="36"/>
    </row>
    <row r="242" spans="1:33" ht="18.399999999999999" customHeight="1" thickTop="1" thickBot="1" x14ac:dyDescent="0.2">
      <c r="A242" s="36" t="s">
        <v>369</v>
      </c>
      <c r="B242" s="36" t="s">
        <v>105</v>
      </c>
      <c r="C242" s="36"/>
      <c r="D242" s="36"/>
      <c r="E242" s="36"/>
      <c r="F242" s="36"/>
      <c r="G242" s="36"/>
      <c r="H242" s="36"/>
      <c r="I242" s="37" t="s">
        <v>407</v>
      </c>
      <c r="J242" s="37" t="s">
        <v>71</v>
      </c>
    </row>
    <row r="243" spans="1:33" ht="18.399999999999999" customHeight="1" thickTop="1" x14ac:dyDescent="0.15">
      <c r="A243" s="36" t="s">
        <v>129</v>
      </c>
      <c r="B243" s="36" t="s">
        <v>89</v>
      </c>
      <c r="C243" s="36"/>
      <c r="D243" s="36"/>
      <c r="E243" s="36"/>
      <c r="F243" s="36"/>
      <c r="G243" s="36"/>
      <c r="H243" s="36"/>
    </row>
    <row r="244" spans="1:33" ht="18.399999999999999" customHeight="1" x14ac:dyDescent="0.15">
      <c r="A244" s="38" t="s">
        <v>324</v>
      </c>
      <c r="B244" s="38"/>
      <c r="C244" s="38" t="s">
        <v>219</v>
      </c>
      <c r="D244" s="38" t="s">
        <v>9</v>
      </c>
      <c r="E244" s="38" t="s">
        <v>387</v>
      </c>
      <c r="F244" s="38" t="s">
        <v>100</v>
      </c>
      <c r="G244" s="38" t="s">
        <v>57</v>
      </c>
      <c r="H244" s="38" t="s">
        <v>114</v>
      </c>
    </row>
    <row r="245" spans="1:33" ht="18.399999999999999" customHeight="1" x14ac:dyDescent="0.15">
      <c r="A245" s="37" t="s">
        <v>22</v>
      </c>
      <c r="B245" s="37" t="s">
        <v>81</v>
      </c>
      <c r="C245" s="37" t="s">
        <v>265</v>
      </c>
      <c r="D245" s="37">
        <f>(818 + 636 + 659)*10^-4</f>
        <v>0.21130000000000002</v>
      </c>
      <c r="E245" s="39" t="s">
        <v>53</v>
      </c>
      <c r="F245" s="39">
        <f>중기기초자료!F22</f>
        <v>47263</v>
      </c>
      <c r="G245" s="40">
        <f>TRUNC(F245*D245, 1)</f>
        <v>9986.6</v>
      </c>
      <c r="H245" s="37" t="s">
        <v>407</v>
      </c>
      <c r="I245" s="37" t="s">
        <v>407</v>
      </c>
      <c r="K245" s="37" t="s">
        <v>50</v>
      </c>
      <c r="L245" s="37" t="s">
        <v>407</v>
      </c>
      <c r="M245" s="37" t="s">
        <v>141</v>
      </c>
      <c r="N245" s="37" t="s">
        <v>7</v>
      </c>
      <c r="AG245" s="34" t="str">
        <f>HYPERLINK("#9","G0000720400550000 →")</f>
        <v>G0000720400550000 →</v>
      </c>
    </row>
    <row r="246" spans="1:33" ht="18.399999999999999" customHeight="1" x14ac:dyDescent="0.15">
      <c r="B246" s="37" t="s">
        <v>357</v>
      </c>
      <c r="G246" s="39">
        <f>TRUNC(G245, 0)</f>
        <v>9986</v>
      </c>
    </row>
    <row r="247" spans="1:33" ht="18.399999999999999" customHeight="1" x14ac:dyDescent="0.15">
      <c r="A247" s="37" t="s">
        <v>289</v>
      </c>
      <c r="B247" s="37" t="s">
        <v>69</v>
      </c>
      <c r="C247" s="37" t="s">
        <v>407</v>
      </c>
      <c r="D247" s="37">
        <v>9.3000000000000007</v>
      </c>
      <c r="E247" s="41" t="s">
        <v>400</v>
      </c>
      <c r="F247" s="41">
        <f>중기기초자료!D28</f>
        <v>1590</v>
      </c>
      <c r="G247" s="40">
        <f>TRUNC(F247*D247, 1)</f>
        <v>14787</v>
      </c>
      <c r="H247" s="37" t="s">
        <v>407</v>
      </c>
      <c r="I247" s="37" t="s">
        <v>407</v>
      </c>
      <c r="K247" s="37" t="s">
        <v>172</v>
      </c>
      <c r="L247" s="37" t="s">
        <v>407</v>
      </c>
      <c r="M247" s="37" t="s">
        <v>86</v>
      </c>
      <c r="AG247" s="34" t="str">
        <f>HYPERLINK("#9","M9366005 →")</f>
        <v>M9366005 →</v>
      </c>
    </row>
    <row r="248" spans="1:33" ht="18.399999999999999" customHeight="1" x14ac:dyDescent="0.15">
      <c r="B248" s="37" t="s">
        <v>30</v>
      </c>
      <c r="C248" s="37" t="s">
        <v>407</v>
      </c>
      <c r="D248" s="37">
        <v>30</v>
      </c>
      <c r="E248" s="41" t="s">
        <v>196</v>
      </c>
      <c r="F248" s="41">
        <v>0</v>
      </c>
      <c r="G248" s="40">
        <f>TRUNC((G247) * D248/100, 1)</f>
        <v>4436.1000000000004</v>
      </c>
      <c r="H248" s="37" t="s">
        <v>407</v>
      </c>
      <c r="I248" s="37" t="s">
        <v>407</v>
      </c>
      <c r="K248" s="37" t="s">
        <v>42</v>
      </c>
      <c r="L248" s="37" t="s">
        <v>407</v>
      </c>
      <c r="M248" s="37" t="s">
        <v>283</v>
      </c>
      <c r="N248" s="37" t="s">
        <v>407</v>
      </c>
      <c r="AG248" s="34" t="str">
        <f>HYPERLINK("#9","F/M1 →")</f>
        <v>F/M1 →</v>
      </c>
    </row>
    <row r="249" spans="1:33" ht="18.399999999999999" customHeight="1" x14ac:dyDescent="0.15">
      <c r="B249" s="37" t="s">
        <v>357</v>
      </c>
      <c r="G249" s="39">
        <f>TRUNC(G247+G248, 0)</f>
        <v>19223</v>
      </c>
    </row>
    <row r="250" spans="1:33" ht="18.399999999999999" customHeight="1" x14ac:dyDescent="0.15">
      <c r="A250" s="37" t="s">
        <v>191</v>
      </c>
      <c r="B250" s="37" t="s">
        <v>27</v>
      </c>
      <c r="C250" s="37" t="s">
        <v>245</v>
      </c>
      <c r="D250" s="37">
        <v>1</v>
      </c>
      <c r="E250" s="40" t="s">
        <v>257</v>
      </c>
      <c r="F250" s="40">
        <f>TRUNC(중기기초자료!E25 * 중기전역변수!C18, 1)</f>
        <v>50008.7</v>
      </c>
      <c r="G250" s="40">
        <f>TRUNC(F250*D250, 1)</f>
        <v>50008.7</v>
      </c>
      <c r="H250" s="37" t="s">
        <v>407</v>
      </c>
      <c r="I250" s="37" t="s">
        <v>407</v>
      </c>
      <c r="K250" s="37" t="s">
        <v>247</v>
      </c>
      <c r="L250" s="37" t="s">
        <v>407</v>
      </c>
      <c r="M250" s="37" t="s">
        <v>168</v>
      </c>
      <c r="AG250" s="34" t="str">
        <f>HYPERLINK("#9","L001010101000049 →")</f>
        <v>L001010101000049 →</v>
      </c>
    </row>
    <row r="251" spans="1:33" ht="18.399999999999999" customHeight="1" x14ac:dyDescent="0.15">
      <c r="B251" s="37" t="s">
        <v>357</v>
      </c>
      <c r="G251" s="39">
        <f>TRUNC(G250, 0)</f>
        <v>50008</v>
      </c>
    </row>
    <row r="252" spans="1:33" ht="18.399999999999999" customHeight="1" thickBot="1" x14ac:dyDescent="0.2">
      <c r="B252" s="37" t="s">
        <v>40</v>
      </c>
      <c r="G252" s="39">
        <f>TRUNC(G246+G249+G251, 0)</f>
        <v>79217</v>
      </c>
    </row>
    <row r="253" spans="1:33" ht="18.399999999999999" customHeight="1" thickTop="1" thickBot="1" x14ac:dyDescent="0.2">
      <c r="A253" s="36"/>
      <c r="B253" s="36"/>
      <c r="C253" s="36"/>
      <c r="D253" s="36"/>
      <c r="E253" s="36"/>
      <c r="F253" s="36"/>
      <c r="G253" s="36"/>
      <c r="H253" s="36"/>
    </row>
    <row r="254" spans="1:33" ht="18.399999999999999" customHeight="1" thickTop="1" thickBot="1" x14ac:dyDescent="0.2">
      <c r="A254" s="36" t="s">
        <v>369</v>
      </c>
      <c r="B254" s="36" t="s">
        <v>55</v>
      </c>
      <c r="C254" s="36"/>
      <c r="D254" s="36"/>
      <c r="E254" s="36"/>
      <c r="F254" s="36"/>
      <c r="G254" s="36"/>
      <c r="H254" s="36"/>
      <c r="I254" s="37" t="s">
        <v>407</v>
      </c>
      <c r="J254" s="37" t="s">
        <v>280</v>
      </c>
    </row>
    <row r="255" spans="1:33" ht="18.399999999999999" customHeight="1" thickTop="1" x14ac:dyDescent="0.15">
      <c r="A255" s="36" t="s">
        <v>129</v>
      </c>
      <c r="B255" s="36" t="s">
        <v>138</v>
      </c>
      <c r="C255" s="36"/>
      <c r="D255" s="36"/>
      <c r="E255" s="36"/>
      <c r="F255" s="36"/>
      <c r="G255" s="36"/>
      <c r="H255" s="36"/>
    </row>
    <row r="256" spans="1:33" ht="18.399999999999999" customHeight="1" x14ac:dyDescent="0.15">
      <c r="A256" s="38" t="s">
        <v>324</v>
      </c>
      <c r="B256" s="38"/>
      <c r="C256" s="38" t="s">
        <v>219</v>
      </c>
      <c r="D256" s="38" t="s">
        <v>9</v>
      </c>
      <c r="E256" s="38" t="s">
        <v>387</v>
      </c>
      <c r="F256" s="38" t="s">
        <v>100</v>
      </c>
      <c r="G256" s="38" t="s">
        <v>57</v>
      </c>
      <c r="H256" s="38" t="s">
        <v>114</v>
      </c>
    </row>
    <row r="257" spans="1:33" ht="18.399999999999999" customHeight="1" x14ac:dyDescent="0.15">
      <c r="A257" s="37" t="s">
        <v>22</v>
      </c>
      <c r="B257" s="37" t="s">
        <v>352</v>
      </c>
      <c r="C257" s="37" t="s">
        <v>374</v>
      </c>
      <c r="D257" s="37">
        <f>(1125 + 1000 + 674)*10^-4</f>
        <v>0.27990000000000004</v>
      </c>
      <c r="E257" s="39" t="s">
        <v>53</v>
      </c>
      <c r="F257" s="39">
        <f>중기기초자료!F23</f>
        <v>922</v>
      </c>
      <c r="G257" s="40">
        <f>TRUNC(F257*D257, 1)</f>
        <v>258</v>
      </c>
      <c r="H257" s="37" t="s">
        <v>407</v>
      </c>
      <c r="I257" s="37" t="s">
        <v>407</v>
      </c>
      <c r="K257" s="37" t="s">
        <v>50</v>
      </c>
      <c r="L257" s="37" t="s">
        <v>407</v>
      </c>
      <c r="M257" s="37" t="s">
        <v>293</v>
      </c>
      <c r="N257" s="37" t="s">
        <v>389</v>
      </c>
      <c r="AG257" s="34" t="str">
        <f>HYPERLINK("#9","G0000721004850000 →")</f>
        <v>G0000721004850000 →</v>
      </c>
    </row>
    <row r="258" spans="1:33" ht="18.399999999999999" customHeight="1" x14ac:dyDescent="0.15">
      <c r="B258" s="37" t="s">
        <v>357</v>
      </c>
      <c r="G258" s="39">
        <f>TRUNC(G257, 0)</f>
        <v>258</v>
      </c>
    </row>
    <row r="259" spans="1:33" ht="18.399999999999999" customHeight="1" x14ac:dyDescent="0.15">
      <c r="A259" s="37" t="s">
        <v>289</v>
      </c>
      <c r="B259" s="37" t="s">
        <v>134</v>
      </c>
      <c r="C259" s="37" t="s">
        <v>407</v>
      </c>
      <c r="D259" s="37">
        <v>1.3</v>
      </c>
      <c r="E259" s="41" t="s">
        <v>400</v>
      </c>
      <c r="F259" s="41">
        <f>중기기초자료!D27</f>
        <v>1612</v>
      </c>
      <c r="G259" s="40">
        <f>TRUNC(F259*D259, 1)</f>
        <v>2095.6</v>
      </c>
      <c r="H259" s="37" t="s">
        <v>407</v>
      </c>
      <c r="I259" s="37" t="s">
        <v>407</v>
      </c>
      <c r="K259" s="37" t="s">
        <v>362</v>
      </c>
      <c r="L259" s="37" t="s">
        <v>407</v>
      </c>
      <c r="M259" s="37" t="s">
        <v>358</v>
      </c>
      <c r="AG259" s="34" t="str">
        <f>HYPERLINK("#9","M9360003 →")</f>
        <v>M9360003 →</v>
      </c>
    </row>
    <row r="260" spans="1:33" ht="18.399999999999999" customHeight="1" x14ac:dyDescent="0.15">
      <c r="B260" s="37" t="s">
        <v>30</v>
      </c>
      <c r="C260" s="37" t="s">
        <v>407</v>
      </c>
      <c r="D260" s="37">
        <v>20</v>
      </c>
      <c r="E260" s="41" t="s">
        <v>196</v>
      </c>
      <c r="F260" s="41">
        <v>0</v>
      </c>
      <c r="G260" s="40">
        <f>TRUNC((G259) * D260/100, 1)</f>
        <v>419.1</v>
      </c>
      <c r="H260" s="37" t="s">
        <v>407</v>
      </c>
      <c r="I260" s="37" t="s">
        <v>407</v>
      </c>
      <c r="K260" s="37" t="s">
        <v>264</v>
      </c>
      <c r="L260" s="37" t="s">
        <v>407</v>
      </c>
      <c r="M260" s="37" t="s">
        <v>283</v>
      </c>
      <c r="N260" s="37" t="s">
        <v>407</v>
      </c>
      <c r="AG260" s="34" t="str">
        <f>HYPERLINK("#9","F/M1 →")</f>
        <v>F/M1 →</v>
      </c>
    </row>
    <row r="261" spans="1:33" ht="18.399999999999999" customHeight="1" x14ac:dyDescent="0.15">
      <c r="B261" s="37" t="s">
        <v>357</v>
      </c>
      <c r="G261" s="39">
        <f>TRUNC(G259+G260, 0)</f>
        <v>2514</v>
      </c>
    </row>
    <row r="262" spans="1:33" ht="18.399999999999999" customHeight="1" x14ac:dyDescent="0.15">
      <c r="A262" s="37" t="s">
        <v>191</v>
      </c>
    </row>
    <row r="263" spans="1:33" ht="18.399999999999999" customHeight="1" x14ac:dyDescent="0.15">
      <c r="B263" s="37" t="s">
        <v>357</v>
      </c>
    </row>
    <row r="264" spans="1:33" ht="18.399999999999999" customHeight="1" thickBot="1" x14ac:dyDescent="0.2">
      <c r="B264" s="37" t="s">
        <v>40</v>
      </c>
      <c r="G264" s="39">
        <f>TRUNC(G258+G261+G263, 0)</f>
        <v>2772</v>
      </c>
    </row>
    <row r="265" spans="1:33" ht="18.399999999999999" customHeight="1" thickTop="1" x14ac:dyDescent="0.15">
      <c r="A265" s="36"/>
      <c r="B265" s="36"/>
      <c r="C265" s="36"/>
      <c r="D265" s="36"/>
      <c r="E265" s="36"/>
      <c r="F265" s="36"/>
      <c r="G265" s="36"/>
      <c r="H265" s="36"/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BK158" sqref="BK158"/>
    </sheetView>
  </sheetViews>
  <sheetFormatPr defaultRowHeight="18.399999999999999" customHeight="1" x14ac:dyDescent="0.15"/>
  <cols>
    <col min="1" max="1" width="25" style="1" customWidth="1"/>
    <col min="2" max="2" width="20" style="1" customWidth="1"/>
    <col min="3" max="3" width="5" style="1" customWidth="1"/>
    <col min="4" max="7" width="15" style="1" customWidth="1"/>
    <col min="8" max="8" width="10" style="1" customWidth="1"/>
    <col min="9" max="10" width="0" style="1" hidden="1" customWidth="1"/>
    <col min="11" max="256" width="9.33203125" style="1"/>
    <col min="257" max="257" width="25" style="1" customWidth="1"/>
    <col min="258" max="258" width="20" style="1" customWidth="1"/>
    <col min="259" max="259" width="5" style="1" customWidth="1"/>
    <col min="260" max="263" width="15" style="1" customWidth="1"/>
    <col min="264" max="264" width="10" style="1" customWidth="1"/>
    <col min="265" max="266" width="0" style="1" hidden="1" customWidth="1"/>
    <col min="267" max="512" width="9.33203125" style="1"/>
    <col min="513" max="513" width="25" style="1" customWidth="1"/>
    <col min="514" max="514" width="20" style="1" customWidth="1"/>
    <col min="515" max="515" width="5" style="1" customWidth="1"/>
    <col min="516" max="519" width="15" style="1" customWidth="1"/>
    <col min="520" max="520" width="10" style="1" customWidth="1"/>
    <col min="521" max="522" width="0" style="1" hidden="1" customWidth="1"/>
    <col min="523" max="768" width="9.33203125" style="1"/>
    <col min="769" max="769" width="25" style="1" customWidth="1"/>
    <col min="770" max="770" width="20" style="1" customWidth="1"/>
    <col min="771" max="771" width="5" style="1" customWidth="1"/>
    <col min="772" max="775" width="15" style="1" customWidth="1"/>
    <col min="776" max="776" width="10" style="1" customWidth="1"/>
    <col min="777" max="778" width="0" style="1" hidden="1" customWidth="1"/>
    <col min="779" max="1024" width="9.33203125" style="1"/>
    <col min="1025" max="1025" width="25" style="1" customWidth="1"/>
    <col min="1026" max="1026" width="20" style="1" customWidth="1"/>
    <col min="1027" max="1027" width="5" style="1" customWidth="1"/>
    <col min="1028" max="1031" width="15" style="1" customWidth="1"/>
    <col min="1032" max="1032" width="10" style="1" customWidth="1"/>
    <col min="1033" max="1034" width="0" style="1" hidden="1" customWidth="1"/>
    <col min="1035" max="1280" width="9.33203125" style="1"/>
    <col min="1281" max="1281" width="25" style="1" customWidth="1"/>
    <col min="1282" max="1282" width="20" style="1" customWidth="1"/>
    <col min="1283" max="1283" width="5" style="1" customWidth="1"/>
    <col min="1284" max="1287" width="15" style="1" customWidth="1"/>
    <col min="1288" max="1288" width="10" style="1" customWidth="1"/>
    <col min="1289" max="1290" width="0" style="1" hidden="1" customWidth="1"/>
    <col min="1291" max="1536" width="9.33203125" style="1"/>
    <col min="1537" max="1537" width="25" style="1" customWidth="1"/>
    <col min="1538" max="1538" width="20" style="1" customWidth="1"/>
    <col min="1539" max="1539" width="5" style="1" customWidth="1"/>
    <col min="1540" max="1543" width="15" style="1" customWidth="1"/>
    <col min="1544" max="1544" width="10" style="1" customWidth="1"/>
    <col min="1545" max="1546" width="0" style="1" hidden="1" customWidth="1"/>
    <col min="1547" max="1792" width="9.33203125" style="1"/>
    <col min="1793" max="1793" width="25" style="1" customWidth="1"/>
    <col min="1794" max="1794" width="20" style="1" customWidth="1"/>
    <col min="1795" max="1795" width="5" style="1" customWidth="1"/>
    <col min="1796" max="1799" width="15" style="1" customWidth="1"/>
    <col min="1800" max="1800" width="10" style="1" customWidth="1"/>
    <col min="1801" max="1802" width="0" style="1" hidden="1" customWidth="1"/>
    <col min="1803" max="2048" width="9.33203125" style="1"/>
    <col min="2049" max="2049" width="25" style="1" customWidth="1"/>
    <col min="2050" max="2050" width="20" style="1" customWidth="1"/>
    <col min="2051" max="2051" width="5" style="1" customWidth="1"/>
    <col min="2052" max="2055" width="15" style="1" customWidth="1"/>
    <col min="2056" max="2056" width="10" style="1" customWidth="1"/>
    <col min="2057" max="2058" width="0" style="1" hidden="1" customWidth="1"/>
    <col min="2059" max="2304" width="9.33203125" style="1"/>
    <col min="2305" max="2305" width="25" style="1" customWidth="1"/>
    <col min="2306" max="2306" width="20" style="1" customWidth="1"/>
    <col min="2307" max="2307" width="5" style="1" customWidth="1"/>
    <col min="2308" max="2311" width="15" style="1" customWidth="1"/>
    <col min="2312" max="2312" width="10" style="1" customWidth="1"/>
    <col min="2313" max="2314" width="0" style="1" hidden="1" customWidth="1"/>
    <col min="2315" max="2560" width="9.33203125" style="1"/>
    <col min="2561" max="2561" width="25" style="1" customWidth="1"/>
    <col min="2562" max="2562" width="20" style="1" customWidth="1"/>
    <col min="2563" max="2563" width="5" style="1" customWidth="1"/>
    <col min="2564" max="2567" width="15" style="1" customWidth="1"/>
    <col min="2568" max="2568" width="10" style="1" customWidth="1"/>
    <col min="2569" max="2570" width="0" style="1" hidden="1" customWidth="1"/>
    <col min="2571" max="2816" width="9.33203125" style="1"/>
    <col min="2817" max="2817" width="25" style="1" customWidth="1"/>
    <col min="2818" max="2818" width="20" style="1" customWidth="1"/>
    <col min="2819" max="2819" width="5" style="1" customWidth="1"/>
    <col min="2820" max="2823" width="15" style="1" customWidth="1"/>
    <col min="2824" max="2824" width="10" style="1" customWidth="1"/>
    <col min="2825" max="2826" width="0" style="1" hidden="1" customWidth="1"/>
    <col min="2827" max="3072" width="9.33203125" style="1"/>
    <col min="3073" max="3073" width="25" style="1" customWidth="1"/>
    <col min="3074" max="3074" width="20" style="1" customWidth="1"/>
    <col min="3075" max="3075" width="5" style="1" customWidth="1"/>
    <col min="3076" max="3079" width="15" style="1" customWidth="1"/>
    <col min="3080" max="3080" width="10" style="1" customWidth="1"/>
    <col min="3081" max="3082" width="0" style="1" hidden="1" customWidth="1"/>
    <col min="3083" max="3328" width="9.33203125" style="1"/>
    <col min="3329" max="3329" width="25" style="1" customWidth="1"/>
    <col min="3330" max="3330" width="20" style="1" customWidth="1"/>
    <col min="3331" max="3331" width="5" style="1" customWidth="1"/>
    <col min="3332" max="3335" width="15" style="1" customWidth="1"/>
    <col min="3336" max="3336" width="10" style="1" customWidth="1"/>
    <col min="3337" max="3338" width="0" style="1" hidden="1" customWidth="1"/>
    <col min="3339" max="3584" width="9.33203125" style="1"/>
    <col min="3585" max="3585" width="25" style="1" customWidth="1"/>
    <col min="3586" max="3586" width="20" style="1" customWidth="1"/>
    <col min="3587" max="3587" width="5" style="1" customWidth="1"/>
    <col min="3588" max="3591" width="15" style="1" customWidth="1"/>
    <col min="3592" max="3592" width="10" style="1" customWidth="1"/>
    <col min="3593" max="3594" width="0" style="1" hidden="1" customWidth="1"/>
    <col min="3595" max="3840" width="9.33203125" style="1"/>
    <col min="3841" max="3841" width="25" style="1" customWidth="1"/>
    <col min="3842" max="3842" width="20" style="1" customWidth="1"/>
    <col min="3843" max="3843" width="5" style="1" customWidth="1"/>
    <col min="3844" max="3847" width="15" style="1" customWidth="1"/>
    <col min="3848" max="3848" width="10" style="1" customWidth="1"/>
    <col min="3849" max="3850" width="0" style="1" hidden="1" customWidth="1"/>
    <col min="3851" max="4096" width="9.33203125" style="1"/>
    <col min="4097" max="4097" width="25" style="1" customWidth="1"/>
    <col min="4098" max="4098" width="20" style="1" customWidth="1"/>
    <col min="4099" max="4099" width="5" style="1" customWidth="1"/>
    <col min="4100" max="4103" width="15" style="1" customWidth="1"/>
    <col min="4104" max="4104" width="10" style="1" customWidth="1"/>
    <col min="4105" max="4106" width="0" style="1" hidden="1" customWidth="1"/>
    <col min="4107" max="4352" width="9.33203125" style="1"/>
    <col min="4353" max="4353" width="25" style="1" customWidth="1"/>
    <col min="4354" max="4354" width="20" style="1" customWidth="1"/>
    <col min="4355" max="4355" width="5" style="1" customWidth="1"/>
    <col min="4356" max="4359" width="15" style="1" customWidth="1"/>
    <col min="4360" max="4360" width="10" style="1" customWidth="1"/>
    <col min="4361" max="4362" width="0" style="1" hidden="1" customWidth="1"/>
    <col min="4363" max="4608" width="9.33203125" style="1"/>
    <col min="4609" max="4609" width="25" style="1" customWidth="1"/>
    <col min="4610" max="4610" width="20" style="1" customWidth="1"/>
    <col min="4611" max="4611" width="5" style="1" customWidth="1"/>
    <col min="4612" max="4615" width="15" style="1" customWidth="1"/>
    <col min="4616" max="4616" width="10" style="1" customWidth="1"/>
    <col min="4617" max="4618" width="0" style="1" hidden="1" customWidth="1"/>
    <col min="4619" max="4864" width="9.33203125" style="1"/>
    <col min="4865" max="4865" width="25" style="1" customWidth="1"/>
    <col min="4866" max="4866" width="20" style="1" customWidth="1"/>
    <col min="4867" max="4867" width="5" style="1" customWidth="1"/>
    <col min="4868" max="4871" width="15" style="1" customWidth="1"/>
    <col min="4872" max="4872" width="10" style="1" customWidth="1"/>
    <col min="4873" max="4874" width="0" style="1" hidden="1" customWidth="1"/>
    <col min="4875" max="5120" width="9.33203125" style="1"/>
    <col min="5121" max="5121" width="25" style="1" customWidth="1"/>
    <col min="5122" max="5122" width="20" style="1" customWidth="1"/>
    <col min="5123" max="5123" width="5" style="1" customWidth="1"/>
    <col min="5124" max="5127" width="15" style="1" customWidth="1"/>
    <col min="5128" max="5128" width="10" style="1" customWidth="1"/>
    <col min="5129" max="5130" width="0" style="1" hidden="1" customWidth="1"/>
    <col min="5131" max="5376" width="9.33203125" style="1"/>
    <col min="5377" max="5377" width="25" style="1" customWidth="1"/>
    <col min="5378" max="5378" width="20" style="1" customWidth="1"/>
    <col min="5379" max="5379" width="5" style="1" customWidth="1"/>
    <col min="5380" max="5383" width="15" style="1" customWidth="1"/>
    <col min="5384" max="5384" width="10" style="1" customWidth="1"/>
    <col min="5385" max="5386" width="0" style="1" hidden="1" customWidth="1"/>
    <col min="5387" max="5632" width="9.33203125" style="1"/>
    <col min="5633" max="5633" width="25" style="1" customWidth="1"/>
    <col min="5634" max="5634" width="20" style="1" customWidth="1"/>
    <col min="5635" max="5635" width="5" style="1" customWidth="1"/>
    <col min="5636" max="5639" width="15" style="1" customWidth="1"/>
    <col min="5640" max="5640" width="10" style="1" customWidth="1"/>
    <col min="5641" max="5642" width="0" style="1" hidden="1" customWidth="1"/>
    <col min="5643" max="5888" width="9.33203125" style="1"/>
    <col min="5889" max="5889" width="25" style="1" customWidth="1"/>
    <col min="5890" max="5890" width="20" style="1" customWidth="1"/>
    <col min="5891" max="5891" width="5" style="1" customWidth="1"/>
    <col min="5892" max="5895" width="15" style="1" customWidth="1"/>
    <col min="5896" max="5896" width="10" style="1" customWidth="1"/>
    <col min="5897" max="5898" width="0" style="1" hidden="1" customWidth="1"/>
    <col min="5899" max="6144" width="9.33203125" style="1"/>
    <col min="6145" max="6145" width="25" style="1" customWidth="1"/>
    <col min="6146" max="6146" width="20" style="1" customWidth="1"/>
    <col min="6147" max="6147" width="5" style="1" customWidth="1"/>
    <col min="6148" max="6151" width="15" style="1" customWidth="1"/>
    <col min="6152" max="6152" width="10" style="1" customWidth="1"/>
    <col min="6153" max="6154" width="0" style="1" hidden="1" customWidth="1"/>
    <col min="6155" max="6400" width="9.33203125" style="1"/>
    <col min="6401" max="6401" width="25" style="1" customWidth="1"/>
    <col min="6402" max="6402" width="20" style="1" customWidth="1"/>
    <col min="6403" max="6403" width="5" style="1" customWidth="1"/>
    <col min="6404" max="6407" width="15" style="1" customWidth="1"/>
    <col min="6408" max="6408" width="10" style="1" customWidth="1"/>
    <col min="6409" max="6410" width="0" style="1" hidden="1" customWidth="1"/>
    <col min="6411" max="6656" width="9.33203125" style="1"/>
    <col min="6657" max="6657" width="25" style="1" customWidth="1"/>
    <col min="6658" max="6658" width="20" style="1" customWidth="1"/>
    <col min="6659" max="6659" width="5" style="1" customWidth="1"/>
    <col min="6660" max="6663" width="15" style="1" customWidth="1"/>
    <col min="6664" max="6664" width="10" style="1" customWidth="1"/>
    <col min="6665" max="6666" width="0" style="1" hidden="1" customWidth="1"/>
    <col min="6667" max="6912" width="9.33203125" style="1"/>
    <col min="6913" max="6913" width="25" style="1" customWidth="1"/>
    <col min="6914" max="6914" width="20" style="1" customWidth="1"/>
    <col min="6915" max="6915" width="5" style="1" customWidth="1"/>
    <col min="6916" max="6919" width="15" style="1" customWidth="1"/>
    <col min="6920" max="6920" width="10" style="1" customWidth="1"/>
    <col min="6921" max="6922" width="0" style="1" hidden="1" customWidth="1"/>
    <col min="6923" max="7168" width="9.33203125" style="1"/>
    <col min="7169" max="7169" width="25" style="1" customWidth="1"/>
    <col min="7170" max="7170" width="20" style="1" customWidth="1"/>
    <col min="7171" max="7171" width="5" style="1" customWidth="1"/>
    <col min="7172" max="7175" width="15" style="1" customWidth="1"/>
    <col min="7176" max="7176" width="10" style="1" customWidth="1"/>
    <col min="7177" max="7178" width="0" style="1" hidden="1" customWidth="1"/>
    <col min="7179" max="7424" width="9.33203125" style="1"/>
    <col min="7425" max="7425" width="25" style="1" customWidth="1"/>
    <col min="7426" max="7426" width="20" style="1" customWidth="1"/>
    <col min="7427" max="7427" width="5" style="1" customWidth="1"/>
    <col min="7428" max="7431" width="15" style="1" customWidth="1"/>
    <col min="7432" max="7432" width="10" style="1" customWidth="1"/>
    <col min="7433" max="7434" width="0" style="1" hidden="1" customWidth="1"/>
    <col min="7435" max="7680" width="9.33203125" style="1"/>
    <col min="7681" max="7681" width="25" style="1" customWidth="1"/>
    <col min="7682" max="7682" width="20" style="1" customWidth="1"/>
    <col min="7683" max="7683" width="5" style="1" customWidth="1"/>
    <col min="7684" max="7687" width="15" style="1" customWidth="1"/>
    <col min="7688" max="7688" width="10" style="1" customWidth="1"/>
    <col min="7689" max="7690" width="0" style="1" hidden="1" customWidth="1"/>
    <col min="7691" max="7936" width="9.33203125" style="1"/>
    <col min="7937" max="7937" width="25" style="1" customWidth="1"/>
    <col min="7938" max="7938" width="20" style="1" customWidth="1"/>
    <col min="7939" max="7939" width="5" style="1" customWidth="1"/>
    <col min="7940" max="7943" width="15" style="1" customWidth="1"/>
    <col min="7944" max="7944" width="10" style="1" customWidth="1"/>
    <col min="7945" max="7946" width="0" style="1" hidden="1" customWidth="1"/>
    <col min="7947" max="8192" width="9.33203125" style="1"/>
    <col min="8193" max="8193" width="25" style="1" customWidth="1"/>
    <col min="8194" max="8194" width="20" style="1" customWidth="1"/>
    <col min="8195" max="8195" width="5" style="1" customWidth="1"/>
    <col min="8196" max="8199" width="15" style="1" customWidth="1"/>
    <col min="8200" max="8200" width="10" style="1" customWidth="1"/>
    <col min="8201" max="8202" width="0" style="1" hidden="1" customWidth="1"/>
    <col min="8203" max="8448" width="9.33203125" style="1"/>
    <col min="8449" max="8449" width="25" style="1" customWidth="1"/>
    <col min="8450" max="8450" width="20" style="1" customWidth="1"/>
    <col min="8451" max="8451" width="5" style="1" customWidth="1"/>
    <col min="8452" max="8455" width="15" style="1" customWidth="1"/>
    <col min="8456" max="8456" width="10" style="1" customWidth="1"/>
    <col min="8457" max="8458" width="0" style="1" hidden="1" customWidth="1"/>
    <col min="8459" max="8704" width="9.33203125" style="1"/>
    <col min="8705" max="8705" width="25" style="1" customWidth="1"/>
    <col min="8706" max="8706" width="20" style="1" customWidth="1"/>
    <col min="8707" max="8707" width="5" style="1" customWidth="1"/>
    <col min="8708" max="8711" width="15" style="1" customWidth="1"/>
    <col min="8712" max="8712" width="10" style="1" customWidth="1"/>
    <col min="8713" max="8714" width="0" style="1" hidden="1" customWidth="1"/>
    <col min="8715" max="8960" width="9.33203125" style="1"/>
    <col min="8961" max="8961" width="25" style="1" customWidth="1"/>
    <col min="8962" max="8962" width="20" style="1" customWidth="1"/>
    <col min="8963" max="8963" width="5" style="1" customWidth="1"/>
    <col min="8964" max="8967" width="15" style="1" customWidth="1"/>
    <col min="8968" max="8968" width="10" style="1" customWidth="1"/>
    <col min="8969" max="8970" width="0" style="1" hidden="1" customWidth="1"/>
    <col min="8971" max="9216" width="9.33203125" style="1"/>
    <col min="9217" max="9217" width="25" style="1" customWidth="1"/>
    <col min="9218" max="9218" width="20" style="1" customWidth="1"/>
    <col min="9219" max="9219" width="5" style="1" customWidth="1"/>
    <col min="9220" max="9223" width="15" style="1" customWidth="1"/>
    <col min="9224" max="9224" width="10" style="1" customWidth="1"/>
    <col min="9225" max="9226" width="0" style="1" hidden="1" customWidth="1"/>
    <col min="9227" max="9472" width="9.33203125" style="1"/>
    <col min="9473" max="9473" width="25" style="1" customWidth="1"/>
    <col min="9474" max="9474" width="20" style="1" customWidth="1"/>
    <col min="9475" max="9475" width="5" style="1" customWidth="1"/>
    <col min="9476" max="9479" width="15" style="1" customWidth="1"/>
    <col min="9480" max="9480" width="10" style="1" customWidth="1"/>
    <col min="9481" max="9482" width="0" style="1" hidden="1" customWidth="1"/>
    <col min="9483" max="9728" width="9.33203125" style="1"/>
    <col min="9729" max="9729" width="25" style="1" customWidth="1"/>
    <col min="9730" max="9730" width="20" style="1" customWidth="1"/>
    <col min="9731" max="9731" width="5" style="1" customWidth="1"/>
    <col min="9732" max="9735" width="15" style="1" customWidth="1"/>
    <col min="9736" max="9736" width="10" style="1" customWidth="1"/>
    <col min="9737" max="9738" width="0" style="1" hidden="1" customWidth="1"/>
    <col min="9739" max="9984" width="9.33203125" style="1"/>
    <col min="9985" max="9985" width="25" style="1" customWidth="1"/>
    <col min="9986" max="9986" width="20" style="1" customWidth="1"/>
    <col min="9987" max="9987" width="5" style="1" customWidth="1"/>
    <col min="9988" max="9991" width="15" style="1" customWidth="1"/>
    <col min="9992" max="9992" width="10" style="1" customWidth="1"/>
    <col min="9993" max="9994" width="0" style="1" hidden="1" customWidth="1"/>
    <col min="9995" max="10240" width="9.33203125" style="1"/>
    <col min="10241" max="10241" width="25" style="1" customWidth="1"/>
    <col min="10242" max="10242" width="20" style="1" customWidth="1"/>
    <col min="10243" max="10243" width="5" style="1" customWidth="1"/>
    <col min="10244" max="10247" width="15" style="1" customWidth="1"/>
    <col min="10248" max="10248" width="10" style="1" customWidth="1"/>
    <col min="10249" max="10250" width="0" style="1" hidden="1" customWidth="1"/>
    <col min="10251" max="10496" width="9.33203125" style="1"/>
    <col min="10497" max="10497" width="25" style="1" customWidth="1"/>
    <col min="10498" max="10498" width="20" style="1" customWidth="1"/>
    <col min="10499" max="10499" width="5" style="1" customWidth="1"/>
    <col min="10500" max="10503" width="15" style="1" customWidth="1"/>
    <col min="10504" max="10504" width="10" style="1" customWidth="1"/>
    <col min="10505" max="10506" width="0" style="1" hidden="1" customWidth="1"/>
    <col min="10507" max="10752" width="9.33203125" style="1"/>
    <col min="10753" max="10753" width="25" style="1" customWidth="1"/>
    <col min="10754" max="10754" width="20" style="1" customWidth="1"/>
    <col min="10755" max="10755" width="5" style="1" customWidth="1"/>
    <col min="10756" max="10759" width="15" style="1" customWidth="1"/>
    <col min="10760" max="10760" width="10" style="1" customWidth="1"/>
    <col min="10761" max="10762" width="0" style="1" hidden="1" customWidth="1"/>
    <col min="10763" max="11008" width="9.33203125" style="1"/>
    <col min="11009" max="11009" width="25" style="1" customWidth="1"/>
    <col min="11010" max="11010" width="20" style="1" customWidth="1"/>
    <col min="11011" max="11011" width="5" style="1" customWidth="1"/>
    <col min="11012" max="11015" width="15" style="1" customWidth="1"/>
    <col min="11016" max="11016" width="10" style="1" customWidth="1"/>
    <col min="11017" max="11018" width="0" style="1" hidden="1" customWidth="1"/>
    <col min="11019" max="11264" width="9.33203125" style="1"/>
    <col min="11265" max="11265" width="25" style="1" customWidth="1"/>
    <col min="11266" max="11266" width="20" style="1" customWidth="1"/>
    <col min="11267" max="11267" width="5" style="1" customWidth="1"/>
    <col min="11268" max="11271" width="15" style="1" customWidth="1"/>
    <col min="11272" max="11272" width="10" style="1" customWidth="1"/>
    <col min="11273" max="11274" width="0" style="1" hidden="1" customWidth="1"/>
    <col min="11275" max="11520" width="9.33203125" style="1"/>
    <col min="11521" max="11521" width="25" style="1" customWidth="1"/>
    <col min="11522" max="11522" width="20" style="1" customWidth="1"/>
    <col min="11523" max="11523" width="5" style="1" customWidth="1"/>
    <col min="11524" max="11527" width="15" style="1" customWidth="1"/>
    <col min="11528" max="11528" width="10" style="1" customWidth="1"/>
    <col min="11529" max="11530" width="0" style="1" hidden="1" customWidth="1"/>
    <col min="11531" max="11776" width="9.33203125" style="1"/>
    <col min="11777" max="11777" width="25" style="1" customWidth="1"/>
    <col min="11778" max="11778" width="20" style="1" customWidth="1"/>
    <col min="11779" max="11779" width="5" style="1" customWidth="1"/>
    <col min="11780" max="11783" width="15" style="1" customWidth="1"/>
    <col min="11784" max="11784" width="10" style="1" customWidth="1"/>
    <col min="11785" max="11786" width="0" style="1" hidden="1" customWidth="1"/>
    <col min="11787" max="12032" width="9.33203125" style="1"/>
    <col min="12033" max="12033" width="25" style="1" customWidth="1"/>
    <col min="12034" max="12034" width="20" style="1" customWidth="1"/>
    <col min="12035" max="12035" width="5" style="1" customWidth="1"/>
    <col min="12036" max="12039" width="15" style="1" customWidth="1"/>
    <col min="12040" max="12040" width="10" style="1" customWidth="1"/>
    <col min="12041" max="12042" width="0" style="1" hidden="1" customWidth="1"/>
    <col min="12043" max="12288" width="9.33203125" style="1"/>
    <col min="12289" max="12289" width="25" style="1" customWidth="1"/>
    <col min="12290" max="12290" width="20" style="1" customWidth="1"/>
    <col min="12291" max="12291" width="5" style="1" customWidth="1"/>
    <col min="12292" max="12295" width="15" style="1" customWidth="1"/>
    <col min="12296" max="12296" width="10" style="1" customWidth="1"/>
    <col min="12297" max="12298" width="0" style="1" hidden="1" customWidth="1"/>
    <col min="12299" max="12544" width="9.33203125" style="1"/>
    <col min="12545" max="12545" width="25" style="1" customWidth="1"/>
    <col min="12546" max="12546" width="20" style="1" customWidth="1"/>
    <col min="12547" max="12547" width="5" style="1" customWidth="1"/>
    <col min="12548" max="12551" width="15" style="1" customWidth="1"/>
    <col min="12552" max="12552" width="10" style="1" customWidth="1"/>
    <col min="12553" max="12554" width="0" style="1" hidden="1" customWidth="1"/>
    <col min="12555" max="12800" width="9.33203125" style="1"/>
    <col min="12801" max="12801" width="25" style="1" customWidth="1"/>
    <col min="12802" max="12802" width="20" style="1" customWidth="1"/>
    <col min="12803" max="12803" width="5" style="1" customWidth="1"/>
    <col min="12804" max="12807" width="15" style="1" customWidth="1"/>
    <col min="12808" max="12808" width="10" style="1" customWidth="1"/>
    <col min="12809" max="12810" width="0" style="1" hidden="1" customWidth="1"/>
    <col min="12811" max="13056" width="9.33203125" style="1"/>
    <col min="13057" max="13057" width="25" style="1" customWidth="1"/>
    <col min="13058" max="13058" width="20" style="1" customWidth="1"/>
    <col min="13059" max="13059" width="5" style="1" customWidth="1"/>
    <col min="13060" max="13063" width="15" style="1" customWidth="1"/>
    <col min="13064" max="13064" width="10" style="1" customWidth="1"/>
    <col min="13065" max="13066" width="0" style="1" hidden="1" customWidth="1"/>
    <col min="13067" max="13312" width="9.33203125" style="1"/>
    <col min="13313" max="13313" width="25" style="1" customWidth="1"/>
    <col min="13314" max="13314" width="20" style="1" customWidth="1"/>
    <col min="13315" max="13315" width="5" style="1" customWidth="1"/>
    <col min="13316" max="13319" width="15" style="1" customWidth="1"/>
    <col min="13320" max="13320" width="10" style="1" customWidth="1"/>
    <col min="13321" max="13322" width="0" style="1" hidden="1" customWidth="1"/>
    <col min="13323" max="13568" width="9.33203125" style="1"/>
    <col min="13569" max="13569" width="25" style="1" customWidth="1"/>
    <col min="13570" max="13570" width="20" style="1" customWidth="1"/>
    <col min="13571" max="13571" width="5" style="1" customWidth="1"/>
    <col min="13572" max="13575" width="15" style="1" customWidth="1"/>
    <col min="13576" max="13576" width="10" style="1" customWidth="1"/>
    <col min="13577" max="13578" width="0" style="1" hidden="1" customWidth="1"/>
    <col min="13579" max="13824" width="9.33203125" style="1"/>
    <col min="13825" max="13825" width="25" style="1" customWidth="1"/>
    <col min="13826" max="13826" width="20" style="1" customWidth="1"/>
    <col min="13827" max="13827" width="5" style="1" customWidth="1"/>
    <col min="13828" max="13831" width="15" style="1" customWidth="1"/>
    <col min="13832" max="13832" width="10" style="1" customWidth="1"/>
    <col min="13833" max="13834" width="0" style="1" hidden="1" customWidth="1"/>
    <col min="13835" max="14080" width="9.33203125" style="1"/>
    <col min="14081" max="14081" width="25" style="1" customWidth="1"/>
    <col min="14082" max="14082" width="20" style="1" customWidth="1"/>
    <col min="14083" max="14083" width="5" style="1" customWidth="1"/>
    <col min="14084" max="14087" width="15" style="1" customWidth="1"/>
    <col min="14088" max="14088" width="10" style="1" customWidth="1"/>
    <col min="14089" max="14090" width="0" style="1" hidden="1" customWidth="1"/>
    <col min="14091" max="14336" width="9.33203125" style="1"/>
    <col min="14337" max="14337" width="25" style="1" customWidth="1"/>
    <col min="14338" max="14338" width="20" style="1" customWidth="1"/>
    <col min="14339" max="14339" width="5" style="1" customWidth="1"/>
    <col min="14340" max="14343" width="15" style="1" customWidth="1"/>
    <col min="14344" max="14344" width="10" style="1" customWidth="1"/>
    <col min="14345" max="14346" width="0" style="1" hidden="1" customWidth="1"/>
    <col min="14347" max="14592" width="9.33203125" style="1"/>
    <col min="14593" max="14593" width="25" style="1" customWidth="1"/>
    <col min="14594" max="14594" width="20" style="1" customWidth="1"/>
    <col min="14595" max="14595" width="5" style="1" customWidth="1"/>
    <col min="14596" max="14599" width="15" style="1" customWidth="1"/>
    <col min="14600" max="14600" width="10" style="1" customWidth="1"/>
    <col min="14601" max="14602" width="0" style="1" hidden="1" customWidth="1"/>
    <col min="14603" max="14848" width="9.33203125" style="1"/>
    <col min="14849" max="14849" width="25" style="1" customWidth="1"/>
    <col min="14850" max="14850" width="20" style="1" customWidth="1"/>
    <col min="14851" max="14851" width="5" style="1" customWidth="1"/>
    <col min="14852" max="14855" width="15" style="1" customWidth="1"/>
    <col min="14856" max="14856" width="10" style="1" customWidth="1"/>
    <col min="14857" max="14858" width="0" style="1" hidden="1" customWidth="1"/>
    <col min="14859" max="15104" width="9.33203125" style="1"/>
    <col min="15105" max="15105" width="25" style="1" customWidth="1"/>
    <col min="15106" max="15106" width="20" style="1" customWidth="1"/>
    <col min="15107" max="15107" width="5" style="1" customWidth="1"/>
    <col min="15108" max="15111" width="15" style="1" customWidth="1"/>
    <col min="15112" max="15112" width="10" style="1" customWidth="1"/>
    <col min="15113" max="15114" width="0" style="1" hidden="1" customWidth="1"/>
    <col min="15115" max="15360" width="9.33203125" style="1"/>
    <col min="15361" max="15361" width="25" style="1" customWidth="1"/>
    <col min="15362" max="15362" width="20" style="1" customWidth="1"/>
    <col min="15363" max="15363" width="5" style="1" customWidth="1"/>
    <col min="15364" max="15367" width="15" style="1" customWidth="1"/>
    <col min="15368" max="15368" width="10" style="1" customWidth="1"/>
    <col min="15369" max="15370" width="0" style="1" hidden="1" customWidth="1"/>
    <col min="15371" max="15616" width="9.33203125" style="1"/>
    <col min="15617" max="15617" width="25" style="1" customWidth="1"/>
    <col min="15618" max="15618" width="20" style="1" customWidth="1"/>
    <col min="15619" max="15619" width="5" style="1" customWidth="1"/>
    <col min="15620" max="15623" width="15" style="1" customWidth="1"/>
    <col min="15624" max="15624" width="10" style="1" customWidth="1"/>
    <col min="15625" max="15626" width="0" style="1" hidden="1" customWidth="1"/>
    <col min="15627" max="15872" width="9.33203125" style="1"/>
    <col min="15873" max="15873" width="25" style="1" customWidth="1"/>
    <col min="15874" max="15874" width="20" style="1" customWidth="1"/>
    <col min="15875" max="15875" width="5" style="1" customWidth="1"/>
    <col min="15876" max="15879" width="15" style="1" customWidth="1"/>
    <col min="15880" max="15880" width="10" style="1" customWidth="1"/>
    <col min="15881" max="15882" width="0" style="1" hidden="1" customWidth="1"/>
    <col min="15883" max="16128" width="9.33203125" style="1"/>
    <col min="16129" max="16129" width="25" style="1" customWidth="1"/>
    <col min="16130" max="16130" width="20" style="1" customWidth="1"/>
    <col min="16131" max="16131" width="5" style="1" customWidth="1"/>
    <col min="16132" max="16135" width="15" style="1" customWidth="1"/>
    <col min="16136" max="16136" width="10" style="1" customWidth="1"/>
    <col min="16137" max="16138" width="0" style="1" hidden="1" customWidth="1"/>
    <col min="16139" max="16384" width="9.33203125" style="1"/>
  </cols>
  <sheetData>
    <row r="1" spans="1:10" ht="18.399999999999999" customHeight="1" thickBot="1" x14ac:dyDescent="0.2">
      <c r="A1" s="1" t="s">
        <v>187</v>
      </c>
    </row>
    <row r="2" spans="1:10" ht="18.399999999999999" customHeight="1" thickBot="1" x14ac:dyDescent="0.2">
      <c r="A2" s="30" t="s">
        <v>297</v>
      </c>
      <c r="B2" s="31" t="s">
        <v>184</v>
      </c>
      <c r="C2" s="31" t="s">
        <v>387</v>
      </c>
      <c r="D2" s="31" t="s">
        <v>289</v>
      </c>
      <c r="E2" s="31" t="s">
        <v>191</v>
      </c>
      <c r="F2" s="31" t="s">
        <v>22</v>
      </c>
      <c r="G2" s="31" t="s">
        <v>398</v>
      </c>
      <c r="H2" s="32" t="s">
        <v>114</v>
      </c>
    </row>
    <row r="3" spans="1:10" ht="18.399999999999999" customHeight="1" x14ac:dyDescent="0.15">
      <c r="A3" s="5" t="s">
        <v>149</v>
      </c>
      <c r="B3" s="6" t="s">
        <v>592</v>
      </c>
      <c r="C3" s="6" t="s">
        <v>53</v>
      </c>
      <c r="D3" s="42">
        <v>0</v>
      </c>
      <c r="E3" s="43">
        <v>0</v>
      </c>
      <c r="F3" s="33">
        <v>66538</v>
      </c>
      <c r="G3" s="42">
        <v>66538</v>
      </c>
      <c r="H3" s="9" t="s">
        <v>407</v>
      </c>
      <c r="I3" s="1" t="s">
        <v>407</v>
      </c>
      <c r="J3" s="1" t="s">
        <v>607</v>
      </c>
    </row>
    <row r="4" spans="1:10" ht="18.399999999999999" customHeight="1" x14ac:dyDescent="0.15">
      <c r="A4" s="5" t="s">
        <v>149</v>
      </c>
      <c r="B4" s="6" t="s">
        <v>166</v>
      </c>
      <c r="C4" s="6" t="s">
        <v>53</v>
      </c>
      <c r="D4" s="42">
        <v>0</v>
      </c>
      <c r="E4" s="43">
        <v>0</v>
      </c>
      <c r="F4" s="33">
        <v>112342</v>
      </c>
      <c r="G4" s="42">
        <v>112342</v>
      </c>
      <c r="H4" s="9" t="s">
        <v>407</v>
      </c>
      <c r="I4" s="1" t="s">
        <v>407</v>
      </c>
      <c r="J4" s="1" t="s">
        <v>158</v>
      </c>
    </row>
    <row r="5" spans="1:10" ht="18.399999999999999" customHeight="1" x14ac:dyDescent="0.15">
      <c r="A5" s="5" t="s">
        <v>149</v>
      </c>
      <c r="B5" s="6" t="s">
        <v>85</v>
      </c>
      <c r="C5" s="6" t="s">
        <v>53</v>
      </c>
      <c r="D5" s="42">
        <v>0</v>
      </c>
      <c r="E5" s="43">
        <v>0</v>
      </c>
      <c r="F5" s="33">
        <v>117766</v>
      </c>
      <c r="G5" s="42">
        <v>117766</v>
      </c>
      <c r="H5" s="9" t="s">
        <v>407</v>
      </c>
      <c r="I5" s="1" t="s">
        <v>407</v>
      </c>
      <c r="J5" s="1" t="s">
        <v>397</v>
      </c>
    </row>
    <row r="6" spans="1:10" ht="18.399999999999999" customHeight="1" x14ac:dyDescent="0.15">
      <c r="A6" s="5" t="s">
        <v>149</v>
      </c>
      <c r="B6" s="6" t="s">
        <v>594</v>
      </c>
      <c r="C6" s="6" t="s">
        <v>53</v>
      </c>
      <c r="D6" s="42">
        <v>0</v>
      </c>
      <c r="E6" s="43">
        <v>0</v>
      </c>
      <c r="F6" s="33">
        <v>142069</v>
      </c>
      <c r="G6" s="42">
        <v>142069</v>
      </c>
      <c r="H6" s="9" t="s">
        <v>407</v>
      </c>
      <c r="I6" s="1" t="s">
        <v>407</v>
      </c>
      <c r="J6" s="1" t="s">
        <v>610</v>
      </c>
    </row>
    <row r="7" spans="1:10" ht="18.399999999999999" customHeight="1" x14ac:dyDescent="0.15">
      <c r="A7" s="5" t="s">
        <v>596</v>
      </c>
      <c r="B7" s="6" t="s">
        <v>627</v>
      </c>
      <c r="C7" s="6" t="s">
        <v>53</v>
      </c>
      <c r="D7" s="42">
        <v>0</v>
      </c>
      <c r="E7" s="43">
        <v>0</v>
      </c>
      <c r="F7" s="33">
        <v>119000</v>
      </c>
      <c r="G7" s="42">
        <v>119000</v>
      </c>
      <c r="H7" s="9" t="s">
        <v>407</v>
      </c>
      <c r="I7" s="1" t="s">
        <v>407</v>
      </c>
      <c r="J7" s="1" t="s">
        <v>613</v>
      </c>
    </row>
    <row r="8" spans="1:10" ht="18.399999999999999" customHeight="1" x14ac:dyDescent="0.15">
      <c r="A8" s="5" t="s">
        <v>135</v>
      </c>
      <c r="B8" s="6" t="s">
        <v>222</v>
      </c>
      <c r="C8" s="6" t="s">
        <v>53</v>
      </c>
      <c r="D8" s="42">
        <v>0</v>
      </c>
      <c r="E8" s="43">
        <v>0</v>
      </c>
      <c r="F8" s="33">
        <v>17289</v>
      </c>
      <c r="G8" s="42">
        <v>17289</v>
      </c>
      <c r="H8" s="9" t="s">
        <v>407</v>
      </c>
      <c r="I8" s="1" t="s">
        <v>407</v>
      </c>
      <c r="J8" s="1" t="s">
        <v>49</v>
      </c>
    </row>
    <row r="9" spans="1:10" ht="18.399999999999999" customHeight="1" x14ac:dyDescent="0.15">
      <c r="A9" s="5" t="s">
        <v>408</v>
      </c>
      <c r="B9" s="6" t="s">
        <v>628</v>
      </c>
      <c r="C9" s="6" t="s">
        <v>53</v>
      </c>
      <c r="D9" s="42">
        <v>0</v>
      </c>
      <c r="E9" s="43">
        <v>0</v>
      </c>
      <c r="F9" s="33">
        <v>117351</v>
      </c>
      <c r="G9" s="42">
        <v>117351</v>
      </c>
      <c r="H9" s="9" t="s">
        <v>407</v>
      </c>
      <c r="I9" s="1" t="s">
        <v>407</v>
      </c>
      <c r="J9" s="1" t="s">
        <v>617</v>
      </c>
    </row>
    <row r="10" spans="1:10" ht="18.399999999999999" customHeight="1" x14ac:dyDescent="0.15">
      <c r="A10" s="5" t="s">
        <v>204</v>
      </c>
      <c r="B10" s="6" t="s">
        <v>341</v>
      </c>
      <c r="C10" s="6" t="s">
        <v>53</v>
      </c>
      <c r="D10" s="42">
        <v>0</v>
      </c>
      <c r="E10" s="43">
        <v>0</v>
      </c>
      <c r="F10" s="33">
        <v>21982</v>
      </c>
      <c r="G10" s="42">
        <v>21982</v>
      </c>
      <c r="H10" s="9" t="s">
        <v>407</v>
      </c>
      <c r="I10" s="1" t="s">
        <v>407</v>
      </c>
      <c r="J10" s="1" t="s">
        <v>206</v>
      </c>
    </row>
    <row r="11" spans="1:10" ht="18.399999999999999" customHeight="1" x14ac:dyDescent="0.15">
      <c r="A11" s="5" t="s">
        <v>204</v>
      </c>
      <c r="B11" s="6" t="s">
        <v>396</v>
      </c>
      <c r="C11" s="6" t="s">
        <v>53</v>
      </c>
      <c r="D11" s="42">
        <v>0</v>
      </c>
      <c r="E11" s="43">
        <v>0</v>
      </c>
      <c r="F11" s="33">
        <v>25662</v>
      </c>
      <c r="G11" s="42">
        <v>25662</v>
      </c>
      <c r="H11" s="9" t="s">
        <v>407</v>
      </c>
      <c r="I11" s="1" t="s">
        <v>407</v>
      </c>
      <c r="J11" s="1" t="s">
        <v>201</v>
      </c>
    </row>
    <row r="12" spans="1:10" ht="18.399999999999999" customHeight="1" x14ac:dyDescent="0.15">
      <c r="A12" s="5" t="s">
        <v>204</v>
      </c>
      <c r="B12" s="6" t="s">
        <v>97</v>
      </c>
      <c r="C12" s="6" t="s">
        <v>53</v>
      </c>
      <c r="D12" s="42">
        <v>0</v>
      </c>
      <c r="E12" s="43">
        <v>0</v>
      </c>
      <c r="F12" s="33">
        <v>147825</v>
      </c>
      <c r="G12" s="42">
        <v>147825</v>
      </c>
      <c r="H12" s="9" t="s">
        <v>407</v>
      </c>
      <c r="I12" s="1" t="s">
        <v>407</v>
      </c>
      <c r="J12" s="1" t="s">
        <v>94</v>
      </c>
    </row>
    <row r="13" spans="1:10" ht="18.399999999999999" customHeight="1" x14ac:dyDescent="0.15">
      <c r="A13" s="5" t="s">
        <v>10</v>
      </c>
      <c r="B13" s="6" t="s">
        <v>97</v>
      </c>
      <c r="C13" s="6" t="s">
        <v>53</v>
      </c>
      <c r="D13" s="42">
        <v>0</v>
      </c>
      <c r="E13" s="43">
        <v>0</v>
      </c>
      <c r="F13" s="33">
        <v>1896</v>
      </c>
      <c r="G13" s="42">
        <v>1896</v>
      </c>
      <c r="H13" s="9" t="s">
        <v>407</v>
      </c>
      <c r="I13" s="1" t="s">
        <v>407</v>
      </c>
      <c r="J13" s="1" t="s">
        <v>242</v>
      </c>
    </row>
    <row r="14" spans="1:10" ht="18.399999999999999" customHeight="1" x14ac:dyDescent="0.15">
      <c r="A14" s="5" t="s">
        <v>281</v>
      </c>
      <c r="B14" s="6" t="s">
        <v>629</v>
      </c>
      <c r="C14" s="6" t="s">
        <v>53</v>
      </c>
      <c r="D14" s="42">
        <v>0</v>
      </c>
      <c r="E14" s="43">
        <v>0</v>
      </c>
      <c r="F14" s="33">
        <v>57150</v>
      </c>
      <c r="G14" s="42">
        <v>57150</v>
      </c>
      <c r="H14" s="9" t="s">
        <v>407</v>
      </c>
      <c r="I14" s="1" t="s">
        <v>407</v>
      </c>
      <c r="J14" s="1" t="s">
        <v>620</v>
      </c>
    </row>
    <row r="15" spans="1:10" ht="18.399999999999999" customHeight="1" x14ac:dyDescent="0.15">
      <c r="A15" s="5" t="s">
        <v>93</v>
      </c>
      <c r="B15" s="6" t="s">
        <v>84</v>
      </c>
      <c r="C15" s="6" t="s">
        <v>53</v>
      </c>
      <c r="D15" s="42">
        <v>0</v>
      </c>
      <c r="E15" s="43">
        <v>0</v>
      </c>
      <c r="F15" s="33">
        <v>48513</v>
      </c>
      <c r="G15" s="42">
        <v>48513</v>
      </c>
      <c r="H15" s="9" t="s">
        <v>407</v>
      </c>
      <c r="I15" s="1" t="s">
        <v>407</v>
      </c>
      <c r="J15" s="1" t="s">
        <v>66</v>
      </c>
    </row>
    <row r="16" spans="1:10" ht="18.399999999999999" customHeight="1" x14ac:dyDescent="0.15">
      <c r="A16" s="5" t="s">
        <v>391</v>
      </c>
      <c r="B16" s="6" t="s">
        <v>153</v>
      </c>
      <c r="C16" s="6" t="s">
        <v>53</v>
      </c>
      <c r="D16" s="42">
        <v>0</v>
      </c>
      <c r="E16" s="43">
        <v>0</v>
      </c>
      <c r="F16" s="33">
        <v>6966</v>
      </c>
      <c r="G16" s="42">
        <v>6966</v>
      </c>
      <c r="H16" s="9" t="s">
        <v>407</v>
      </c>
      <c r="I16" s="1" t="s">
        <v>407</v>
      </c>
      <c r="J16" s="1" t="s">
        <v>403</v>
      </c>
    </row>
    <row r="17" spans="1:10" ht="18.399999999999999" customHeight="1" x14ac:dyDescent="0.15">
      <c r="A17" s="5" t="s">
        <v>356</v>
      </c>
      <c r="B17" s="6" t="s">
        <v>84</v>
      </c>
      <c r="C17" s="6" t="s">
        <v>53</v>
      </c>
      <c r="D17" s="42">
        <v>0</v>
      </c>
      <c r="E17" s="43">
        <v>0</v>
      </c>
      <c r="F17" s="33">
        <v>62881</v>
      </c>
      <c r="G17" s="42">
        <v>62881</v>
      </c>
      <c r="H17" s="9" t="s">
        <v>407</v>
      </c>
      <c r="I17" s="1" t="s">
        <v>407</v>
      </c>
      <c r="J17" s="1" t="s">
        <v>623</v>
      </c>
    </row>
    <row r="18" spans="1:10" ht="18.399999999999999" customHeight="1" x14ac:dyDescent="0.15">
      <c r="A18" s="5" t="s">
        <v>343</v>
      </c>
      <c r="B18" s="6" t="s">
        <v>210</v>
      </c>
      <c r="C18" s="6" t="s">
        <v>53</v>
      </c>
      <c r="D18" s="42">
        <v>0</v>
      </c>
      <c r="E18" s="43">
        <v>0</v>
      </c>
      <c r="F18" s="33">
        <v>67216</v>
      </c>
      <c r="G18" s="42">
        <v>67216</v>
      </c>
      <c r="H18" s="9" t="s">
        <v>407</v>
      </c>
      <c r="I18" s="1" t="s">
        <v>407</v>
      </c>
      <c r="J18" s="1" t="s">
        <v>178</v>
      </c>
    </row>
    <row r="19" spans="1:10" ht="18.399999999999999" customHeight="1" x14ac:dyDescent="0.15">
      <c r="A19" s="5" t="s">
        <v>150</v>
      </c>
      <c r="B19" s="6" t="s">
        <v>603</v>
      </c>
      <c r="C19" s="6" t="s">
        <v>53</v>
      </c>
      <c r="D19" s="42">
        <v>0</v>
      </c>
      <c r="E19" s="43">
        <v>0</v>
      </c>
      <c r="F19" s="33">
        <v>222833</v>
      </c>
      <c r="G19" s="42">
        <v>222833</v>
      </c>
      <c r="H19" s="9" t="s">
        <v>407</v>
      </c>
      <c r="I19" s="1" t="s">
        <v>407</v>
      </c>
      <c r="J19" s="1" t="s">
        <v>626</v>
      </c>
    </row>
    <row r="20" spans="1:10" ht="18.399999999999999" customHeight="1" x14ac:dyDescent="0.15">
      <c r="A20" s="5" t="s">
        <v>395</v>
      </c>
      <c r="B20" s="6" t="s">
        <v>79</v>
      </c>
      <c r="C20" s="6" t="s">
        <v>53</v>
      </c>
      <c r="D20" s="42">
        <v>0</v>
      </c>
      <c r="E20" s="43">
        <v>0</v>
      </c>
      <c r="F20" s="33">
        <v>64113</v>
      </c>
      <c r="G20" s="42">
        <v>64113</v>
      </c>
      <c r="H20" s="9" t="s">
        <v>407</v>
      </c>
      <c r="I20" s="1" t="s">
        <v>407</v>
      </c>
      <c r="J20" s="1" t="s">
        <v>347</v>
      </c>
    </row>
    <row r="21" spans="1:10" ht="18.399999999999999" customHeight="1" x14ac:dyDescent="0.15">
      <c r="A21" s="5" t="s">
        <v>208</v>
      </c>
      <c r="B21" s="6" t="s">
        <v>296</v>
      </c>
      <c r="C21" s="6" t="s">
        <v>53</v>
      </c>
      <c r="D21" s="42">
        <v>0</v>
      </c>
      <c r="E21" s="43">
        <v>0</v>
      </c>
      <c r="F21" s="33">
        <v>3249</v>
      </c>
      <c r="G21" s="42">
        <v>3249</v>
      </c>
      <c r="H21" s="9" t="s">
        <v>407</v>
      </c>
      <c r="I21" s="1" t="s">
        <v>407</v>
      </c>
      <c r="J21" s="1" t="s">
        <v>58</v>
      </c>
    </row>
    <row r="22" spans="1:10" ht="18.399999999999999" customHeight="1" x14ac:dyDescent="0.15">
      <c r="A22" s="5" t="s">
        <v>81</v>
      </c>
      <c r="B22" s="6" t="s">
        <v>265</v>
      </c>
      <c r="C22" s="6" t="s">
        <v>53</v>
      </c>
      <c r="D22" s="42">
        <v>0</v>
      </c>
      <c r="E22" s="43">
        <v>0</v>
      </c>
      <c r="F22" s="33">
        <v>47263</v>
      </c>
      <c r="G22" s="42">
        <v>47263</v>
      </c>
      <c r="H22" s="9" t="s">
        <v>407</v>
      </c>
      <c r="I22" s="1" t="s">
        <v>407</v>
      </c>
      <c r="J22" s="1" t="s">
        <v>141</v>
      </c>
    </row>
    <row r="23" spans="1:10" ht="18.399999999999999" customHeight="1" x14ac:dyDescent="0.15">
      <c r="A23" s="5" t="s">
        <v>352</v>
      </c>
      <c r="B23" s="6" t="s">
        <v>122</v>
      </c>
      <c r="C23" s="6" t="s">
        <v>53</v>
      </c>
      <c r="D23" s="42">
        <v>0</v>
      </c>
      <c r="E23" s="43">
        <v>0</v>
      </c>
      <c r="F23" s="33">
        <v>922</v>
      </c>
      <c r="G23" s="42">
        <v>922</v>
      </c>
      <c r="H23" s="9" t="s">
        <v>407</v>
      </c>
      <c r="I23" s="1" t="s">
        <v>407</v>
      </c>
      <c r="J23" s="1" t="s">
        <v>293</v>
      </c>
    </row>
    <row r="24" spans="1:10" ht="18.399999999999999" customHeight="1" x14ac:dyDescent="0.15">
      <c r="A24" s="5" t="s">
        <v>101</v>
      </c>
      <c r="B24" s="6" t="s">
        <v>232</v>
      </c>
      <c r="C24" s="6" t="s">
        <v>257</v>
      </c>
      <c r="D24" s="42">
        <v>0</v>
      </c>
      <c r="E24" s="43">
        <v>283323</v>
      </c>
      <c r="F24" s="33">
        <v>0</v>
      </c>
      <c r="G24" s="42">
        <v>283323</v>
      </c>
      <c r="H24" s="9" t="s">
        <v>407</v>
      </c>
      <c r="I24" s="1" t="s">
        <v>394</v>
      </c>
      <c r="J24" s="1" t="s">
        <v>339</v>
      </c>
    </row>
    <row r="25" spans="1:10" ht="18.399999999999999" customHeight="1" x14ac:dyDescent="0.15">
      <c r="A25" s="5" t="s">
        <v>27</v>
      </c>
      <c r="B25" s="6" t="s">
        <v>232</v>
      </c>
      <c r="C25" s="6" t="s">
        <v>257</v>
      </c>
      <c r="D25" s="42">
        <v>0</v>
      </c>
      <c r="E25" s="43">
        <v>240042</v>
      </c>
      <c r="F25" s="33">
        <v>0</v>
      </c>
      <c r="G25" s="42">
        <v>240042</v>
      </c>
      <c r="H25" s="9" t="s">
        <v>407</v>
      </c>
      <c r="I25" s="1" t="s">
        <v>98</v>
      </c>
      <c r="J25" s="1" t="s">
        <v>168</v>
      </c>
    </row>
    <row r="26" spans="1:10" ht="18.399999999999999" customHeight="1" x14ac:dyDescent="0.15">
      <c r="A26" s="5" t="s">
        <v>226</v>
      </c>
      <c r="B26" s="6" t="s">
        <v>232</v>
      </c>
      <c r="C26" s="6" t="s">
        <v>257</v>
      </c>
      <c r="D26" s="42">
        <v>0</v>
      </c>
      <c r="E26" s="43">
        <v>173995</v>
      </c>
      <c r="F26" s="33">
        <v>0</v>
      </c>
      <c r="G26" s="42">
        <v>173995</v>
      </c>
      <c r="H26" s="9" t="s">
        <v>407</v>
      </c>
      <c r="I26" s="1" t="s">
        <v>288</v>
      </c>
      <c r="J26" s="1" t="s">
        <v>309</v>
      </c>
    </row>
    <row r="27" spans="1:10" ht="18.399999999999999" customHeight="1" x14ac:dyDescent="0.15">
      <c r="A27" s="5" t="s">
        <v>134</v>
      </c>
      <c r="B27" s="6" t="s">
        <v>407</v>
      </c>
      <c r="C27" s="6" t="s">
        <v>400</v>
      </c>
      <c r="D27" s="42">
        <v>1612</v>
      </c>
      <c r="E27" s="43">
        <v>0</v>
      </c>
      <c r="F27" s="33">
        <v>0</v>
      </c>
      <c r="G27" s="42">
        <v>1612</v>
      </c>
      <c r="H27" s="9" t="s">
        <v>630</v>
      </c>
      <c r="I27" s="1" t="s">
        <v>407</v>
      </c>
      <c r="J27" s="1" t="s">
        <v>358</v>
      </c>
    </row>
    <row r="28" spans="1:10" ht="18.399999999999999" customHeight="1" thickBot="1" x14ac:dyDescent="0.2">
      <c r="A28" s="22" t="s">
        <v>69</v>
      </c>
      <c r="B28" s="23" t="s">
        <v>407</v>
      </c>
      <c r="C28" s="23" t="s">
        <v>400</v>
      </c>
      <c r="D28" s="44">
        <v>1590</v>
      </c>
      <c r="E28" s="45">
        <v>0</v>
      </c>
      <c r="F28" s="35">
        <v>0</v>
      </c>
      <c r="G28" s="44">
        <v>1590</v>
      </c>
      <c r="H28" s="26" t="s">
        <v>630</v>
      </c>
      <c r="I28" s="1" t="s">
        <v>407</v>
      </c>
      <c r="J28" s="1" t="s">
        <v>86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BK158" sqref="BK158"/>
    </sheetView>
  </sheetViews>
  <sheetFormatPr defaultRowHeight="18.399999999999999" customHeight="1" x14ac:dyDescent="0.15"/>
  <cols>
    <col min="1" max="1" width="30" style="1" customWidth="1"/>
    <col min="2" max="2" width="25" style="1" customWidth="1"/>
    <col min="3" max="3" width="10" style="1" customWidth="1"/>
    <col min="4" max="4" width="20" style="1" customWidth="1"/>
    <col min="5" max="5" width="30" style="1" customWidth="1"/>
    <col min="6" max="13" width="0" style="1" hidden="1" customWidth="1"/>
    <col min="14" max="256" width="9.33203125" style="1"/>
    <col min="257" max="257" width="30" style="1" customWidth="1"/>
    <col min="258" max="258" width="25" style="1" customWidth="1"/>
    <col min="259" max="259" width="10" style="1" customWidth="1"/>
    <col min="260" max="260" width="20" style="1" customWidth="1"/>
    <col min="261" max="261" width="30" style="1" customWidth="1"/>
    <col min="262" max="269" width="0" style="1" hidden="1" customWidth="1"/>
    <col min="270" max="512" width="9.33203125" style="1"/>
    <col min="513" max="513" width="30" style="1" customWidth="1"/>
    <col min="514" max="514" width="25" style="1" customWidth="1"/>
    <col min="515" max="515" width="10" style="1" customWidth="1"/>
    <col min="516" max="516" width="20" style="1" customWidth="1"/>
    <col min="517" max="517" width="30" style="1" customWidth="1"/>
    <col min="518" max="525" width="0" style="1" hidden="1" customWidth="1"/>
    <col min="526" max="768" width="9.33203125" style="1"/>
    <col min="769" max="769" width="30" style="1" customWidth="1"/>
    <col min="770" max="770" width="25" style="1" customWidth="1"/>
    <col min="771" max="771" width="10" style="1" customWidth="1"/>
    <col min="772" max="772" width="20" style="1" customWidth="1"/>
    <col min="773" max="773" width="30" style="1" customWidth="1"/>
    <col min="774" max="781" width="0" style="1" hidden="1" customWidth="1"/>
    <col min="782" max="1024" width="9.33203125" style="1"/>
    <col min="1025" max="1025" width="30" style="1" customWidth="1"/>
    <col min="1026" max="1026" width="25" style="1" customWidth="1"/>
    <col min="1027" max="1027" width="10" style="1" customWidth="1"/>
    <col min="1028" max="1028" width="20" style="1" customWidth="1"/>
    <col min="1029" max="1029" width="30" style="1" customWidth="1"/>
    <col min="1030" max="1037" width="0" style="1" hidden="1" customWidth="1"/>
    <col min="1038" max="1280" width="9.33203125" style="1"/>
    <col min="1281" max="1281" width="30" style="1" customWidth="1"/>
    <col min="1282" max="1282" width="25" style="1" customWidth="1"/>
    <col min="1283" max="1283" width="10" style="1" customWidth="1"/>
    <col min="1284" max="1284" width="20" style="1" customWidth="1"/>
    <col min="1285" max="1285" width="30" style="1" customWidth="1"/>
    <col min="1286" max="1293" width="0" style="1" hidden="1" customWidth="1"/>
    <col min="1294" max="1536" width="9.33203125" style="1"/>
    <col min="1537" max="1537" width="30" style="1" customWidth="1"/>
    <col min="1538" max="1538" width="25" style="1" customWidth="1"/>
    <col min="1539" max="1539" width="10" style="1" customWidth="1"/>
    <col min="1540" max="1540" width="20" style="1" customWidth="1"/>
    <col min="1541" max="1541" width="30" style="1" customWidth="1"/>
    <col min="1542" max="1549" width="0" style="1" hidden="1" customWidth="1"/>
    <col min="1550" max="1792" width="9.33203125" style="1"/>
    <col min="1793" max="1793" width="30" style="1" customWidth="1"/>
    <col min="1794" max="1794" width="25" style="1" customWidth="1"/>
    <col min="1795" max="1795" width="10" style="1" customWidth="1"/>
    <col min="1796" max="1796" width="20" style="1" customWidth="1"/>
    <col min="1797" max="1797" width="30" style="1" customWidth="1"/>
    <col min="1798" max="1805" width="0" style="1" hidden="1" customWidth="1"/>
    <col min="1806" max="2048" width="9.33203125" style="1"/>
    <col min="2049" max="2049" width="30" style="1" customWidth="1"/>
    <col min="2050" max="2050" width="25" style="1" customWidth="1"/>
    <col min="2051" max="2051" width="10" style="1" customWidth="1"/>
    <col min="2052" max="2052" width="20" style="1" customWidth="1"/>
    <col min="2053" max="2053" width="30" style="1" customWidth="1"/>
    <col min="2054" max="2061" width="0" style="1" hidden="1" customWidth="1"/>
    <col min="2062" max="2304" width="9.33203125" style="1"/>
    <col min="2305" max="2305" width="30" style="1" customWidth="1"/>
    <col min="2306" max="2306" width="25" style="1" customWidth="1"/>
    <col min="2307" max="2307" width="10" style="1" customWidth="1"/>
    <col min="2308" max="2308" width="20" style="1" customWidth="1"/>
    <col min="2309" max="2309" width="30" style="1" customWidth="1"/>
    <col min="2310" max="2317" width="0" style="1" hidden="1" customWidth="1"/>
    <col min="2318" max="2560" width="9.33203125" style="1"/>
    <col min="2561" max="2561" width="30" style="1" customWidth="1"/>
    <col min="2562" max="2562" width="25" style="1" customWidth="1"/>
    <col min="2563" max="2563" width="10" style="1" customWidth="1"/>
    <col min="2564" max="2564" width="20" style="1" customWidth="1"/>
    <col min="2565" max="2565" width="30" style="1" customWidth="1"/>
    <col min="2566" max="2573" width="0" style="1" hidden="1" customWidth="1"/>
    <col min="2574" max="2816" width="9.33203125" style="1"/>
    <col min="2817" max="2817" width="30" style="1" customWidth="1"/>
    <col min="2818" max="2818" width="25" style="1" customWidth="1"/>
    <col min="2819" max="2819" width="10" style="1" customWidth="1"/>
    <col min="2820" max="2820" width="20" style="1" customWidth="1"/>
    <col min="2821" max="2821" width="30" style="1" customWidth="1"/>
    <col min="2822" max="2829" width="0" style="1" hidden="1" customWidth="1"/>
    <col min="2830" max="3072" width="9.33203125" style="1"/>
    <col min="3073" max="3073" width="30" style="1" customWidth="1"/>
    <col min="3074" max="3074" width="25" style="1" customWidth="1"/>
    <col min="3075" max="3075" width="10" style="1" customWidth="1"/>
    <col min="3076" max="3076" width="20" style="1" customWidth="1"/>
    <col min="3077" max="3077" width="30" style="1" customWidth="1"/>
    <col min="3078" max="3085" width="0" style="1" hidden="1" customWidth="1"/>
    <col min="3086" max="3328" width="9.33203125" style="1"/>
    <col min="3329" max="3329" width="30" style="1" customWidth="1"/>
    <col min="3330" max="3330" width="25" style="1" customWidth="1"/>
    <col min="3331" max="3331" width="10" style="1" customWidth="1"/>
    <col min="3332" max="3332" width="20" style="1" customWidth="1"/>
    <col min="3333" max="3333" width="30" style="1" customWidth="1"/>
    <col min="3334" max="3341" width="0" style="1" hidden="1" customWidth="1"/>
    <col min="3342" max="3584" width="9.33203125" style="1"/>
    <col min="3585" max="3585" width="30" style="1" customWidth="1"/>
    <col min="3586" max="3586" width="25" style="1" customWidth="1"/>
    <col min="3587" max="3587" width="10" style="1" customWidth="1"/>
    <col min="3588" max="3588" width="20" style="1" customWidth="1"/>
    <col min="3589" max="3589" width="30" style="1" customWidth="1"/>
    <col min="3590" max="3597" width="0" style="1" hidden="1" customWidth="1"/>
    <col min="3598" max="3840" width="9.33203125" style="1"/>
    <col min="3841" max="3841" width="30" style="1" customWidth="1"/>
    <col min="3842" max="3842" width="25" style="1" customWidth="1"/>
    <col min="3843" max="3843" width="10" style="1" customWidth="1"/>
    <col min="3844" max="3844" width="20" style="1" customWidth="1"/>
    <col min="3845" max="3845" width="30" style="1" customWidth="1"/>
    <col min="3846" max="3853" width="0" style="1" hidden="1" customWidth="1"/>
    <col min="3854" max="4096" width="9.33203125" style="1"/>
    <col min="4097" max="4097" width="30" style="1" customWidth="1"/>
    <col min="4098" max="4098" width="25" style="1" customWidth="1"/>
    <col min="4099" max="4099" width="10" style="1" customWidth="1"/>
    <col min="4100" max="4100" width="20" style="1" customWidth="1"/>
    <col min="4101" max="4101" width="30" style="1" customWidth="1"/>
    <col min="4102" max="4109" width="0" style="1" hidden="1" customWidth="1"/>
    <col min="4110" max="4352" width="9.33203125" style="1"/>
    <col min="4353" max="4353" width="30" style="1" customWidth="1"/>
    <col min="4354" max="4354" width="25" style="1" customWidth="1"/>
    <col min="4355" max="4355" width="10" style="1" customWidth="1"/>
    <col min="4356" max="4356" width="20" style="1" customWidth="1"/>
    <col min="4357" max="4357" width="30" style="1" customWidth="1"/>
    <col min="4358" max="4365" width="0" style="1" hidden="1" customWidth="1"/>
    <col min="4366" max="4608" width="9.33203125" style="1"/>
    <col min="4609" max="4609" width="30" style="1" customWidth="1"/>
    <col min="4610" max="4610" width="25" style="1" customWidth="1"/>
    <col min="4611" max="4611" width="10" style="1" customWidth="1"/>
    <col min="4612" max="4612" width="20" style="1" customWidth="1"/>
    <col min="4613" max="4613" width="30" style="1" customWidth="1"/>
    <col min="4614" max="4621" width="0" style="1" hidden="1" customWidth="1"/>
    <col min="4622" max="4864" width="9.33203125" style="1"/>
    <col min="4865" max="4865" width="30" style="1" customWidth="1"/>
    <col min="4866" max="4866" width="25" style="1" customWidth="1"/>
    <col min="4867" max="4867" width="10" style="1" customWidth="1"/>
    <col min="4868" max="4868" width="20" style="1" customWidth="1"/>
    <col min="4869" max="4869" width="30" style="1" customWidth="1"/>
    <col min="4870" max="4877" width="0" style="1" hidden="1" customWidth="1"/>
    <col min="4878" max="5120" width="9.33203125" style="1"/>
    <col min="5121" max="5121" width="30" style="1" customWidth="1"/>
    <col min="5122" max="5122" width="25" style="1" customWidth="1"/>
    <col min="5123" max="5123" width="10" style="1" customWidth="1"/>
    <col min="5124" max="5124" width="20" style="1" customWidth="1"/>
    <col min="5125" max="5125" width="30" style="1" customWidth="1"/>
    <col min="5126" max="5133" width="0" style="1" hidden="1" customWidth="1"/>
    <col min="5134" max="5376" width="9.33203125" style="1"/>
    <col min="5377" max="5377" width="30" style="1" customWidth="1"/>
    <col min="5378" max="5378" width="25" style="1" customWidth="1"/>
    <col min="5379" max="5379" width="10" style="1" customWidth="1"/>
    <col min="5380" max="5380" width="20" style="1" customWidth="1"/>
    <col min="5381" max="5381" width="30" style="1" customWidth="1"/>
    <col min="5382" max="5389" width="0" style="1" hidden="1" customWidth="1"/>
    <col min="5390" max="5632" width="9.33203125" style="1"/>
    <col min="5633" max="5633" width="30" style="1" customWidth="1"/>
    <col min="5634" max="5634" width="25" style="1" customWidth="1"/>
    <col min="5635" max="5635" width="10" style="1" customWidth="1"/>
    <col min="5636" max="5636" width="20" style="1" customWidth="1"/>
    <col min="5637" max="5637" width="30" style="1" customWidth="1"/>
    <col min="5638" max="5645" width="0" style="1" hidden="1" customWidth="1"/>
    <col min="5646" max="5888" width="9.33203125" style="1"/>
    <col min="5889" max="5889" width="30" style="1" customWidth="1"/>
    <col min="5890" max="5890" width="25" style="1" customWidth="1"/>
    <col min="5891" max="5891" width="10" style="1" customWidth="1"/>
    <col min="5892" max="5892" width="20" style="1" customWidth="1"/>
    <col min="5893" max="5893" width="30" style="1" customWidth="1"/>
    <col min="5894" max="5901" width="0" style="1" hidden="1" customWidth="1"/>
    <col min="5902" max="6144" width="9.33203125" style="1"/>
    <col min="6145" max="6145" width="30" style="1" customWidth="1"/>
    <col min="6146" max="6146" width="25" style="1" customWidth="1"/>
    <col min="6147" max="6147" width="10" style="1" customWidth="1"/>
    <col min="6148" max="6148" width="20" style="1" customWidth="1"/>
    <col min="6149" max="6149" width="30" style="1" customWidth="1"/>
    <col min="6150" max="6157" width="0" style="1" hidden="1" customWidth="1"/>
    <col min="6158" max="6400" width="9.33203125" style="1"/>
    <col min="6401" max="6401" width="30" style="1" customWidth="1"/>
    <col min="6402" max="6402" width="25" style="1" customWidth="1"/>
    <col min="6403" max="6403" width="10" style="1" customWidth="1"/>
    <col min="6404" max="6404" width="20" style="1" customWidth="1"/>
    <col min="6405" max="6405" width="30" style="1" customWidth="1"/>
    <col min="6406" max="6413" width="0" style="1" hidden="1" customWidth="1"/>
    <col min="6414" max="6656" width="9.33203125" style="1"/>
    <col min="6657" max="6657" width="30" style="1" customWidth="1"/>
    <col min="6658" max="6658" width="25" style="1" customWidth="1"/>
    <col min="6659" max="6659" width="10" style="1" customWidth="1"/>
    <col min="6660" max="6660" width="20" style="1" customWidth="1"/>
    <col min="6661" max="6661" width="30" style="1" customWidth="1"/>
    <col min="6662" max="6669" width="0" style="1" hidden="1" customWidth="1"/>
    <col min="6670" max="6912" width="9.33203125" style="1"/>
    <col min="6913" max="6913" width="30" style="1" customWidth="1"/>
    <col min="6914" max="6914" width="25" style="1" customWidth="1"/>
    <col min="6915" max="6915" width="10" style="1" customWidth="1"/>
    <col min="6916" max="6916" width="20" style="1" customWidth="1"/>
    <col min="6917" max="6917" width="30" style="1" customWidth="1"/>
    <col min="6918" max="6925" width="0" style="1" hidden="1" customWidth="1"/>
    <col min="6926" max="7168" width="9.33203125" style="1"/>
    <col min="7169" max="7169" width="30" style="1" customWidth="1"/>
    <col min="7170" max="7170" width="25" style="1" customWidth="1"/>
    <col min="7171" max="7171" width="10" style="1" customWidth="1"/>
    <col min="7172" max="7172" width="20" style="1" customWidth="1"/>
    <col min="7173" max="7173" width="30" style="1" customWidth="1"/>
    <col min="7174" max="7181" width="0" style="1" hidden="1" customWidth="1"/>
    <col min="7182" max="7424" width="9.33203125" style="1"/>
    <col min="7425" max="7425" width="30" style="1" customWidth="1"/>
    <col min="7426" max="7426" width="25" style="1" customWidth="1"/>
    <col min="7427" max="7427" width="10" style="1" customWidth="1"/>
    <col min="7428" max="7428" width="20" style="1" customWidth="1"/>
    <col min="7429" max="7429" width="30" style="1" customWidth="1"/>
    <col min="7430" max="7437" width="0" style="1" hidden="1" customWidth="1"/>
    <col min="7438" max="7680" width="9.33203125" style="1"/>
    <col min="7681" max="7681" width="30" style="1" customWidth="1"/>
    <col min="7682" max="7682" width="25" style="1" customWidth="1"/>
    <col min="7683" max="7683" width="10" style="1" customWidth="1"/>
    <col min="7684" max="7684" width="20" style="1" customWidth="1"/>
    <col min="7685" max="7685" width="30" style="1" customWidth="1"/>
    <col min="7686" max="7693" width="0" style="1" hidden="1" customWidth="1"/>
    <col min="7694" max="7936" width="9.33203125" style="1"/>
    <col min="7937" max="7937" width="30" style="1" customWidth="1"/>
    <col min="7938" max="7938" width="25" style="1" customWidth="1"/>
    <col min="7939" max="7939" width="10" style="1" customWidth="1"/>
    <col min="7940" max="7940" width="20" style="1" customWidth="1"/>
    <col min="7941" max="7941" width="30" style="1" customWidth="1"/>
    <col min="7942" max="7949" width="0" style="1" hidden="1" customWidth="1"/>
    <col min="7950" max="8192" width="9.33203125" style="1"/>
    <col min="8193" max="8193" width="30" style="1" customWidth="1"/>
    <col min="8194" max="8194" width="25" style="1" customWidth="1"/>
    <col min="8195" max="8195" width="10" style="1" customWidth="1"/>
    <col min="8196" max="8196" width="20" style="1" customWidth="1"/>
    <col min="8197" max="8197" width="30" style="1" customWidth="1"/>
    <col min="8198" max="8205" width="0" style="1" hidden="1" customWidth="1"/>
    <col min="8206" max="8448" width="9.33203125" style="1"/>
    <col min="8449" max="8449" width="30" style="1" customWidth="1"/>
    <col min="8450" max="8450" width="25" style="1" customWidth="1"/>
    <col min="8451" max="8451" width="10" style="1" customWidth="1"/>
    <col min="8452" max="8452" width="20" style="1" customWidth="1"/>
    <col min="8453" max="8453" width="30" style="1" customWidth="1"/>
    <col min="8454" max="8461" width="0" style="1" hidden="1" customWidth="1"/>
    <col min="8462" max="8704" width="9.33203125" style="1"/>
    <col min="8705" max="8705" width="30" style="1" customWidth="1"/>
    <col min="8706" max="8706" width="25" style="1" customWidth="1"/>
    <col min="8707" max="8707" width="10" style="1" customWidth="1"/>
    <col min="8708" max="8708" width="20" style="1" customWidth="1"/>
    <col min="8709" max="8709" width="30" style="1" customWidth="1"/>
    <col min="8710" max="8717" width="0" style="1" hidden="1" customWidth="1"/>
    <col min="8718" max="8960" width="9.33203125" style="1"/>
    <col min="8961" max="8961" width="30" style="1" customWidth="1"/>
    <col min="8962" max="8962" width="25" style="1" customWidth="1"/>
    <col min="8963" max="8963" width="10" style="1" customWidth="1"/>
    <col min="8964" max="8964" width="20" style="1" customWidth="1"/>
    <col min="8965" max="8965" width="30" style="1" customWidth="1"/>
    <col min="8966" max="8973" width="0" style="1" hidden="1" customWidth="1"/>
    <col min="8974" max="9216" width="9.33203125" style="1"/>
    <col min="9217" max="9217" width="30" style="1" customWidth="1"/>
    <col min="9218" max="9218" width="25" style="1" customWidth="1"/>
    <col min="9219" max="9219" width="10" style="1" customWidth="1"/>
    <col min="9220" max="9220" width="20" style="1" customWidth="1"/>
    <col min="9221" max="9221" width="30" style="1" customWidth="1"/>
    <col min="9222" max="9229" width="0" style="1" hidden="1" customWidth="1"/>
    <col min="9230" max="9472" width="9.33203125" style="1"/>
    <col min="9473" max="9473" width="30" style="1" customWidth="1"/>
    <col min="9474" max="9474" width="25" style="1" customWidth="1"/>
    <col min="9475" max="9475" width="10" style="1" customWidth="1"/>
    <col min="9476" max="9476" width="20" style="1" customWidth="1"/>
    <col min="9477" max="9477" width="30" style="1" customWidth="1"/>
    <col min="9478" max="9485" width="0" style="1" hidden="1" customWidth="1"/>
    <col min="9486" max="9728" width="9.33203125" style="1"/>
    <col min="9729" max="9729" width="30" style="1" customWidth="1"/>
    <col min="9730" max="9730" width="25" style="1" customWidth="1"/>
    <col min="9731" max="9731" width="10" style="1" customWidth="1"/>
    <col min="9732" max="9732" width="20" style="1" customWidth="1"/>
    <col min="9733" max="9733" width="30" style="1" customWidth="1"/>
    <col min="9734" max="9741" width="0" style="1" hidden="1" customWidth="1"/>
    <col min="9742" max="9984" width="9.33203125" style="1"/>
    <col min="9985" max="9985" width="30" style="1" customWidth="1"/>
    <col min="9986" max="9986" width="25" style="1" customWidth="1"/>
    <col min="9987" max="9987" width="10" style="1" customWidth="1"/>
    <col min="9988" max="9988" width="20" style="1" customWidth="1"/>
    <col min="9989" max="9989" width="30" style="1" customWidth="1"/>
    <col min="9990" max="9997" width="0" style="1" hidden="1" customWidth="1"/>
    <col min="9998" max="10240" width="9.33203125" style="1"/>
    <col min="10241" max="10241" width="30" style="1" customWidth="1"/>
    <col min="10242" max="10242" width="25" style="1" customWidth="1"/>
    <col min="10243" max="10243" width="10" style="1" customWidth="1"/>
    <col min="10244" max="10244" width="20" style="1" customWidth="1"/>
    <col min="10245" max="10245" width="30" style="1" customWidth="1"/>
    <col min="10246" max="10253" width="0" style="1" hidden="1" customWidth="1"/>
    <col min="10254" max="10496" width="9.33203125" style="1"/>
    <col min="10497" max="10497" width="30" style="1" customWidth="1"/>
    <col min="10498" max="10498" width="25" style="1" customWidth="1"/>
    <col min="10499" max="10499" width="10" style="1" customWidth="1"/>
    <col min="10500" max="10500" width="20" style="1" customWidth="1"/>
    <col min="10501" max="10501" width="30" style="1" customWidth="1"/>
    <col min="10502" max="10509" width="0" style="1" hidden="1" customWidth="1"/>
    <col min="10510" max="10752" width="9.33203125" style="1"/>
    <col min="10753" max="10753" width="30" style="1" customWidth="1"/>
    <col min="10754" max="10754" width="25" style="1" customWidth="1"/>
    <col min="10755" max="10755" width="10" style="1" customWidth="1"/>
    <col min="10756" max="10756" width="20" style="1" customWidth="1"/>
    <col min="10757" max="10757" width="30" style="1" customWidth="1"/>
    <col min="10758" max="10765" width="0" style="1" hidden="1" customWidth="1"/>
    <col min="10766" max="11008" width="9.33203125" style="1"/>
    <col min="11009" max="11009" width="30" style="1" customWidth="1"/>
    <col min="11010" max="11010" width="25" style="1" customWidth="1"/>
    <col min="11011" max="11011" width="10" style="1" customWidth="1"/>
    <col min="11012" max="11012" width="20" style="1" customWidth="1"/>
    <col min="11013" max="11013" width="30" style="1" customWidth="1"/>
    <col min="11014" max="11021" width="0" style="1" hidden="1" customWidth="1"/>
    <col min="11022" max="11264" width="9.33203125" style="1"/>
    <col min="11265" max="11265" width="30" style="1" customWidth="1"/>
    <col min="11266" max="11266" width="25" style="1" customWidth="1"/>
    <col min="11267" max="11267" width="10" style="1" customWidth="1"/>
    <col min="11268" max="11268" width="20" style="1" customWidth="1"/>
    <col min="11269" max="11269" width="30" style="1" customWidth="1"/>
    <col min="11270" max="11277" width="0" style="1" hidden="1" customWidth="1"/>
    <col min="11278" max="11520" width="9.33203125" style="1"/>
    <col min="11521" max="11521" width="30" style="1" customWidth="1"/>
    <col min="11522" max="11522" width="25" style="1" customWidth="1"/>
    <col min="11523" max="11523" width="10" style="1" customWidth="1"/>
    <col min="11524" max="11524" width="20" style="1" customWidth="1"/>
    <col min="11525" max="11525" width="30" style="1" customWidth="1"/>
    <col min="11526" max="11533" width="0" style="1" hidden="1" customWidth="1"/>
    <col min="11534" max="11776" width="9.33203125" style="1"/>
    <col min="11777" max="11777" width="30" style="1" customWidth="1"/>
    <col min="11778" max="11778" width="25" style="1" customWidth="1"/>
    <col min="11779" max="11779" width="10" style="1" customWidth="1"/>
    <col min="11780" max="11780" width="20" style="1" customWidth="1"/>
    <col min="11781" max="11781" width="30" style="1" customWidth="1"/>
    <col min="11782" max="11789" width="0" style="1" hidden="1" customWidth="1"/>
    <col min="11790" max="12032" width="9.33203125" style="1"/>
    <col min="12033" max="12033" width="30" style="1" customWidth="1"/>
    <col min="12034" max="12034" width="25" style="1" customWidth="1"/>
    <col min="12035" max="12035" width="10" style="1" customWidth="1"/>
    <col min="12036" max="12036" width="20" style="1" customWidth="1"/>
    <col min="12037" max="12037" width="30" style="1" customWidth="1"/>
    <col min="12038" max="12045" width="0" style="1" hidden="1" customWidth="1"/>
    <col min="12046" max="12288" width="9.33203125" style="1"/>
    <col min="12289" max="12289" width="30" style="1" customWidth="1"/>
    <col min="12290" max="12290" width="25" style="1" customWidth="1"/>
    <col min="12291" max="12291" width="10" style="1" customWidth="1"/>
    <col min="12292" max="12292" width="20" style="1" customWidth="1"/>
    <col min="12293" max="12293" width="30" style="1" customWidth="1"/>
    <col min="12294" max="12301" width="0" style="1" hidden="1" customWidth="1"/>
    <col min="12302" max="12544" width="9.33203125" style="1"/>
    <col min="12545" max="12545" width="30" style="1" customWidth="1"/>
    <col min="12546" max="12546" width="25" style="1" customWidth="1"/>
    <col min="12547" max="12547" width="10" style="1" customWidth="1"/>
    <col min="12548" max="12548" width="20" style="1" customWidth="1"/>
    <col min="12549" max="12549" width="30" style="1" customWidth="1"/>
    <col min="12550" max="12557" width="0" style="1" hidden="1" customWidth="1"/>
    <col min="12558" max="12800" width="9.33203125" style="1"/>
    <col min="12801" max="12801" width="30" style="1" customWidth="1"/>
    <col min="12802" max="12802" width="25" style="1" customWidth="1"/>
    <col min="12803" max="12803" width="10" style="1" customWidth="1"/>
    <col min="12804" max="12804" width="20" style="1" customWidth="1"/>
    <col min="12805" max="12805" width="30" style="1" customWidth="1"/>
    <col min="12806" max="12813" width="0" style="1" hidden="1" customWidth="1"/>
    <col min="12814" max="13056" width="9.33203125" style="1"/>
    <col min="13057" max="13057" width="30" style="1" customWidth="1"/>
    <col min="13058" max="13058" width="25" style="1" customWidth="1"/>
    <col min="13059" max="13059" width="10" style="1" customWidth="1"/>
    <col min="13060" max="13060" width="20" style="1" customWidth="1"/>
    <col min="13061" max="13061" width="30" style="1" customWidth="1"/>
    <col min="13062" max="13069" width="0" style="1" hidden="1" customWidth="1"/>
    <col min="13070" max="13312" width="9.33203125" style="1"/>
    <col min="13313" max="13313" width="30" style="1" customWidth="1"/>
    <col min="13314" max="13314" width="25" style="1" customWidth="1"/>
    <col min="13315" max="13315" width="10" style="1" customWidth="1"/>
    <col min="13316" max="13316" width="20" style="1" customWidth="1"/>
    <col min="13317" max="13317" width="30" style="1" customWidth="1"/>
    <col min="13318" max="13325" width="0" style="1" hidden="1" customWidth="1"/>
    <col min="13326" max="13568" width="9.33203125" style="1"/>
    <col min="13569" max="13569" width="30" style="1" customWidth="1"/>
    <col min="13570" max="13570" width="25" style="1" customWidth="1"/>
    <col min="13571" max="13571" width="10" style="1" customWidth="1"/>
    <col min="13572" max="13572" width="20" style="1" customWidth="1"/>
    <col min="13573" max="13573" width="30" style="1" customWidth="1"/>
    <col min="13574" max="13581" width="0" style="1" hidden="1" customWidth="1"/>
    <col min="13582" max="13824" width="9.33203125" style="1"/>
    <col min="13825" max="13825" width="30" style="1" customWidth="1"/>
    <col min="13826" max="13826" width="25" style="1" customWidth="1"/>
    <col min="13827" max="13827" width="10" style="1" customWidth="1"/>
    <col min="13828" max="13828" width="20" style="1" customWidth="1"/>
    <col min="13829" max="13829" width="30" style="1" customWidth="1"/>
    <col min="13830" max="13837" width="0" style="1" hidden="1" customWidth="1"/>
    <col min="13838" max="14080" width="9.33203125" style="1"/>
    <col min="14081" max="14081" width="30" style="1" customWidth="1"/>
    <col min="14082" max="14082" width="25" style="1" customWidth="1"/>
    <col min="14083" max="14083" width="10" style="1" customWidth="1"/>
    <col min="14084" max="14084" width="20" style="1" customWidth="1"/>
    <col min="14085" max="14085" width="30" style="1" customWidth="1"/>
    <col min="14086" max="14093" width="0" style="1" hidden="1" customWidth="1"/>
    <col min="14094" max="14336" width="9.33203125" style="1"/>
    <col min="14337" max="14337" width="30" style="1" customWidth="1"/>
    <col min="14338" max="14338" width="25" style="1" customWidth="1"/>
    <col min="14339" max="14339" width="10" style="1" customWidth="1"/>
    <col min="14340" max="14340" width="20" style="1" customWidth="1"/>
    <col min="14341" max="14341" width="30" style="1" customWidth="1"/>
    <col min="14342" max="14349" width="0" style="1" hidden="1" customWidth="1"/>
    <col min="14350" max="14592" width="9.33203125" style="1"/>
    <col min="14593" max="14593" width="30" style="1" customWidth="1"/>
    <col min="14594" max="14594" width="25" style="1" customWidth="1"/>
    <col min="14595" max="14595" width="10" style="1" customWidth="1"/>
    <col min="14596" max="14596" width="20" style="1" customWidth="1"/>
    <col min="14597" max="14597" width="30" style="1" customWidth="1"/>
    <col min="14598" max="14605" width="0" style="1" hidden="1" customWidth="1"/>
    <col min="14606" max="14848" width="9.33203125" style="1"/>
    <col min="14849" max="14849" width="30" style="1" customWidth="1"/>
    <col min="14850" max="14850" width="25" style="1" customWidth="1"/>
    <col min="14851" max="14851" width="10" style="1" customWidth="1"/>
    <col min="14852" max="14852" width="20" style="1" customWidth="1"/>
    <col min="14853" max="14853" width="30" style="1" customWidth="1"/>
    <col min="14854" max="14861" width="0" style="1" hidden="1" customWidth="1"/>
    <col min="14862" max="15104" width="9.33203125" style="1"/>
    <col min="15105" max="15105" width="30" style="1" customWidth="1"/>
    <col min="15106" max="15106" width="25" style="1" customWidth="1"/>
    <col min="15107" max="15107" width="10" style="1" customWidth="1"/>
    <col min="15108" max="15108" width="20" style="1" customWidth="1"/>
    <col min="15109" max="15109" width="30" style="1" customWidth="1"/>
    <col min="15110" max="15117" width="0" style="1" hidden="1" customWidth="1"/>
    <col min="15118" max="15360" width="9.33203125" style="1"/>
    <col min="15361" max="15361" width="30" style="1" customWidth="1"/>
    <col min="15362" max="15362" width="25" style="1" customWidth="1"/>
    <col min="15363" max="15363" width="10" style="1" customWidth="1"/>
    <col min="15364" max="15364" width="20" style="1" customWidth="1"/>
    <col min="15365" max="15365" width="30" style="1" customWidth="1"/>
    <col min="15366" max="15373" width="0" style="1" hidden="1" customWidth="1"/>
    <col min="15374" max="15616" width="9.33203125" style="1"/>
    <col min="15617" max="15617" width="30" style="1" customWidth="1"/>
    <col min="15618" max="15618" width="25" style="1" customWidth="1"/>
    <col min="15619" max="15619" width="10" style="1" customWidth="1"/>
    <col min="15620" max="15620" width="20" style="1" customWidth="1"/>
    <col min="15621" max="15621" width="30" style="1" customWidth="1"/>
    <col min="15622" max="15629" width="0" style="1" hidden="1" customWidth="1"/>
    <col min="15630" max="15872" width="9.33203125" style="1"/>
    <col min="15873" max="15873" width="30" style="1" customWidth="1"/>
    <col min="15874" max="15874" width="25" style="1" customWidth="1"/>
    <col min="15875" max="15875" width="10" style="1" customWidth="1"/>
    <col min="15876" max="15876" width="20" style="1" customWidth="1"/>
    <col min="15877" max="15877" width="30" style="1" customWidth="1"/>
    <col min="15878" max="15885" width="0" style="1" hidden="1" customWidth="1"/>
    <col min="15886" max="16128" width="9.33203125" style="1"/>
    <col min="16129" max="16129" width="30" style="1" customWidth="1"/>
    <col min="16130" max="16130" width="25" style="1" customWidth="1"/>
    <col min="16131" max="16131" width="10" style="1" customWidth="1"/>
    <col min="16132" max="16132" width="20" style="1" customWidth="1"/>
    <col min="16133" max="16133" width="30" style="1" customWidth="1"/>
    <col min="16134" max="16141" width="0" style="1" hidden="1" customWidth="1"/>
    <col min="16142" max="16384" width="9.33203125" style="1"/>
  </cols>
  <sheetData>
    <row r="1" spans="1:8" ht="18.399999999999999" customHeight="1" thickBot="1" x14ac:dyDescent="0.2">
      <c r="A1" s="1" t="s">
        <v>212</v>
      </c>
    </row>
    <row r="2" spans="1:8" ht="18.399999999999999" customHeight="1" thickBot="1" x14ac:dyDescent="0.2">
      <c r="A2" s="30" t="s">
        <v>297</v>
      </c>
      <c r="B2" s="31" t="s">
        <v>184</v>
      </c>
      <c r="C2" s="31" t="s">
        <v>387</v>
      </c>
      <c r="D2" s="31" t="s">
        <v>233</v>
      </c>
      <c r="E2" s="32" t="s">
        <v>114</v>
      </c>
    </row>
    <row r="3" spans="1:8" ht="18.399999999999999" customHeight="1" x14ac:dyDescent="0.15">
      <c r="A3" s="5" t="s">
        <v>177</v>
      </c>
      <c r="B3" s="6" t="s">
        <v>43</v>
      </c>
      <c r="C3" s="6" t="s">
        <v>340</v>
      </c>
      <c r="D3" s="46">
        <f>자재조서!E4</f>
        <v>28500</v>
      </c>
      <c r="E3" s="9" t="s">
        <v>31</v>
      </c>
      <c r="F3" s="1" t="s">
        <v>319</v>
      </c>
      <c r="G3" s="1" t="s">
        <v>306</v>
      </c>
      <c r="H3" s="1" t="s">
        <v>306</v>
      </c>
    </row>
    <row r="4" spans="1:8" ht="18.399999999999999" customHeight="1" x14ac:dyDescent="0.15">
      <c r="A4" s="5" t="s">
        <v>75</v>
      </c>
      <c r="B4" s="6" t="s">
        <v>95</v>
      </c>
      <c r="C4" s="6" t="s">
        <v>48</v>
      </c>
      <c r="D4" s="46">
        <f>자재조서!E5</f>
        <v>5000</v>
      </c>
      <c r="E4" s="9" t="s">
        <v>146</v>
      </c>
      <c r="F4" s="1" t="s">
        <v>388</v>
      </c>
      <c r="G4" s="1" t="s">
        <v>237</v>
      </c>
      <c r="H4" s="1" t="s">
        <v>237</v>
      </c>
    </row>
    <row r="5" spans="1:8" ht="18.399999999999999" customHeight="1" x14ac:dyDescent="0.15">
      <c r="A5" s="5" t="s">
        <v>75</v>
      </c>
      <c r="B5" s="6" t="s">
        <v>70</v>
      </c>
      <c r="C5" s="6" t="s">
        <v>48</v>
      </c>
      <c r="D5" s="46">
        <f>자재조서!E6</f>
        <v>32000</v>
      </c>
      <c r="E5" s="9" t="s">
        <v>146</v>
      </c>
      <c r="F5" s="1" t="s">
        <v>407</v>
      </c>
      <c r="G5" s="1" t="s">
        <v>52</v>
      </c>
      <c r="H5" s="1" t="s">
        <v>407</v>
      </c>
    </row>
    <row r="6" spans="1:8" ht="18.399999999999999" customHeight="1" x14ac:dyDescent="0.15">
      <c r="A6" s="5" t="s">
        <v>378</v>
      </c>
      <c r="B6" s="6" t="s">
        <v>385</v>
      </c>
      <c r="C6" s="6" t="s">
        <v>379</v>
      </c>
      <c r="D6" s="46">
        <v>230000</v>
      </c>
      <c r="E6" s="9" t="s">
        <v>78</v>
      </c>
      <c r="F6" s="1" t="s">
        <v>407</v>
      </c>
      <c r="G6" s="1" t="s">
        <v>111</v>
      </c>
      <c r="H6" s="1" t="s">
        <v>407</v>
      </c>
    </row>
    <row r="7" spans="1:8" ht="18.399999999999999" customHeight="1" x14ac:dyDescent="0.15">
      <c r="A7" s="5" t="s">
        <v>18</v>
      </c>
      <c r="B7" s="6" t="s">
        <v>67</v>
      </c>
      <c r="C7" s="6" t="s">
        <v>303</v>
      </c>
      <c r="D7" s="46">
        <f>자재조서!E8</f>
        <v>160000</v>
      </c>
      <c r="E7" s="9" t="s">
        <v>298</v>
      </c>
      <c r="F7" s="1" t="s">
        <v>407</v>
      </c>
      <c r="G7" s="1" t="s">
        <v>44</v>
      </c>
      <c r="H7" s="1" t="s">
        <v>44</v>
      </c>
    </row>
    <row r="8" spans="1:8" ht="18.399999999999999" customHeight="1" x14ac:dyDescent="0.15">
      <c r="A8" s="5" t="s">
        <v>147</v>
      </c>
      <c r="B8" s="6" t="s">
        <v>399</v>
      </c>
      <c r="C8" s="6" t="s">
        <v>310</v>
      </c>
      <c r="D8" s="46">
        <f>자재조서!E9</f>
        <v>315000</v>
      </c>
      <c r="E8" s="9" t="s">
        <v>16</v>
      </c>
      <c r="F8" s="1" t="s">
        <v>407</v>
      </c>
      <c r="G8" s="1" t="s">
        <v>123</v>
      </c>
      <c r="H8" s="1" t="s">
        <v>407</v>
      </c>
    </row>
    <row r="9" spans="1:8" ht="18.399999999999999" customHeight="1" x14ac:dyDescent="0.15">
      <c r="A9" s="5" t="s">
        <v>121</v>
      </c>
      <c r="B9" s="6" t="s">
        <v>92</v>
      </c>
      <c r="C9" s="6" t="s">
        <v>182</v>
      </c>
      <c r="D9" s="46">
        <f>자재조서!E10</f>
        <v>1500</v>
      </c>
      <c r="E9" s="9" t="s">
        <v>128</v>
      </c>
      <c r="F9" s="1" t="s">
        <v>407</v>
      </c>
      <c r="G9" s="1" t="s">
        <v>250</v>
      </c>
      <c r="H9" s="1" t="s">
        <v>407</v>
      </c>
    </row>
    <row r="10" spans="1:8" ht="18.399999999999999" customHeight="1" x14ac:dyDescent="0.15">
      <c r="A10" s="5" t="s">
        <v>60</v>
      </c>
      <c r="B10" s="6" t="s">
        <v>205</v>
      </c>
      <c r="C10" s="6" t="s">
        <v>340</v>
      </c>
      <c r="D10" s="46">
        <f>자재조서!E11</f>
        <v>22000</v>
      </c>
      <c r="E10" s="9" t="s">
        <v>131</v>
      </c>
      <c r="F10" s="1" t="s">
        <v>407</v>
      </c>
      <c r="G10" s="1" t="s">
        <v>88</v>
      </c>
      <c r="H10" s="1" t="s">
        <v>407</v>
      </c>
    </row>
    <row r="11" spans="1:8" ht="18.399999999999999" customHeight="1" x14ac:dyDescent="0.15">
      <c r="A11" s="5" t="s">
        <v>333</v>
      </c>
      <c r="B11" s="6" t="s">
        <v>107</v>
      </c>
      <c r="C11" s="6" t="s">
        <v>400</v>
      </c>
      <c r="D11" s="46">
        <f>자재조서!E12</f>
        <v>9650</v>
      </c>
      <c r="E11" s="9" t="s">
        <v>270</v>
      </c>
      <c r="F11" s="1" t="s">
        <v>407</v>
      </c>
      <c r="G11" s="1" t="s">
        <v>154</v>
      </c>
      <c r="H11" s="1" t="s">
        <v>407</v>
      </c>
    </row>
    <row r="12" spans="1:8" ht="18.399999999999999" customHeight="1" x14ac:dyDescent="0.15">
      <c r="A12" s="5" t="s">
        <v>631</v>
      </c>
      <c r="B12" s="6" t="s">
        <v>632</v>
      </c>
      <c r="C12" s="6" t="s">
        <v>340</v>
      </c>
      <c r="D12" s="46">
        <f>자재조서!E13</f>
        <v>157000</v>
      </c>
      <c r="E12" s="9" t="s">
        <v>633</v>
      </c>
      <c r="F12" s="1" t="s">
        <v>407</v>
      </c>
      <c r="G12" s="1" t="s">
        <v>634</v>
      </c>
      <c r="H12" s="1" t="s">
        <v>407</v>
      </c>
    </row>
    <row r="13" spans="1:8" ht="18.399999999999999" customHeight="1" x14ac:dyDescent="0.15">
      <c r="A13" s="5" t="s">
        <v>635</v>
      </c>
      <c r="B13" s="6" t="s">
        <v>557</v>
      </c>
      <c r="C13" s="6" t="s">
        <v>636</v>
      </c>
      <c r="D13" s="46">
        <v>20000</v>
      </c>
      <c r="E13" s="9" t="s">
        <v>637</v>
      </c>
      <c r="F13" s="1" t="s">
        <v>407</v>
      </c>
      <c r="G13" s="1" t="s">
        <v>558</v>
      </c>
      <c r="H13" s="1" t="s">
        <v>407</v>
      </c>
    </row>
    <row r="14" spans="1:8" ht="18.399999999999999" customHeight="1" x14ac:dyDescent="0.15">
      <c r="A14" s="5" t="s">
        <v>638</v>
      </c>
      <c r="B14" s="6" t="s">
        <v>553</v>
      </c>
      <c r="C14" s="6" t="s">
        <v>260</v>
      </c>
      <c r="D14" s="46">
        <f>자재조서!E15</f>
        <v>280000</v>
      </c>
      <c r="E14" s="9" t="s">
        <v>639</v>
      </c>
      <c r="F14" s="1" t="s">
        <v>407</v>
      </c>
      <c r="G14" s="1" t="s">
        <v>554</v>
      </c>
      <c r="H14" s="1" t="s">
        <v>407</v>
      </c>
    </row>
    <row r="15" spans="1:8" ht="18.399999999999999" customHeight="1" x14ac:dyDescent="0.15">
      <c r="A15" s="5" t="s">
        <v>640</v>
      </c>
      <c r="B15" s="6" t="s">
        <v>567</v>
      </c>
      <c r="C15" s="6" t="s">
        <v>636</v>
      </c>
      <c r="D15" s="46">
        <v>106590</v>
      </c>
      <c r="E15" s="9" t="s">
        <v>641</v>
      </c>
      <c r="F15" s="1" t="s">
        <v>407</v>
      </c>
      <c r="G15" s="1" t="s">
        <v>568</v>
      </c>
      <c r="H15" s="1" t="s">
        <v>407</v>
      </c>
    </row>
    <row r="16" spans="1:8" ht="18.399999999999999" customHeight="1" x14ac:dyDescent="0.15">
      <c r="A16" s="5" t="s">
        <v>642</v>
      </c>
      <c r="B16" s="6" t="s">
        <v>574</v>
      </c>
      <c r="C16" s="6" t="s">
        <v>268</v>
      </c>
      <c r="D16" s="46">
        <v>147620</v>
      </c>
      <c r="E16" s="9" t="s">
        <v>643</v>
      </c>
      <c r="F16" s="1" t="s">
        <v>407</v>
      </c>
      <c r="G16" s="1" t="s">
        <v>575</v>
      </c>
      <c r="H16" s="1" t="s">
        <v>407</v>
      </c>
    </row>
    <row r="17" spans="1:8" ht="18.399999999999999" customHeight="1" x14ac:dyDescent="0.15">
      <c r="A17" s="5" t="s">
        <v>644</v>
      </c>
      <c r="B17" s="6" t="s">
        <v>579</v>
      </c>
      <c r="C17" s="6" t="s">
        <v>340</v>
      </c>
      <c r="D17" s="46">
        <v>34860</v>
      </c>
      <c r="E17" s="9" t="s">
        <v>645</v>
      </c>
      <c r="F17" s="1" t="s">
        <v>407</v>
      </c>
      <c r="G17" s="1" t="s">
        <v>580</v>
      </c>
      <c r="H17" s="1" t="s">
        <v>407</v>
      </c>
    </row>
    <row r="18" spans="1:8" ht="18.399999999999999" customHeight="1" x14ac:dyDescent="0.15">
      <c r="A18" s="5" t="s">
        <v>644</v>
      </c>
      <c r="B18" s="6" t="s">
        <v>581</v>
      </c>
      <c r="C18" s="6" t="s">
        <v>340</v>
      </c>
      <c r="D18" s="46">
        <v>34150</v>
      </c>
      <c r="E18" s="9" t="s">
        <v>646</v>
      </c>
      <c r="F18" s="1" t="s">
        <v>407</v>
      </c>
      <c r="G18" s="1" t="s">
        <v>582</v>
      </c>
      <c r="H18" s="1" t="s">
        <v>407</v>
      </c>
    </row>
    <row r="19" spans="1:8" ht="18.399999999999999" customHeight="1" x14ac:dyDescent="0.15">
      <c r="A19" s="5" t="s">
        <v>644</v>
      </c>
      <c r="B19" s="6" t="s">
        <v>583</v>
      </c>
      <c r="C19" s="6" t="s">
        <v>340</v>
      </c>
      <c r="D19" s="46">
        <v>50760</v>
      </c>
      <c r="E19" s="9" t="s">
        <v>647</v>
      </c>
      <c r="F19" s="1" t="s">
        <v>407</v>
      </c>
      <c r="G19" s="1" t="s">
        <v>584</v>
      </c>
      <c r="H19" s="1" t="s">
        <v>407</v>
      </c>
    </row>
    <row r="20" spans="1:8" ht="18.399999999999999" customHeight="1" x14ac:dyDescent="0.15">
      <c r="A20" s="5" t="s">
        <v>644</v>
      </c>
      <c r="B20" s="6" t="s">
        <v>585</v>
      </c>
      <c r="C20" s="6" t="s">
        <v>340</v>
      </c>
      <c r="D20" s="46">
        <v>15830</v>
      </c>
      <c r="E20" s="9" t="s">
        <v>648</v>
      </c>
      <c r="F20" s="1" t="s">
        <v>407</v>
      </c>
      <c r="G20" s="1" t="s">
        <v>586</v>
      </c>
      <c r="H20" s="1" t="s">
        <v>407</v>
      </c>
    </row>
    <row r="21" spans="1:8" ht="18.399999999999999" customHeight="1" x14ac:dyDescent="0.15">
      <c r="A21" s="5" t="s">
        <v>644</v>
      </c>
      <c r="B21" s="6" t="s">
        <v>587</v>
      </c>
      <c r="C21" s="6" t="s">
        <v>340</v>
      </c>
      <c r="D21" s="46">
        <v>23290</v>
      </c>
      <c r="E21" s="9" t="s">
        <v>649</v>
      </c>
      <c r="F21" s="1" t="s">
        <v>407</v>
      </c>
      <c r="G21" s="1" t="s">
        <v>588</v>
      </c>
      <c r="H21" s="1" t="s">
        <v>407</v>
      </c>
    </row>
    <row r="22" spans="1:8" ht="18.399999999999999" customHeight="1" thickBot="1" x14ac:dyDescent="0.2">
      <c r="A22" s="22" t="s">
        <v>644</v>
      </c>
      <c r="B22" s="23" t="s">
        <v>589</v>
      </c>
      <c r="C22" s="23" t="s">
        <v>340</v>
      </c>
      <c r="D22" s="47">
        <v>9150</v>
      </c>
      <c r="E22" s="26" t="s">
        <v>650</v>
      </c>
      <c r="F22" s="1" t="s">
        <v>407</v>
      </c>
      <c r="G22" s="1" t="s">
        <v>590</v>
      </c>
      <c r="H22" s="1" t="s">
        <v>407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BK158" sqref="BK158"/>
    </sheetView>
  </sheetViews>
  <sheetFormatPr defaultRowHeight="18.399999999999999" customHeight="1" x14ac:dyDescent="0.15"/>
  <cols>
    <col min="1" max="1" width="30" style="1" customWidth="1"/>
    <col min="2" max="2" width="25" style="1" customWidth="1"/>
    <col min="3" max="3" width="10" style="1" customWidth="1"/>
    <col min="4" max="4" width="20" style="1" customWidth="1"/>
    <col min="5" max="5" width="30" style="1" customWidth="1"/>
    <col min="6" max="8" width="0" style="1" hidden="1" customWidth="1"/>
    <col min="9" max="256" width="9.33203125" style="1"/>
    <col min="257" max="257" width="30" style="1" customWidth="1"/>
    <col min="258" max="258" width="25" style="1" customWidth="1"/>
    <col min="259" max="259" width="10" style="1" customWidth="1"/>
    <col min="260" max="260" width="20" style="1" customWidth="1"/>
    <col min="261" max="261" width="30" style="1" customWidth="1"/>
    <col min="262" max="264" width="0" style="1" hidden="1" customWidth="1"/>
    <col min="265" max="512" width="9.33203125" style="1"/>
    <col min="513" max="513" width="30" style="1" customWidth="1"/>
    <col min="514" max="514" width="25" style="1" customWidth="1"/>
    <col min="515" max="515" width="10" style="1" customWidth="1"/>
    <col min="516" max="516" width="20" style="1" customWidth="1"/>
    <col min="517" max="517" width="30" style="1" customWidth="1"/>
    <col min="518" max="520" width="0" style="1" hidden="1" customWidth="1"/>
    <col min="521" max="768" width="9.33203125" style="1"/>
    <col min="769" max="769" width="30" style="1" customWidth="1"/>
    <col min="770" max="770" width="25" style="1" customWidth="1"/>
    <col min="771" max="771" width="10" style="1" customWidth="1"/>
    <col min="772" max="772" width="20" style="1" customWidth="1"/>
    <col min="773" max="773" width="30" style="1" customWidth="1"/>
    <col min="774" max="776" width="0" style="1" hidden="1" customWidth="1"/>
    <col min="777" max="1024" width="9.33203125" style="1"/>
    <col min="1025" max="1025" width="30" style="1" customWidth="1"/>
    <col min="1026" max="1026" width="25" style="1" customWidth="1"/>
    <col min="1027" max="1027" width="10" style="1" customWidth="1"/>
    <col min="1028" max="1028" width="20" style="1" customWidth="1"/>
    <col min="1029" max="1029" width="30" style="1" customWidth="1"/>
    <col min="1030" max="1032" width="0" style="1" hidden="1" customWidth="1"/>
    <col min="1033" max="1280" width="9.33203125" style="1"/>
    <col min="1281" max="1281" width="30" style="1" customWidth="1"/>
    <col min="1282" max="1282" width="25" style="1" customWidth="1"/>
    <col min="1283" max="1283" width="10" style="1" customWidth="1"/>
    <col min="1284" max="1284" width="20" style="1" customWidth="1"/>
    <col min="1285" max="1285" width="30" style="1" customWidth="1"/>
    <col min="1286" max="1288" width="0" style="1" hidden="1" customWidth="1"/>
    <col min="1289" max="1536" width="9.33203125" style="1"/>
    <col min="1537" max="1537" width="30" style="1" customWidth="1"/>
    <col min="1538" max="1538" width="25" style="1" customWidth="1"/>
    <col min="1539" max="1539" width="10" style="1" customWidth="1"/>
    <col min="1540" max="1540" width="20" style="1" customWidth="1"/>
    <col min="1541" max="1541" width="30" style="1" customWidth="1"/>
    <col min="1542" max="1544" width="0" style="1" hidden="1" customWidth="1"/>
    <col min="1545" max="1792" width="9.33203125" style="1"/>
    <col min="1793" max="1793" width="30" style="1" customWidth="1"/>
    <col min="1794" max="1794" width="25" style="1" customWidth="1"/>
    <col min="1795" max="1795" width="10" style="1" customWidth="1"/>
    <col min="1796" max="1796" width="20" style="1" customWidth="1"/>
    <col min="1797" max="1797" width="30" style="1" customWidth="1"/>
    <col min="1798" max="1800" width="0" style="1" hidden="1" customWidth="1"/>
    <col min="1801" max="2048" width="9.33203125" style="1"/>
    <col min="2049" max="2049" width="30" style="1" customWidth="1"/>
    <col min="2050" max="2050" width="25" style="1" customWidth="1"/>
    <col min="2051" max="2051" width="10" style="1" customWidth="1"/>
    <col min="2052" max="2052" width="20" style="1" customWidth="1"/>
    <col min="2053" max="2053" width="30" style="1" customWidth="1"/>
    <col min="2054" max="2056" width="0" style="1" hidden="1" customWidth="1"/>
    <col min="2057" max="2304" width="9.33203125" style="1"/>
    <col min="2305" max="2305" width="30" style="1" customWidth="1"/>
    <col min="2306" max="2306" width="25" style="1" customWidth="1"/>
    <col min="2307" max="2307" width="10" style="1" customWidth="1"/>
    <col min="2308" max="2308" width="20" style="1" customWidth="1"/>
    <col min="2309" max="2309" width="30" style="1" customWidth="1"/>
    <col min="2310" max="2312" width="0" style="1" hidden="1" customWidth="1"/>
    <col min="2313" max="2560" width="9.33203125" style="1"/>
    <col min="2561" max="2561" width="30" style="1" customWidth="1"/>
    <col min="2562" max="2562" width="25" style="1" customWidth="1"/>
    <col min="2563" max="2563" width="10" style="1" customWidth="1"/>
    <col min="2564" max="2564" width="20" style="1" customWidth="1"/>
    <col min="2565" max="2565" width="30" style="1" customWidth="1"/>
    <col min="2566" max="2568" width="0" style="1" hidden="1" customWidth="1"/>
    <col min="2569" max="2816" width="9.33203125" style="1"/>
    <col min="2817" max="2817" width="30" style="1" customWidth="1"/>
    <col min="2818" max="2818" width="25" style="1" customWidth="1"/>
    <col min="2819" max="2819" width="10" style="1" customWidth="1"/>
    <col min="2820" max="2820" width="20" style="1" customWidth="1"/>
    <col min="2821" max="2821" width="30" style="1" customWidth="1"/>
    <col min="2822" max="2824" width="0" style="1" hidden="1" customWidth="1"/>
    <col min="2825" max="3072" width="9.33203125" style="1"/>
    <col min="3073" max="3073" width="30" style="1" customWidth="1"/>
    <col min="3074" max="3074" width="25" style="1" customWidth="1"/>
    <col min="3075" max="3075" width="10" style="1" customWidth="1"/>
    <col min="3076" max="3076" width="20" style="1" customWidth="1"/>
    <col min="3077" max="3077" width="30" style="1" customWidth="1"/>
    <col min="3078" max="3080" width="0" style="1" hidden="1" customWidth="1"/>
    <col min="3081" max="3328" width="9.33203125" style="1"/>
    <col min="3329" max="3329" width="30" style="1" customWidth="1"/>
    <col min="3330" max="3330" width="25" style="1" customWidth="1"/>
    <col min="3331" max="3331" width="10" style="1" customWidth="1"/>
    <col min="3332" max="3332" width="20" style="1" customWidth="1"/>
    <col min="3333" max="3333" width="30" style="1" customWidth="1"/>
    <col min="3334" max="3336" width="0" style="1" hidden="1" customWidth="1"/>
    <col min="3337" max="3584" width="9.33203125" style="1"/>
    <col min="3585" max="3585" width="30" style="1" customWidth="1"/>
    <col min="3586" max="3586" width="25" style="1" customWidth="1"/>
    <col min="3587" max="3587" width="10" style="1" customWidth="1"/>
    <col min="3588" max="3588" width="20" style="1" customWidth="1"/>
    <col min="3589" max="3589" width="30" style="1" customWidth="1"/>
    <col min="3590" max="3592" width="0" style="1" hidden="1" customWidth="1"/>
    <col min="3593" max="3840" width="9.33203125" style="1"/>
    <col min="3841" max="3841" width="30" style="1" customWidth="1"/>
    <col min="3842" max="3842" width="25" style="1" customWidth="1"/>
    <col min="3843" max="3843" width="10" style="1" customWidth="1"/>
    <col min="3844" max="3844" width="20" style="1" customWidth="1"/>
    <col min="3845" max="3845" width="30" style="1" customWidth="1"/>
    <col min="3846" max="3848" width="0" style="1" hidden="1" customWidth="1"/>
    <col min="3849" max="4096" width="9.33203125" style="1"/>
    <col min="4097" max="4097" width="30" style="1" customWidth="1"/>
    <col min="4098" max="4098" width="25" style="1" customWidth="1"/>
    <col min="4099" max="4099" width="10" style="1" customWidth="1"/>
    <col min="4100" max="4100" width="20" style="1" customWidth="1"/>
    <col min="4101" max="4101" width="30" style="1" customWidth="1"/>
    <col min="4102" max="4104" width="0" style="1" hidden="1" customWidth="1"/>
    <col min="4105" max="4352" width="9.33203125" style="1"/>
    <col min="4353" max="4353" width="30" style="1" customWidth="1"/>
    <col min="4354" max="4354" width="25" style="1" customWidth="1"/>
    <col min="4355" max="4355" width="10" style="1" customWidth="1"/>
    <col min="4356" max="4356" width="20" style="1" customWidth="1"/>
    <col min="4357" max="4357" width="30" style="1" customWidth="1"/>
    <col min="4358" max="4360" width="0" style="1" hidden="1" customWidth="1"/>
    <col min="4361" max="4608" width="9.33203125" style="1"/>
    <col min="4609" max="4609" width="30" style="1" customWidth="1"/>
    <col min="4610" max="4610" width="25" style="1" customWidth="1"/>
    <col min="4611" max="4611" width="10" style="1" customWidth="1"/>
    <col min="4612" max="4612" width="20" style="1" customWidth="1"/>
    <col min="4613" max="4613" width="30" style="1" customWidth="1"/>
    <col min="4614" max="4616" width="0" style="1" hidden="1" customWidth="1"/>
    <col min="4617" max="4864" width="9.33203125" style="1"/>
    <col min="4865" max="4865" width="30" style="1" customWidth="1"/>
    <col min="4866" max="4866" width="25" style="1" customWidth="1"/>
    <col min="4867" max="4867" width="10" style="1" customWidth="1"/>
    <col min="4868" max="4868" width="20" style="1" customWidth="1"/>
    <col min="4869" max="4869" width="30" style="1" customWidth="1"/>
    <col min="4870" max="4872" width="0" style="1" hidden="1" customWidth="1"/>
    <col min="4873" max="5120" width="9.33203125" style="1"/>
    <col min="5121" max="5121" width="30" style="1" customWidth="1"/>
    <col min="5122" max="5122" width="25" style="1" customWidth="1"/>
    <col min="5123" max="5123" width="10" style="1" customWidth="1"/>
    <col min="5124" max="5124" width="20" style="1" customWidth="1"/>
    <col min="5125" max="5125" width="30" style="1" customWidth="1"/>
    <col min="5126" max="5128" width="0" style="1" hidden="1" customWidth="1"/>
    <col min="5129" max="5376" width="9.33203125" style="1"/>
    <col min="5377" max="5377" width="30" style="1" customWidth="1"/>
    <col min="5378" max="5378" width="25" style="1" customWidth="1"/>
    <col min="5379" max="5379" width="10" style="1" customWidth="1"/>
    <col min="5380" max="5380" width="20" style="1" customWidth="1"/>
    <col min="5381" max="5381" width="30" style="1" customWidth="1"/>
    <col min="5382" max="5384" width="0" style="1" hidden="1" customWidth="1"/>
    <col min="5385" max="5632" width="9.33203125" style="1"/>
    <col min="5633" max="5633" width="30" style="1" customWidth="1"/>
    <col min="5634" max="5634" width="25" style="1" customWidth="1"/>
    <col min="5635" max="5635" width="10" style="1" customWidth="1"/>
    <col min="5636" max="5636" width="20" style="1" customWidth="1"/>
    <col min="5637" max="5637" width="30" style="1" customWidth="1"/>
    <col min="5638" max="5640" width="0" style="1" hidden="1" customWidth="1"/>
    <col min="5641" max="5888" width="9.33203125" style="1"/>
    <col min="5889" max="5889" width="30" style="1" customWidth="1"/>
    <col min="5890" max="5890" width="25" style="1" customWidth="1"/>
    <col min="5891" max="5891" width="10" style="1" customWidth="1"/>
    <col min="5892" max="5892" width="20" style="1" customWidth="1"/>
    <col min="5893" max="5893" width="30" style="1" customWidth="1"/>
    <col min="5894" max="5896" width="0" style="1" hidden="1" customWidth="1"/>
    <col min="5897" max="6144" width="9.33203125" style="1"/>
    <col min="6145" max="6145" width="30" style="1" customWidth="1"/>
    <col min="6146" max="6146" width="25" style="1" customWidth="1"/>
    <col min="6147" max="6147" width="10" style="1" customWidth="1"/>
    <col min="6148" max="6148" width="20" style="1" customWidth="1"/>
    <col min="6149" max="6149" width="30" style="1" customWidth="1"/>
    <col min="6150" max="6152" width="0" style="1" hidden="1" customWidth="1"/>
    <col min="6153" max="6400" width="9.33203125" style="1"/>
    <col min="6401" max="6401" width="30" style="1" customWidth="1"/>
    <col min="6402" max="6402" width="25" style="1" customWidth="1"/>
    <col min="6403" max="6403" width="10" style="1" customWidth="1"/>
    <col min="6404" max="6404" width="20" style="1" customWidth="1"/>
    <col min="6405" max="6405" width="30" style="1" customWidth="1"/>
    <col min="6406" max="6408" width="0" style="1" hidden="1" customWidth="1"/>
    <col min="6409" max="6656" width="9.33203125" style="1"/>
    <col min="6657" max="6657" width="30" style="1" customWidth="1"/>
    <col min="6658" max="6658" width="25" style="1" customWidth="1"/>
    <col min="6659" max="6659" width="10" style="1" customWidth="1"/>
    <col min="6660" max="6660" width="20" style="1" customWidth="1"/>
    <col min="6661" max="6661" width="30" style="1" customWidth="1"/>
    <col min="6662" max="6664" width="0" style="1" hidden="1" customWidth="1"/>
    <col min="6665" max="6912" width="9.33203125" style="1"/>
    <col min="6913" max="6913" width="30" style="1" customWidth="1"/>
    <col min="6914" max="6914" width="25" style="1" customWidth="1"/>
    <col min="6915" max="6915" width="10" style="1" customWidth="1"/>
    <col min="6916" max="6916" width="20" style="1" customWidth="1"/>
    <col min="6917" max="6917" width="30" style="1" customWidth="1"/>
    <col min="6918" max="6920" width="0" style="1" hidden="1" customWidth="1"/>
    <col min="6921" max="7168" width="9.33203125" style="1"/>
    <col min="7169" max="7169" width="30" style="1" customWidth="1"/>
    <col min="7170" max="7170" width="25" style="1" customWidth="1"/>
    <col min="7171" max="7171" width="10" style="1" customWidth="1"/>
    <col min="7172" max="7172" width="20" style="1" customWidth="1"/>
    <col min="7173" max="7173" width="30" style="1" customWidth="1"/>
    <col min="7174" max="7176" width="0" style="1" hidden="1" customWidth="1"/>
    <col min="7177" max="7424" width="9.33203125" style="1"/>
    <col min="7425" max="7425" width="30" style="1" customWidth="1"/>
    <col min="7426" max="7426" width="25" style="1" customWidth="1"/>
    <col min="7427" max="7427" width="10" style="1" customWidth="1"/>
    <col min="7428" max="7428" width="20" style="1" customWidth="1"/>
    <col min="7429" max="7429" width="30" style="1" customWidth="1"/>
    <col min="7430" max="7432" width="0" style="1" hidden="1" customWidth="1"/>
    <col min="7433" max="7680" width="9.33203125" style="1"/>
    <col min="7681" max="7681" width="30" style="1" customWidth="1"/>
    <col min="7682" max="7682" width="25" style="1" customWidth="1"/>
    <col min="7683" max="7683" width="10" style="1" customWidth="1"/>
    <col min="7684" max="7684" width="20" style="1" customWidth="1"/>
    <col min="7685" max="7685" width="30" style="1" customWidth="1"/>
    <col min="7686" max="7688" width="0" style="1" hidden="1" customWidth="1"/>
    <col min="7689" max="7936" width="9.33203125" style="1"/>
    <col min="7937" max="7937" width="30" style="1" customWidth="1"/>
    <col min="7938" max="7938" width="25" style="1" customWidth="1"/>
    <col min="7939" max="7939" width="10" style="1" customWidth="1"/>
    <col min="7940" max="7940" width="20" style="1" customWidth="1"/>
    <col min="7941" max="7941" width="30" style="1" customWidth="1"/>
    <col min="7942" max="7944" width="0" style="1" hidden="1" customWidth="1"/>
    <col min="7945" max="8192" width="9.33203125" style="1"/>
    <col min="8193" max="8193" width="30" style="1" customWidth="1"/>
    <col min="8194" max="8194" width="25" style="1" customWidth="1"/>
    <col min="8195" max="8195" width="10" style="1" customWidth="1"/>
    <col min="8196" max="8196" width="20" style="1" customWidth="1"/>
    <col min="8197" max="8197" width="30" style="1" customWidth="1"/>
    <col min="8198" max="8200" width="0" style="1" hidden="1" customWidth="1"/>
    <col min="8201" max="8448" width="9.33203125" style="1"/>
    <col min="8449" max="8449" width="30" style="1" customWidth="1"/>
    <col min="8450" max="8450" width="25" style="1" customWidth="1"/>
    <col min="8451" max="8451" width="10" style="1" customWidth="1"/>
    <col min="8452" max="8452" width="20" style="1" customWidth="1"/>
    <col min="8453" max="8453" width="30" style="1" customWidth="1"/>
    <col min="8454" max="8456" width="0" style="1" hidden="1" customWidth="1"/>
    <col min="8457" max="8704" width="9.33203125" style="1"/>
    <col min="8705" max="8705" width="30" style="1" customWidth="1"/>
    <col min="8706" max="8706" width="25" style="1" customWidth="1"/>
    <col min="8707" max="8707" width="10" style="1" customWidth="1"/>
    <col min="8708" max="8708" width="20" style="1" customWidth="1"/>
    <col min="8709" max="8709" width="30" style="1" customWidth="1"/>
    <col min="8710" max="8712" width="0" style="1" hidden="1" customWidth="1"/>
    <col min="8713" max="8960" width="9.33203125" style="1"/>
    <col min="8961" max="8961" width="30" style="1" customWidth="1"/>
    <col min="8962" max="8962" width="25" style="1" customWidth="1"/>
    <col min="8963" max="8963" width="10" style="1" customWidth="1"/>
    <col min="8964" max="8964" width="20" style="1" customWidth="1"/>
    <col min="8965" max="8965" width="30" style="1" customWidth="1"/>
    <col min="8966" max="8968" width="0" style="1" hidden="1" customWidth="1"/>
    <col min="8969" max="9216" width="9.33203125" style="1"/>
    <col min="9217" max="9217" width="30" style="1" customWidth="1"/>
    <col min="9218" max="9218" width="25" style="1" customWidth="1"/>
    <col min="9219" max="9219" width="10" style="1" customWidth="1"/>
    <col min="9220" max="9220" width="20" style="1" customWidth="1"/>
    <col min="9221" max="9221" width="30" style="1" customWidth="1"/>
    <col min="9222" max="9224" width="0" style="1" hidden="1" customWidth="1"/>
    <col min="9225" max="9472" width="9.33203125" style="1"/>
    <col min="9473" max="9473" width="30" style="1" customWidth="1"/>
    <col min="9474" max="9474" width="25" style="1" customWidth="1"/>
    <col min="9475" max="9475" width="10" style="1" customWidth="1"/>
    <col min="9476" max="9476" width="20" style="1" customWidth="1"/>
    <col min="9477" max="9477" width="30" style="1" customWidth="1"/>
    <col min="9478" max="9480" width="0" style="1" hidden="1" customWidth="1"/>
    <col min="9481" max="9728" width="9.33203125" style="1"/>
    <col min="9729" max="9729" width="30" style="1" customWidth="1"/>
    <col min="9730" max="9730" width="25" style="1" customWidth="1"/>
    <col min="9731" max="9731" width="10" style="1" customWidth="1"/>
    <col min="9732" max="9732" width="20" style="1" customWidth="1"/>
    <col min="9733" max="9733" width="30" style="1" customWidth="1"/>
    <col min="9734" max="9736" width="0" style="1" hidden="1" customWidth="1"/>
    <col min="9737" max="9984" width="9.33203125" style="1"/>
    <col min="9985" max="9985" width="30" style="1" customWidth="1"/>
    <col min="9986" max="9986" width="25" style="1" customWidth="1"/>
    <col min="9987" max="9987" width="10" style="1" customWidth="1"/>
    <col min="9988" max="9988" width="20" style="1" customWidth="1"/>
    <col min="9989" max="9989" width="30" style="1" customWidth="1"/>
    <col min="9990" max="9992" width="0" style="1" hidden="1" customWidth="1"/>
    <col min="9993" max="10240" width="9.33203125" style="1"/>
    <col min="10241" max="10241" width="30" style="1" customWidth="1"/>
    <col min="10242" max="10242" width="25" style="1" customWidth="1"/>
    <col min="10243" max="10243" width="10" style="1" customWidth="1"/>
    <col min="10244" max="10244" width="20" style="1" customWidth="1"/>
    <col min="10245" max="10245" width="30" style="1" customWidth="1"/>
    <col min="10246" max="10248" width="0" style="1" hidden="1" customWidth="1"/>
    <col min="10249" max="10496" width="9.33203125" style="1"/>
    <col min="10497" max="10497" width="30" style="1" customWidth="1"/>
    <col min="10498" max="10498" width="25" style="1" customWidth="1"/>
    <col min="10499" max="10499" width="10" style="1" customWidth="1"/>
    <col min="10500" max="10500" width="20" style="1" customWidth="1"/>
    <col min="10501" max="10501" width="30" style="1" customWidth="1"/>
    <col min="10502" max="10504" width="0" style="1" hidden="1" customWidth="1"/>
    <col min="10505" max="10752" width="9.33203125" style="1"/>
    <col min="10753" max="10753" width="30" style="1" customWidth="1"/>
    <col min="10754" max="10754" width="25" style="1" customWidth="1"/>
    <col min="10755" max="10755" width="10" style="1" customWidth="1"/>
    <col min="10756" max="10756" width="20" style="1" customWidth="1"/>
    <col min="10757" max="10757" width="30" style="1" customWidth="1"/>
    <col min="10758" max="10760" width="0" style="1" hidden="1" customWidth="1"/>
    <col min="10761" max="11008" width="9.33203125" style="1"/>
    <col min="11009" max="11009" width="30" style="1" customWidth="1"/>
    <col min="11010" max="11010" width="25" style="1" customWidth="1"/>
    <col min="11011" max="11011" width="10" style="1" customWidth="1"/>
    <col min="11012" max="11012" width="20" style="1" customWidth="1"/>
    <col min="11013" max="11013" width="30" style="1" customWidth="1"/>
    <col min="11014" max="11016" width="0" style="1" hidden="1" customWidth="1"/>
    <col min="11017" max="11264" width="9.33203125" style="1"/>
    <col min="11265" max="11265" width="30" style="1" customWidth="1"/>
    <col min="11266" max="11266" width="25" style="1" customWidth="1"/>
    <col min="11267" max="11267" width="10" style="1" customWidth="1"/>
    <col min="11268" max="11268" width="20" style="1" customWidth="1"/>
    <col min="11269" max="11269" width="30" style="1" customWidth="1"/>
    <col min="11270" max="11272" width="0" style="1" hidden="1" customWidth="1"/>
    <col min="11273" max="11520" width="9.33203125" style="1"/>
    <col min="11521" max="11521" width="30" style="1" customWidth="1"/>
    <col min="11522" max="11522" width="25" style="1" customWidth="1"/>
    <col min="11523" max="11523" width="10" style="1" customWidth="1"/>
    <col min="11524" max="11524" width="20" style="1" customWidth="1"/>
    <col min="11525" max="11525" width="30" style="1" customWidth="1"/>
    <col min="11526" max="11528" width="0" style="1" hidden="1" customWidth="1"/>
    <col min="11529" max="11776" width="9.33203125" style="1"/>
    <col min="11777" max="11777" width="30" style="1" customWidth="1"/>
    <col min="11778" max="11778" width="25" style="1" customWidth="1"/>
    <col min="11779" max="11779" width="10" style="1" customWidth="1"/>
    <col min="11780" max="11780" width="20" style="1" customWidth="1"/>
    <col min="11781" max="11781" width="30" style="1" customWidth="1"/>
    <col min="11782" max="11784" width="0" style="1" hidden="1" customWidth="1"/>
    <col min="11785" max="12032" width="9.33203125" style="1"/>
    <col min="12033" max="12033" width="30" style="1" customWidth="1"/>
    <col min="12034" max="12034" width="25" style="1" customWidth="1"/>
    <col min="12035" max="12035" width="10" style="1" customWidth="1"/>
    <col min="12036" max="12036" width="20" style="1" customWidth="1"/>
    <col min="12037" max="12037" width="30" style="1" customWidth="1"/>
    <col min="12038" max="12040" width="0" style="1" hidden="1" customWidth="1"/>
    <col min="12041" max="12288" width="9.33203125" style="1"/>
    <col min="12289" max="12289" width="30" style="1" customWidth="1"/>
    <col min="12290" max="12290" width="25" style="1" customWidth="1"/>
    <col min="12291" max="12291" width="10" style="1" customWidth="1"/>
    <col min="12292" max="12292" width="20" style="1" customWidth="1"/>
    <col min="12293" max="12293" width="30" style="1" customWidth="1"/>
    <col min="12294" max="12296" width="0" style="1" hidden="1" customWidth="1"/>
    <col min="12297" max="12544" width="9.33203125" style="1"/>
    <col min="12545" max="12545" width="30" style="1" customWidth="1"/>
    <col min="12546" max="12546" width="25" style="1" customWidth="1"/>
    <col min="12547" max="12547" width="10" style="1" customWidth="1"/>
    <col min="12548" max="12548" width="20" style="1" customWidth="1"/>
    <col min="12549" max="12549" width="30" style="1" customWidth="1"/>
    <col min="12550" max="12552" width="0" style="1" hidden="1" customWidth="1"/>
    <col min="12553" max="12800" width="9.33203125" style="1"/>
    <col min="12801" max="12801" width="30" style="1" customWidth="1"/>
    <col min="12802" max="12802" width="25" style="1" customWidth="1"/>
    <col min="12803" max="12803" width="10" style="1" customWidth="1"/>
    <col min="12804" max="12804" width="20" style="1" customWidth="1"/>
    <col min="12805" max="12805" width="30" style="1" customWidth="1"/>
    <col min="12806" max="12808" width="0" style="1" hidden="1" customWidth="1"/>
    <col min="12809" max="13056" width="9.33203125" style="1"/>
    <col min="13057" max="13057" width="30" style="1" customWidth="1"/>
    <col min="13058" max="13058" width="25" style="1" customWidth="1"/>
    <col min="13059" max="13059" width="10" style="1" customWidth="1"/>
    <col min="13060" max="13060" width="20" style="1" customWidth="1"/>
    <col min="13061" max="13061" width="30" style="1" customWidth="1"/>
    <col min="13062" max="13064" width="0" style="1" hidden="1" customWidth="1"/>
    <col min="13065" max="13312" width="9.33203125" style="1"/>
    <col min="13313" max="13313" width="30" style="1" customWidth="1"/>
    <col min="13314" max="13314" width="25" style="1" customWidth="1"/>
    <col min="13315" max="13315" width="10" style="1" customWidth="1"/>
    <col min="13316" max="13316" width="20" style="1" customWidth="1"/>
    <col min="13317" max="13317" width="30" style="1" customWidth="1"/>
    <col min="13318" max="13320" width="0" style="1" hidden="1" customWidth="1"/>
    <col min="13321" max="13568" width="9.33203125" style="1"/>
    <col min="13569" max="13569" width="30" style="1" customWidth="1"/>
    <col min="13570" max="13570" width="25" style="1" customWidth="1"/>
    <col min="13571" max="13571" width="10" style="1" customWidth="1"/>
    <col min="13572" max="13572" width="20" style="1" customWidth="1"/>
    <col min="13573" max="13573" width="30" style="1" customWidth="1"/>
    <col min="13574" max="13576" width="0" style="1" hidden="1" customWidth="1"/>
    <col min="13577" max="13824" width="9.33203125" style="1"/>
    <col min="13825" max="13825" width="30" style="1" customWidth="1"/>
    <col min="13826" max="13826" width="25" style="1" customWidth="1"/>
    <col min="13827" max="13827" width="10" style="1" customWidth="1"/>
    <col min="13828" max="13828" width="20" style="1" customWidth="1"/>
    <col min="13829" max="13829" width="30" style="1" customWidth="1"/>
    <col min="13830" max="13832" width="0" style="1" hidden="1" customWidth="1"/>
    <col min="13833" max="14080" width="9.33203125" style="1"/>
    <col min="14081" max="14081" width="30" style="1" customWidth="1"/>
    <col min="14082" max="14082" width="25" style="1" customWidth="1"/>
    <col min="14083" max="14083" width="10" style="1" customWidth="1"/>
    <col min="14084" max="14084" width="20" style="1" customWidth="1"/>
    <col min="14085" max="14085" width="30" style="1" customWidth="1"/>
    <col min="14086" max="14088" width="0" style="1" hidden="1" customWidth="1"/>
    <col min="14089" max="14336" width="9.33203125" style="1"/>
    <col min="14337" max="14337" width="30" style="1" customWidth="1"/>
    <col min="14338" max="14338" width="25" style="1" customWidth="1"/>
    <col min="14339" max="14339" width="10" style="1" customWidth="1"/>
    <col min="14340" max="14340" width="20" style="1" customWidth="1"/>
    <col min="14341" max="14341" width="30" style="1" customWidth="1"/>
    <col min="14342" max="14344" width="0" style="1" hidden="1" customWidth="1"/>
    <col min="14345" max="14592" width="9.33203125" style="1"/>
    <col min="14593" max="14593" width="30" style="1" customWidth="1"/>
    <col min="14594" max="14594" width="25" style="1" customWidth="1"/>
    <col min="14595" max="14595" width="10" style="1" customWidth="1"/>
    <col min="14596" max="14596" width="20" style="1" customWidth="1"/>
    <col min="14597" max="14597" width="30" style="1" customWidth="1"/>
    <col min="14598" max="14600" width="0" style="1" hidden="1" customWidth="1"/>
    <col min="14601" max="14848" width="9.33203125" style="1"/>
    <col min="14849" max="14849" width="30" style="1" customWidth="1"/>
    <col min="14850" max="14850" width="25" style="1" customWidth="1"/>
    <col min="14851" max="14851" width="10" style="1" customWidth="1"/>
    <col min="14852" max="14852" width="20" style="1" customWidth="1"/>
    <col min="14853" max="14853" width="30" style="1" customWidth="1"/>
    <col min="14854" max="14856" width="0" style="1" hidden="1" customWidth="1"/>
    <col min="14857" max="15104" width="9.33203125" style="1"/>
    <col min="15105" max="15105" width="30" style="1" customWidth="1"/>
    <col min="15106" max="15106" width="25" style="1" customWidth="1"/>
    <col min="15107" max="15107" width="10" style="1" customWidth="1"/>
    <col min="15108" max="15108" width="20" style="1" customWidth="1"/>
    <col min="15109" max="15109" width="30" style="1" customWidth="1"/>
    <col min="15110" max="15112" width="0" style="1" hidden="1" customWidth="1"/>
    <col min="15113" max="15360" width="9.33203125" style="1"/>
    <col min="15361" max="15361" width="30" style="1" customWidth="1"/>
    <col min="15362" max="15362" width="25" style="1" customWidth="1"/>
    <col min="15363" max="15363" width="10" style="1" customWidth="1"/>
    <col min="15364" max="15364" width="20" style="1" customWidth="1"/>
    <col min="15365" max="15365" width="30" style="1" customWidth="1"/>
    <col min="15366" max="15368" width="0" style="1" hidden="1" customWidth="1"/>
    <col min="15369" max="15616" width="9.33203125" style="1"/>
    <col min="15617" max="15617" width="30" style="1" customWidth="1"/>
    <col min="15618" max="15618" width="25" style="1" customWidth="1"/>
    <col min="15619" max="15619" width="10" style="1" customWidth="1"/>
    <col min="15620" max="15620" width="20" style="1" customWidth="1"/>
    <col min="15621" max="15621" width="30" style="1" customWidth="1"/>
    <col min="15622" max="15624" width="0" style="1" hidden="1" customWidth="1"/>
    <col min="15625" max="15872" width="9.33203125" style="1"/>
    <col min="15873" max="15873" width="30" style="1" customWidth="1"/>
    <col min="15874" max="15874" width="25" style="1" customWidth="1"/>
    <col min="15875" max="15875" width="10" style="1" customWidth="1"/>
    <col min="15876" max="15876" width="20" style="1" customWidth="1"/>
    <col min="15877" max="15877" width="30" style="1" customWidth="1"/>
    <col min="15878" max="15880" width="0" style="1" hidden="1" customWidth="1"/>
    <col min="15881" max="16128" width="9.33203125" style="1"/>
    <col min="16129" max="16129" width="30" style="1" customWidth="1"/>
    <col min="16130" max="16130" width="25" style="1" customWidth="1"/>
    <col min="16131" max="16131" width="10" style="1" customWidth="1"/>
    <col min="16132" max="16132" width="20" style="1" customWidth="1"/>
    <col min="16133" max="16133" width="30" style="1" customWidth="1"/>
    <col min="16134" max="16136" width="0" style="1" hidden="1" customWidth="1"/>
    <col min="16137" max="16384" width="9.33203125" style="1"/>
  </cols>
  <sheetData>
    <row r="1" spans="1:8" ht="18.399999999999999" customHeight="1" thickBot="1" x14ac:dyDescent="0.2">
      <c r="A1" s="1" t="s">
        <v>381</v>
      </c>
    </row>
    <row r="2" spans="1:8" ht="18.399999999999999" customHeight="1" thickBot="1" x14ac:dyDescent="0.2">
      <c r="A2" s="30" t="s">
        <v>297</v>
      </c>
      <c r="B2" s="31" t="s">
        <v>184</v>
      </c>
      <c r="C2" s="31" t="s">
        <v>387</v>
      </c>
      <c r="D2" s="31" t="s">
        <v>233</v>
      </c>
      <c r="E2" s="32" t="s">
        <v>114</v>
      </c>
    </row>
    <row r="3" spans="1:8" ht="18.399999999999999" customHeight="1" x14ac:dyDescent="0.15">
      <c r="A3" s="5" t="s">
        <v>21</v>
      </c>
      <c r="B3" s="6" t="s">
        <v>232</v>
      </c>
      <c r="C3" s="6" t="s">
        <v>257</v>
      </c>
      <c r="D3" s="46">
        <v>172698</v>
      </c>
      <c r="E3" s="9" t="s">
        <v>407</v>
      </c>
      <c r="F3" s="1" t="s">
        <v>407</v>
      </c>
      <c r="G3" s="1" t="s">
        <v>348</v>
      </c>
      <c r="H3" s="1" t="s">
        <v>407</v>
      </c>
    </row>
    <row r="4" spans="1:8" ht="18.399999999999999" customHeight="1" x14ac:dyDescent="0.15">
      <c r="A4" s="5" t="s">
        <v>17</v>
      </c>
      <c r="B4" s="6" t="s">
        <v>232</v>
      </c>
      <c r="C4" s="6" t="s">
        <v>257</v>
      </c>
      <c r="D4" s="46">
        <v>228717</v>
      </c>
      <c r="E4" s="9" t="s">
        <v>407</v>
      </c>
      <c r="F4" s="1" t="s">
        <v>407</v>
      </c>
      <c r="G4" s="1" t="s">
        <v>117</v>
      </c>
      <c r="H4" s="1" t="s">
        <v>407</v>
      </c>
    </row>
    <row r="5" spans="1:8" ht="18.399999999999999" customHeight="1" x14ac:dyDescent="0.15">
      <c r="A5" s="5" t="s">
        <v>170</v>
      </c>
      <c r="B5" s="6" t="s">
        <v>232</v>
      </c>
      <c r="C5" s="6" t="s">
        <v>257</v>
      </c>
      <c r="D5" s="46">
        <v>275379</v>
      </c>
      <c r="E5" s="9" t="s">
        <v>407</v>
      </c>
      <c r="F5" s="1" t="s">
        <v>407</v>
      </c>
      <c r="G5" s="1" t="s">
        <v>173</v>
      </c>
      <c r="H5" s="1" t="s">
        <v>407</v>
      </c>
    </row>
    <row r="6" spans="1:8" ht="18.399999999999999" customHeight="1" x14ac:dyDescent="0.15">
      <c r="A6" s="5" t="s">
        <v>404</v>
      </c>
      <c r="B6" s="6" t="s">
        <v>232</v>
      </c>
      <c r="C6" s="6" t="s">
        <v>257</v>
      </c>
      <c r="D6" s="46">
        <v>276285</v>
      </c>
      <c r="E6" s="9" t="s">
        <v>407</v>
      </c>
      <c r="F6" s="1" t="s">
        <v>407</v>
      </c>
      <c r="G6" s="1" t="s">
        <v>3</v>
      </c>
      <c r="H6" s="1" t="s">
        <v>407</v>
      </c>
    </row>
    <row r="7" spans="1:8" ht="18.399999999999999" customHeight="1" x14ac:dyDescent="0.15">
      <c r="A7" s="5" t="s">
        <v>651</v>
      </c>
      <c r="B7" s="6" t="s">
        <v>232</v>
      </c>
      <c r="C7" s="6" t="s">
        <v>257</v>
      </c>
      <c r="D7" s="46">
        <v>221306</v>
      </c>
      <c r="E7" s="9" t="s">
        <v>407</v>
      </c>
      <c r="F7" s="1" t="s">
        <v>407</v>
      </c>
      <c r="G7" s="1" t="s">
        <v>238</v>
      </c>
      <c r="H7" s="1" t="s">
        <v>407</v>
      </c>
    </row>
    <row r="8" spans="1:8" ht="18.399999999999999" customHeight="1" x14ac:dyDescent="0.15">
      <c r="A8" s="5" t="s">
        <v>409</v>
      </c>
      <c r="B8" s="6" t="s">
        <v>232</v>
      </c>
      <c r="C8" s="6" t="s">
        <v>257</v>
      </c>
      <c r="D8" s="46">
        <v>274873</v>
      </c>
      <c r="E8" s="9" t="s">
        <v>407</v>
      </c>
      <c r="F8" s="1" t="s">
        <v>407</v>
      </c>
      <c r="G8" s="1" t="s">
        <v>46</v>
      </c>
      <c r="H8" s="1" t="s">
        <v>407</v>
      </c>
    </row>
    <row r="9" spans="1:8" ht="18.399999999999999" customHeight="1" thickBot="1" x14ac:dyDescent="0.2">
      <c r="A9" s="22" t="s">
        <v>652</v>
      </c>
      <c r="B9" s="23" t="s">
        <v>232</v>
      </c>
      <c r="C9" s="23" t="s">
        <v>257</v>
      </c>
      <c r="D9" s="47">
        <v>260673</v>
      </c>
      <c r="E9" s="26" t="s">
        <v>407</v>
      </c>
      <c r="F9" s="1" t="s">
        <v>407</v>
      </c>
      <c r="G9" s="1" t="s">
        <v>653</v>
      </c>
      <c r="H9" s="1" t="s">
        <v>407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S24" sqref="S24"/>
    </sheetView>
  </sheetViews>
  <sheetFormatPr defaultRowHeight="18.399999999999999" customHeight="1" x14ac:dyDescent="0.15"/>
  <cols>
    <col min="1" max="1" width="30" style="1" customWidth="1"/>
    <col min="2" max="2" width="25" style="1" customWidth="1"/>
    <col min="3" max="3" width="5" style="1" customWidth="1"/>
    <col min="4" max="6" width="11" style="1" customWidth="1"/>
    <col min="7" max="7" width="12" style="1" customWidth="1"/>
    <col min="8" max="8" width="15" style="1" customWidth="1"/>
    <col min="9" max="10" width="0" style="1" hidden="1" customWidth="1"/>
    <col min="11" max="256" width="9.33203125" style="1"/>
    <col min="257" max="257" width="30" style="1" customWidth="1"/>
    <col min="258" max="258" width="25" style="1" customWidth="1"/>
    <col min="259" max="259" width="5" style="1" customWidth="1"/>
    <col min="260" max="262" width="11" style="1" customWidth="1"/>
    <col min="263" max="263" width="12" style="1" customWidth="1"/>
    <col min="264" max="264" width="15" style="1" customWidth="1"/>
    <col min="265" max="266" width="0" style="1" hidden="1" customWidth="1"/>
    <col min="267" max="512" width="9.33203125" style="1"/>
    <col min="513" max="513" width="30" style="1" customWidth="1"/>
    <col min="514" max="514" width="25" style="1" customWidth="1"/>
    <col min="515" max="515" width="5" style="1" customWidth="1"/>
    <col min="516" max="518" width="11" style="1" customWidth="1"/>
    <col min="519" max="519" width="12" style="1" customWidth="1"/>
    <col min="520" max="520" width="15" style="1" customWidth="1"/>
    <col min="521" max="522" width="0" style="1" hidden="1" customWidth="1"/>
    <col min="523" max="768" width="9.33203125" style="1"/>
    <col min="769" max="769" width="30" style="1" customWidth="1"/>
    <col min="770" max="770" width="25" style="1" customWidth="1"/>
    <col min="771" max="771" width="5" style="1" customWidth="1"/>
    <col min="772" max="774" width="11" style="1" customWidth="1"/>
    <col min="775" max="775" width="12" style="1" customWidth="1"/>
    <col min="776" max="776" width="15" style="1" customWidth="1"/>
    <col min="777" max="778" width="0" style="1" hidden="1" customWidth="1"/>
    <col min="779" max="1024" width="9.33203125" style="1"/>
    <col min="1025" max="1025" width="30" style="1" customWidth="1"/>
    <col min="1026" max="1026" width="25" style="1" customWidth="1"/>
    <col min="1027" max="1027" width="5" style="1" customWidth="1"/>
    <col min="1028" max="1030" width="11" style="1" customWidth="1"/>
    <col min="1031" max="1031" width="12" style="1" customWidth="1"/>
    <col min="1032" max="1032" width="15" style="1" customWidth="1"/>
    <col min="1033" max="1034" width="0" style="1" hidden="1" customWidth="1"/>
    <col min="1035" max="1280" width="9.33203125" style="1"/>
    <col min="1281" max="1281" width="30" style="1" customWidth="1"/>
    <col min="1282" max="1282" width="25" style="1" customWidth="1"/>
    <col min="1283" max="1283" width="5" style="1" customWidth="1"/>
    <col min="1284" max="1286" width="11" style="1" customWidth="1"/>
    <col min="1287" max="1287" width="12" style="1" customWidth="1"/>
    <col min="1288" max="1288" width="15" style="1" customWidth="1"/>
    <col min="1289" max="1290" width="0" style="1" hidden="1" customWidth="1"/>
    <col min="1291" max="1536" width="9.33203125" style="1"/>
    <col min="1537" max="1537" width="30" style="1" customWidth="1"/>
    <col min="1538" max="1538" width="25" style="1" customWidth="1"/>
    <col min="1539" max="1539" width="5" style="1" customWidth="1"/>
    <col min="1540" max="1542" width="11" style="1" customWidth="1"/>
    <col min="1543" max="1543" width="12" style="1" customWidth="1"/>
    <col min="1544" max="1544" width="15" style="1" customWidth="1"/>
    <col min="1545" max="1546" width="0" style="1" hidden="1" customWidth="1"/>
    <col min="1547" max="1792" width="9.33203125" style="1"/>
    <col min="1793" max="1793" width="30" style="1" customWidth="1"/>
    <col min="1794" max="1794" width="25" style="1" customWidth="1"/>
    <col min="1795" max="1795" width="5" style="1" customWidth="1"/>
    <col min="1796" max="1798" width="11" style="1" customWidth="1"/>
    <col min="1799" max="1799" width="12" style="1" customWidth="1"/>
    <col min="1800" max="1800" width="15" style="1" customWidth="1"/>
    <col min="1801" max="1802" width="0" style="1" hidden="1" customWidth="1"/>
    <col min="1803" max="2048" width="9.33203125" style="1"/>
    <col min="2049" max="2049" width="30" style="1" customWidth="1"/>
    <col min="2050" max="2050" width="25" style="1" customWidth="1"/>
    <col min="2051" max="2051" width="5" style="1" customWidth="1"/>
    <col min="2052" max="2054" width="11" style="1" customWidth="1"/>
    <col min="2055" max="2055" width="12" style="1" customWidth="1"/>
    <col min="2056" max="2056" width="15" style="1" customWidth="1"/>
    <col min="2057" max="2058" width="0" style="1" hidden="1" customWidth="1"/>
    <col min="2059" max="2304" width="9.33203125" style="1"/>
    <col min="2305" max="2305" width="30" style="1" customWidth="1"/>
    <col min="2306" max="2306" width="25" style="1" customWidth="1"/>
    <col min="2307" max="2307" width="5" style="1" customWidth="1"/>
    <col min="2308" max="2310" width="11" style="1" customWidth="1"/>
    <col min="2311" max="2311" width="12" style="1" customWidth="1"/>
    <col min="2312" max="2312" width="15" style="1" customWidth="1"/>
    <col min="2313" max="2314" width="0" style="1" hidden="1" customWidth="1"/>
    <col min="2315" max="2560" width="9.33203125" style="1"/>
    <col min="2561" max="2561" width="30" style="1" customWidth="1"/>
    <col min="2562" max="2562" width="25" style="1" customWidth="1"/>
    <col min="2563" max="2563" width="5" style="1" customWidth="1"/>
    <col min="2564" max="2566" width="11" style="1" customWidth="1"/>
    <col min="2567" max="2567" width="12" style="1" customWidth="1"/>
    <col min="2568" max="2568" width="15" style="1" customWidth="1"/>
    <col min="2569" max="2570" width="0" style="1" hidden="1" customWidth="1"/>
    <col min="2571" max="2816" width="9.33203125" style="1"/>
    <col min="2817" max="2817" width="30" style="1" customWidth="1"/>
    <col min="2818" max="2818" width="25" style="1" customWidth="1"/>
    <col min="2819" max="2819" width="5" style="1" customWidth="1"/>
    <col min="2820" max="2822" width="11" style="1" customWidth="1"/>
    <col min="2823" max="2823" width="12" style="1" customWidth="1"/>
    <col min="2824" max="2824" width="15" style="1" customWidth="1"/>
    <col min="2825" max="2826" width="0" style="1" hidden="1" customWidth="1"/>
    <col min="2827" max="3072" width="9.33203125" style="1"/>
    <col min="3073" max="3073" width="30" style="1" customWidth="1"/>
    <col min="3074" max="3074" width="25" style="1" customWidth="1"/>
    <col min="3075" max="3075" width="5" style="1" customWidth="1"/>
    <col min="3076" max="3078" width="11" style="1" customWidth="1"/>
    <col min="3079" max="3079" width="12" style="1" customWidth="1"/>
    <col min="3080" max="3080" width="15" style="1" customWidth="1"/>
    <col min="3081" max="3082" width="0" style="1" hidden="1" customWidth="1"/>
    <col min="3083" max="3328" width="9.33203125" style="1"/>
    <col min="3329" max="3329" width="30" style="1" customWidth="1"/>
    <col min="3330" max="3330" width="25" style="1" customWidth="1"/>
    <col min="3331" max="3331" width="5" style="1" customWidth="1"/>
    <col min="3332" max="3334" width="11" style="1" customWidth="1"/>
    <col min="3335" max="3335" width="12" style="1" customWidth="1"/>
    <col min="3336" max="3336" width="15" style="1" customWidth="1"/>
    <col min="3337" max="3338" width="0" style="1" hidden="1" customWidth="1"/>
    <col min="3339" max="3584" width="9.33203125" style="1"/>
    <col min="3585" max="3585" width="30" style="1" customWidth="1"/>
    <col min="3586" max="3586" width="25" style="1" customWidth="1"/>
    <col min="3587" max="3587" width="5" style="1" customWidth="1"/>
    <col min="3588" max="3590" width="11" style="1" customWidth="1"/>
    <col min="3591" max="3591" width="12" style="1" customWidth="1"/>
    <col min="3592" max="3592" width="15" style="1" customWidth="1"/>
    <col min="3593" max="3594" width="0" style="1" hidden="1" customWidth="1"/>
    <col min="3595" max="3840" width="9.33203125" style="1"/>
    <col min="3841" max="3841" width="30" style="1" customWidth="1"/>
    <col min="3842" max="3842" width="25" style="1" customWidth="1"/>
    <col min="3843" max="3843" width="5" style="1" customWidth="1"/>
    <col min="3844" max="3846" width="11" style="1" customWidth="1"/>
    <col min="3847" max="3847" width="12" style="1" customWidth="1"/>
    <col min="3848" max="3848" width="15" style="1" customWidth="1"/>
    <col min="3849" max="3850" width="0" style="1" hidden="1" customWidth="1"/>
    <col min="3851" max="4096" width="9.33203125" style="1"/>
    <col min="4097" max="4097" width="30" style="1" customWidth="1"/>
    <col min="4098" max="4098" width="25" style="1" customWidth="1"/>
    <col min="4099" max="4099" width="5" style="1" customWidth="1"/>
    <col min="4100" max="4102" width="11" style="1" customWidth="1"/>
    <col min="4103" max="4103" width="12" style="1" customWidth="1"/>
    <col min="4104" max="4104" width="15" style="1" customWidth="1"/>
    <col min="4105" max="4106" width="0" style="1" hidden="1" customWidth="1"/>
    <col min="4107" max="4352" width="9.33203125" style="1"/>
    <col min="4353" max="4353" width="30" style="1" customWidth="1"/>
    <col min="4354" max="4354" width="25" style="1" customWidth="1"/>
    <col min="4355" max="4355" width="5" style="1" customWidth="1"/>
    <col min="4356" max="4358" width="11" style="1" customWidth="1"/>
    <col min="4359" max="4359" width="12" style="1" customWidth="1"/>
    <col min="4360" max="4360" width="15" style="1" customWidth="1"/>
    <col min="4361" max="4362" width="0" style="1" hidden="1" customWidth="1"/>
    <col min="4363" max="4608" width="9.33203125" style="1"/>
    <col min="4609" max="4609" width="30" style="1" customWidth="1"/>
    <col min="4610" max="4610" width="25" style="1" customWidth="1"/>
    <col min="4611" max="4611" width="5" style="1" customWidth="1"/>
    <col min="4612" max="4614" width="11" style="1" customWidth="1"/>
    <col min="4615" max="4615" width="12" style="1" customWidth="1"/>
    <col min="4616" max="4616" width="15" style="1" customWidth="1"/>
    <col min="4617" max="4618" width="0" style="1" hidden="1" customWidth="1"/>
    <col min="4619" max="4864" width="9.33203125" style="1"/>
    <col min="4865" max="4865" width="30" style="1" customWidth="1"/>
    <col min="4866" max="4866" width="25" style="1" customWidth="1"/>
    <col min="4867" max="4867" width="5" style="1" customWidth="1"/>
    <col min="4868" max="4870" width="11" style="1" customWidth="1"/>
    <col min="4871" max="4871" width="12" style="1" customWidth="1"/>
    <col min="4872" max="4872" width="15" style="1" customWidth="1"/>
    <col min="4873" max="4874" width="0" style="1" hidden="1" customWidth="1"/>
    <col min="4875" max="5120" width="9.33203125" style="1"/>
    <col min="5121" max="5121" width="30" style="1" customWidth="1"/>
    <col min="5122" max="5122" width="25" style="1" customWidth="1"/>
    <col min="5123" max="5123" width="5" style="1" customWidth="1"/>
    <col min="5124" max="5126" width="11" style="1" customWidth="1"/>
    <col min="5127" max="5127" width="12" style="1" customWidth="1"/>
    <col min="5128" max="5128" width="15" style="1" customWidth="1"/>
    <col min="5129" max="5130" width="0" style="1" hidden="1" customWidth="1"/>
    <col min="5131" max="5376" width="9.33203125" style="1"/>
    <col min="5377" max="5377" width="30" style="1" customWidth="1"/>
    <col min="5378" max="5378" width="25" style="1" customWidth="1"/>
    <col min="5379" max="5379" width="5" style="1" customWidth="1"/>
    <col min="5380" max="5382" width="11" style="1" customWidth="1"/>
    <col min="5383" max="5383" width="12" style="1" customWidth="1"/>
    <col min="5384" max="5384" width="15" style="1" customWidth="1"/>
    <col min="5385" max="5386" width="0" style="1" hidden="1" customWidth="1"/>
    <col min="5387" max="5632" width="9.33203125" style="1"/>
    <col min="5633" max="5633" width="30" style="1" customWidth="1"/>
    <col min="5634" max="5634" width="25" style="1" customWidth="1"/>
    <col min="5635" max="5635" width="5" style="1" customWidth="1"/>
    <col min="5636" max="5638" width="11" style="1" customWidth="1"/>
    <col min="5639" max="5639" width="12" style="1" customWidth="1"/>
    <col min="5640" max="5640" width="15" style="1" customWidth="1"/>
    <col min="5641" max="5642" width="0" style="1" hidden="1" customWidth="1"/>
    <col min="5643" max="5888" width="9.33203125" style="1"/>
    <col min="5889" max="5889" width="30" style="1" customWidth="1"/>
    <col min="5890" max="5890" width="25" style="1" customWidth="1"/>
    <col min="5891" max="5891" width="5" style="1" customWidth="1"/>
    <col min="5892" max="5894" width="11" style="1" customWidth="1"/>
    <col min="5895" max="5895" width="12" style="1" customWidth="1"/>
    <col min="5896" max="5896" width="15" style="1" customWidth="1"/>
    <col min="5897" max="5898" width="0" style="1" hidden="1" customWidth="1"/>
    <col min="5899" max="6144" width="9.33203125" style="1"/>
    <col min="6145" max="6145" width="30" style="1" customWidth="1"/>
    <col min="6146" max="6146" width="25" style="1" customWidth="1"/>
    <col min="6147" max="6147" width="5" style="1" customWidth="1"/>
    <col min="6148" max="6150" width="11" style="1" customWidth="1"/>
    <col min="6151" max="6151" width="12" style="1" customWidth="1"/>
    <col min="6152" max="6152" width="15" style="1" customWidth="1"/>
    <col min="6153" max="6154" width="0" style="1" hidden="1" customWidth="1"/>
    <col min="6155" max="6400" width="9.33203125" style="1"/>
    <col min="6401" max="6401" width="30" style="1" customWidth="1"/>
    <col min="6402" max="6402" width="25" style="1" customWidth="1"/>
    <col min="6403" max="6403" width="5" style="1" customWidth="1"/>
    <col min="6404" max="6406" width="11" style="1" customWidth="1"/>
    <col min="6407" max="6407" width="12" style="1" customWidth="1"/>
    <col min="6408" max="6408" width="15" style="1" customWidth="1"/>
    <col min="6409" max="6410" width="0" style="1" hidden="1" customWidth="1"/>
    <col min="6411" max="6656" width="9.33203125" style="1"/>
    <col min="6657" max="6657" width="30" style="1" customWidth="1"/>
    <col min="6658" max="6658" width="25" style="1" customWidth="1"/>
    <col min="6659" max="6659" width="5" style="1" customWidth="1"/>
    <col min="6660" max="6662" width="11" style="1" customWidth="1"/>
    <col min="6663" max="6663" width="12" style="1" customWidth="1"/>
    <col min="6664" max="6664" width="15" style="1" customWidth="1"/>
    <col min="6665" max="6666" width="0" style="1" hidden="1" customWidth="1"/>
    <col min="6667" max="6912" width="9.33203125" style="1"/>
    <col min="6913" max="6913" width="30" style="1" customWidth="1"/>
    <col min="6914" max="6914" width="25" style="1" customWidth="1"/>
    <col min="6915" max="6915" width="5" style="1" customWidth="1"/>
    <col min="6916" max="6918" width="11" style="1" customWidth="1"/>
    <col min="6919" max="6919" width="12" style="1" customWidth="1"/>
    <col min="6920" max="6920" width="15" style="1" customWidth="1"/>
    <col min="6921" max="6922" width="0" style="1" hidden="1" customWidth="1"/>
    <col min="6923" max="7168" width="9.33203125" style="1"/>
    <col min="7169" max="7169" width="30" style="1" customWidth="1"/>
    <col min="7170" max="7170" width="25" style="1" customWidth="1"/>
    <col min="7171" max="7171" width="5" style="1" customWidth="1"/>
    <col min="7172" max="7174" width="11" style="1" customWidth="1"/>
    <col min="7175" max="7175" width="12" style="1" customWidth="1"/>
    <col min="7176" max="7176" width="15" style="1" customWidth="1"/>
    <col min="7177" max="7178" width="0" style="1" hidden="1" customWidth="1"/>
    <col min="7179" max="7424" width="9.33203125" style="1"/>
    <col min="7425" max="7425" width="30" style="1" customWidth="1"/>
    <col min="7426" max="7426" width="25" style="1" customWidth="1"/>
    <col min="7427" max="7427" width="5" style="1" customWidth="1"/>
    <col min="7428" max="7430" width="11" style="1" customWidth="1"/>
    <col min="7431" max="7431" width="12" style="1" customWidth="1"/>
    <col min="7432" max="7432" width="15" style="1" customWidth="1"/>
    <col min="7433" max="7434" width="0" style="1" hidden="1" customWidth="1"/>
    <col min="7435" max="7680" width="9.33203125" style="1"/>
    <col min="7681" max="7681" width="30" style="1" customWidth="1"/>
    <col min="7682" max="7682" width="25" style="1" customWidth="1"/>
    <col min="7683" max="7683" width="5" style="1" customWidth="1"/>
    <col min="7684" max="7686" width="11" style="1" customWidth="1"/>
    <col min="7687" max="7687" width="12" style="1" customWidth="1"/>
    <col min="7688" max="7688" width="15" style="1" customWidth="1"/>
    <col min="7689" max="7690" width="0" style="1" hidden="1" customWidth="1"/>
    <col min="7691" max="7936" width="9.33203125" style="1"/>
    <col min="7937" max="7937" width="30" style="1" customWidth="1"/>
    <col min="7938" max="7938" width="25" style="1" customWidth="1"/>
    <col min="7939" max="7939" width="5" style="1" customWidth="1"/>
    <col min="7940" max="7942" width="11" style="1" customWidth="1"/>
    <col min="7943" max="7943" width="12" style="1" customWidth="1"/>
    <col min="7944" max="7944" width="15" style="1" customWidth="1"/>
    <col min="7945" max="7946" width="0" style="1" hidden="1" customWidth="1"/>
    <col min="7947" max="8192" width="9.33203125" style="1"/>
    <col min="8193" max="8193" width="30" style="1" customWidth="1"/>
    <col min="8194" max="8194" width="25" style="1" customWidth="1"/>
    <col min="8195" max="8195" width="5" style="1" customWidth="1"/>
    <col min="8196" max="8198" width="11" style="1" customWidth="1"/>
    <col min="8199" max="8199" width="12" style="1" customWidth="1"/>
    <col min="8200" max="8200" width="15" style="1" customWidth="1"/>
    <col min="8201" max="8202" width="0" style="1" hidden="1" customWidth="1"/>
    <col min="8203" max="8448" width="9.33203125" style="1"/>
    <col min="8449" max="8449" width="30" style="1" customWidth="1"/>
    <col min="8450" max="8450" width="25" style="1" customWidth="1"/>
    <col min="8451" max="8451" width="5" style="1" customWidth="1"/>
    <col min="8452" max="8454" width="11" style="1" customWidth="1"/>
    <col min="8455" max="8455" width="12" style="1" customWidth="1"/>
    <col min="8456" max="8456" width="15" style="1" customWidth="1"/>
    <col min="8457" max="8458" width="0" style="1" hidden="1" customWidth="1"/>
    <col min="8459" max="8704" width="9.33203125" style="1"/>
    <col min="8705" max="8705" width="30" style="1" customWidth="1"/>
    <col min="8706" max="8706" width="25" style="1" customWidth="1"/>
    <col min="8707" max="8707" width="5" style="1" customWidth="1"/>
    <col min="8708" max="8710" width="11" style="1" customWidth="1"/>
    <col min="8711" max="8711" width="12" style="1" customWidth="1"/>
    <col min="8712" max="8712" width="15" style="1" customWidth="1"/>
    <col min="8713" max="8714" width="0" style="1" hidden="1" customWidth="1"/>
    <col min="8715" max="8960" width="9.33203125" style="1"/>
    <col min="8961" max="8961" width="30" style="1" customWidth="1"/>
    <col min="8962" max="8962" width="25" style="1" customWidth="1"/>
    <col min="8963" max="8963" width="5" style="1" customWidth="1"/>
    <col min="8964" max="8966" width="11" style="1" customWidth="1"/>
    <col min="8967" max="8967" width="12" style="1" customWidth="1"/>
    <col min="8968" max="8968" width="15" style="1" customWidth="1"/>
    <col min="8969" max="8970" width="0" style="1" hidden="1" customWidth="1"/>
    <col min="8971" max="9216" width="9.33203125" style="1"/>
    <col min="9217" max="9217" width="30" style="1" customWidth="1"/>
    <col min="9218" max="9218" width="25" style="1" customWidth="1"/>
    <col min="9219" max="9219" width="5" style="1" customWidth="1"/>
    <col min="9220" max="9222" width="11" style="1" customWidth="1"/>
    <col min="9223" max="9223" width="12" style="1" customWidth="1"/>
    <col min="9224" max="9224" width="15" style="1" customWidth="1"/>
    <col min="9225" max="9226" width="0" style="1" hidden="1" customWidth="1"/>
    <col min="9227" max="9472" width="9.33203125" style="1"/>
    <col min="9473" max="9473" width="30" style="1" customWidth="1"/>
    <col min="9474" max="9474" width="25" style="1" customWidth="1"/>
    <col min="9475" max="9475" width="5" style="1" customWidth="1"/>
    <col min="9476" max="9478" width="11" style="1" customWidth="1"/>
    <col min="9479" max="9479" width="12" style="1" customWidth="1"/>
    <col min="9480" max="9480" width="15" style="1" customWidth="1"/>
    <col min="9481" max="9482" width="0" style="1" hidden="1" customWidth="1"/>
    <col min="9483" max="9728" width="9.33203125" style="1"/>
    <col min="9729" max="9729" width="30" style="1" customWidth="1"/>
    <col min="9730" max="9730" width="25" style="1" customWidth="1"/>
    <col min="9731" max="9731" width="5" style="1" customWidth="1"/>
    <col min="9732" max="9734" width="11" style="1" customWidth="1"/>
    <col min="9735" max="9735" width="12" style="1" customWidth="1"/>
    <col min="9736" max="9736" width="15" style="1" customWidth="1"/>
    <col min="9737" max="9738" width="0" style="1" hidden="1" customWidth="1"/>
    <col min="9739" max="9984" width="9.33203125" style="1"/>
    <col min="9985" max="9985" width="30" style="1" customWidth="1"/>
    <col min="9986" max="9986" width="25" style="1" customWidth="1"/>
    <col min="9987" max="9987" width="5" style="1" customWidth="1"/>
    <col min="9988" max="9990" width="11" style="1" customWidth="1"/>
    <col min="9991" max="9991" width="12" style="1" customWidth="1"/>
    <col min="9992" max="9992" width="15" style="1" customWidth="1"/>
    <col min="9993" max="9994" width="0" style="1" hidden="1" customWidth="1"/>
    <col min="9995" max="10240" width="9.33203125" style="1"/>
    <col min="10241" max="10241" width="30" style="1" customWidth="1"/>
    <col min="10242" max="10242" width="25" style="1" customWidth="1"/>
    <col min="10243" max="10243" width="5" style="1" customWidth="1"/>
    <col min="10244" max="10246" width="11" style="1" customWidth="1"/>
    <col min="10247" max="10247" width="12" style="1" customWidth="1"/>
    <col min="10248" max="10248" width="15" style="1" customWidth="1"/>
    <col min="10249" max="10250" width="0" style="1" hidden="1" customWidth="1"/>
    <col min="10251" max="10496" width="9.33203125" style="1"/>
    <col min="10497" max="10497" width="30" style="1" customWidth="1"/>
    <col min="10498" max="10498" width="25" style="1" customWidth="1"/>
    <col min="10499" max="10499" width="5" style="1" customWidth="1"/>
    <col min="10500" max="10502" width="11" style="1" customWidth="1"/>
    <col min="10503" max="10503" width="12" style="1" customWidth="1"/>
    <col min="10504" max="10504" width="15" style="1" customWidth="1"/>
    <col min="10505" max="10506" width="0" style="1" hidden="1" customWidth="1"/>
    <col min="10507" max="10752" width="9.33203125" style="1"/>
    <col min="10753" max="10753" width="30" style="1" customWidth="1"/>
    <col min="10754" max="10754" width="25" style="1" customWidth="1"/>
    <col min="10755" max="10755" width="5" style="1" customWidth="1"/>
    <col min="10756" max="10758" width="11" style="1" customWidth="1"/>
    <col min="10759" max="10759" width="12" style="1" customWidth="1"/>
    <col min="10760" max="10760" width="15" style="1" customWidth="1"/>
    <col min="10761" max="10762" width="0" style="1" hidden="1" customWidth="1"/>
    <col min="10763" max="11008" width="9.33203125" style="1"/>
    <col min="11009" max="11009" width="30" style="1" customWidth="1"/>
    <col min="11010" max="11010" width="25" style="1" customWidth="1"/>
    <col min="11011" max="11011" width="5" style="1" customWidth="1"/>
    <col min="11012" max="11014" width="11" style="1" customWidth="1"/>
    <col min="11015" max="11015" width="12" style="1" customWidth="1"/>
    <col min="11016" max="11016" width="15" style="1" customWidth="1"/>
    <col min="11017" max="11018" width="0" style="1" hidden="1" customWidth="1"/>
    <col min="11019" max="11264" width="9.33203125" style="1"/>
    <col min="11265" max="11265" width="30" style="1" customWidth="1"/>
    <col min="11266" max="11266" width="25" style="1" customWidth="1"/>
    <col min="11267" max="11267" width="5" style="1" customWidth="1"/>
    <col min="11268" max="11270" width="11" style="1" customWidth="1"/>
    <col min="11271" max="11271" width="12" style="1" customWidth="1"/>
    <col min="11272" max="11272" width="15" style="1" customWidth="1"/>
    <col min="11273" max="11274" width="0" style="1" hidden="1" customWidth="1"/>
    <col min="11275" max="11520" width="9.33203125" style="1"/>
    <col min="11521" max="11521" width="30" style="1" customWidth="1"/>
    <col min="11522" max="11522" width="25" style="1" customWidth="1"/>
    <col min="11523" max="11523" width="5" style="1" customWidth="1"/>
    <col min="11524" max="11526" width="11" style="1" customWidth="1"/>
    <col min="11527" max="11527" width="12" style="1" customWidth="1"/>
    <col min="11528" max="11528" width="15" style="1" customWidth="1"/>
    <col min="11529" max="11530" width="0" style="1" hidden="1" customWidth="1"/>
    <col min="11531" max="11776" width="9.33203125" style="1"/>
    <col min="11777" max="11777" width="30" style="1" customWidth="1"/>
    <col min="11778" max="11778" width="25" style="1" customWidth="1"/>
    <col min="11779" max="11779" width="5" style="1" customWidth="1"/>
    <col min="11780" max="11782" width="11" style="1" customWidth="1"/>
    <col min="11783" max="11783" width="12" style="1" customWidth="1"/>
    <col min="11784" max="11784" width="15" style="1" customWidth="1"/>
    <col min="11785" max="11786" width="0" style="1" hidden="1" customWidth="1"/>
    <col min="11787" max="12032" width="9.33203125" style="1"/>
    <col min="12033" max="12033" width="30" style="1" customWidth="1"/>
    <col min="12034" max="12034" width="25" style="1" customWidth="1"/>
    <col min="12035" max="12035" width="5" style="1" customWidth="1"/>
    <col min="12036" max="12038" width="11" style="1" customWidth="1"/>
    <col min="12039" max="12039" width="12" style="1" customWidth="1"/>
    <col min="12040" max="12040" width="15" style="1" customWidth="1"/>
    <col min="12041" max="12042" width="0" style="1" hidden="1" customWidth="1"/>
    <col min="12043" max="12288" width="9.33203125" style="1"/>
    <col min="12289" max="12289" width="30" style="1" customWidth="1"/>
    <col min="12290" max="12290" width="25" style="1" customWidth="1"/>
    <col min="12291" max="12291" width="5" style="1" customWidth="1"/>
    <col min="12292" max="12294" width="11" style="1" customWidth="1"/>
    <col min="12295" max="12295" width="12" style="1" customWidth="1"/>
    <col min="12296" max="12296" width="15" style="1" customWidth="1"/>
    <col min="12297" max="12298" width="0" style="1" hidden="1" customWidth="1"/>
    <col min="12299" max="12544" width="9.33203125" style="1"/>
    <col min="12545" max="12545" width="30" style="1" customWidth="1"/>
    <col min="12546" max="12546" width="25" style="1" customWidth="1"/>
    <col min="12547" max="12547" width="5" style="1" customWidth="1"/>
    <col min="12548" max="12550" width="11" style="1" customWidth="1"/>
    <col min="12551" max="12551" width="12" style="1" customWidth="1"/>
    <col min="12552" max="12552" width="15" style="1" customWidth="1"/>
    <col min="12553" max="12554" width="0" style="1" hidden="1" customWidth="1"/>
    <col min="12555" max="12800" width="9.33203125" style="1"/>
    <col min="12801" max="12801" width="30" style="1" customWidth="1"/>
    <col min="12802" max="12802" width="25" style="1" customWidth="1"/>
    <col min="12803" max="12803" width="5" style="1" customWidth="1"/>
    <col min="12804" max="12806" width="11" style="1" customWidth="1"/>
    <col min="12807" max="12807" width="12" style="1" customWidth="1"/>
    <col min="12808" max="12808" width="15" style="1" customWidth="1"/>
    <col min="12809" max="12810" width="0" style="1" hidden="1" customWidth="1"/>
    <col min="12811" max="13056" width="9.33203125" style="1"/>
    <col min="13057" max="13057" width="30" style="1" customWidth="1"/>
    <col min="13058" max="13058" width="25" style="1" customWidth="1"/>
    <col min="13059" max="13059" width="5" style="1" customWidth="1"/>
    <col min="13060" max="13062" width="11" style="1" customWidth="1"/>
    <col min="13063" max="13063" width="12" style="1" customWidth="1"/>
    <col min="13064" max="13064" width="15" style="1" customWidth="1"/>
    <col min="13065" max="13066" width="0" style="1" hidden="1" customWidth="1"/>
    <col min="13067" max="13312" width="9.33203125" style="1"/>
    <col min="13313" max="13313" width="30" style="1" customWidth="1"/>
    <col min="13314" max="13314" width="25" style="1" customWidth="1"/>
    <col min="13315" max="13315" width="5" style="1" customWidth="1"/>
    <col min="13316" max="13318" width="11" style="1" customWidth="1"/>
    <col min="13319" max="13319" width="12" style="1" customWidth="1"/>
    <col min="13320" max="13320" width="15" style="1" customWidth="1"/>
    <col min="13321" max="13322" width="0" style="1" hidden="1" customWidth="1"/>
    <col min="13323" max="13568" width="9.33203125" style="1"/>
    <col min="13569" max="13569" width="30" style="1" customWidth="1"/>
    <col min="13570" max="13570" width="25" style="1" customWidth="1"/>
    <col min="13571" max="13571" width="5" style="1" customWidth="1"/>
    <col min="13572" max="13574" width="11" style="1" customWidth="1"/>
    <col min="13575" max="13575" width="12" style="1" customWidth="1"/>
    <col min="13576" max="13576" width="15" style="1" customWidth="1"/>
    <col min="13577" max="13578" width="0" style="1" hidden="1" customWidth="1"/>
    <col min="13579" max="13824" width="9.33203125" style="1"/>
    <col min="13825" max="13825" width="30" style="1" customWidth="1"/>
    <col min="13826" max="13826" width="25" style="1" customWidth="1"/>
    <col min="13827" max="13827" width="5" style="1" customWidth="1"/>
    <col min="13828" max="13830" width="11" style="1" customWidth="1"/>
    <col min="13831" max="13831" width="12" style="1" customWidth="1"/>
    <col min="13832" max="13832" width="15" style="1" customWidth="1"/>
    <col min="13833" max="13834" width="0" style="1" hidden="1" customWidth="1"/>
    <col min="13835" max="14080" width="9.33203125" style="1"/>
    <col min="14081" max="14081" width="30" style="1" customWidth="1"/>
    <col min="14082" max="14082" width="25" style="1" customWidth="1"/>
    <col min="14083" max="14083" width="5" style="1" customWidth="1"/>
    <col min="14084" max="14086" width="11" style="1" customWidth="1"/>
    <col min="14087" max="14087" width="12" style="1" customWidth="1"/>
    <col min="14088" max="14088" width="15" style="1" customWidth="1"/>
    <col min="14089" max="14090" width="0" style="1" hidden="1" customWidth="1"/>
    <col min="14091" max="14336" width="9.33203125" style="1"/>
    <col min="14337" max="14337" width="30" style="1" customWidth="1"/>
    <col min="14338" max="14338" width="25" style="1" customWidth="1"/>
    <col min="14339" max="14339" width="5" style="1" customWidth="1"/>
    <col min="14340" max="14342" width="11" style="1" customWidth="1"/>
    <col min="14343" max="14343" width="12" style="1" customWidth="1"/>
    <col min="14344" max="14344" width="15" style="1" customWidth="1"/>
    <col min="14345" max="14346" width="0" style="1" hidden="1" customWidth="1"/>
    <col min="14347" max="14592" width="9.33203125" style="1"/>
    <col min="14593" max="14593" width="30" style="1" customWidth="1"/>
    <col min="14594" max="14594" width="25" style="1" customWidth="1"/>
    <col min="14595" max="14595" width="5" style="1" customWidth="1"/>
    <col min="14596" max="14598" width="11" style="1" customWidth="1"/>
    <col min="14599" max="14599" width="12" style="1" customWidth="1"/>
    <col min="14600" max="14600" width="15" style="1" customWidth="1"/>
    <col min="14601" max="14602" width="0" style="1" hidden="1" customWidth="1"/>
    <col min="14603" max="14848" width="9.33203125" style="1"/>
    <col min="14849" max="14849" width="30" style="1" customWidth="1"/>
    <col min="14850" max="14850" width="25" style="1" customWidth="1"/>
    <col min="14851" max="14851" width="5" style="1" customWidth="1"/>
    <col min="14852" max="14854" width="11" style="1" customWidth="1"/>
    <col min="14855" max="14855" width="12" style="1" customWidth="1"/>
    <col min="14856" max="14856" width="15" style="1" customWidth="1"/>
    <col min="14857" max="14858" width="0" style="1" hidden="1" customWidth="1"/>
    <col min="14859" max="15104" width="9.33203125" style="1"/>
    <col min="15105" max="15105" width="30" style="1" customWidth="1"/>
    <col min="15106" max="15106" width="25" style="1" customWidth="1"/>
    <col min="15107" max="15107" width="5" style="1" customWidth="1"/>
    <col min="15108" max="15110" width="11" style="1" customWidth="1"/>
    <col min="15111" max="15111" width="12" style="1" customWidth="1"/>
    <col min="15112" max="15112" width="15" style="1" customWidth="1"/>
    <col min="15113" max="15114" width="0" style="1" hidden="1" customWidth="1"/>
    <col min="15115" max="15360" width="9.33203125" style="1"/>
    <col min="15361" max="15361" width="30" style="1" customWidth="1"/>
    <col min="15362" max="15362" width="25" style="1" customWidth="1"/>
    <col min="15363" max="15363" width="5" style="1" customWidth="1"/>
    <col min="15364" max="15366" width="11" style="1" customWidth="1"/>
    <col min="15367" max="15367" width="12" style="1" customWidth="1"/>
    <col min="15368" max="15368" width="15" style="1" customWidth="1"/>
    <col min="15369" max="15370" width="0" style="1" hidden="1" customWidth="1"/>
    <col min="15371" max="15616" width="9.33203125" style="1"/>
    <col min="15617" max="15617" width="30" style="1" customWidth="1"/>
    <col min="15618" max="15618" width="25" style="1" customWidth="1"/>
    <col min="15619" max="15619" width="5" style="1" customWidth="1"/>
    <col min="15620" max="15622" width="11" style="1" customWidth="1"/>
    <col min="15623" max="15623" width="12" style="1" customWidth="1"/>
    <col min="15624" max="15624" width="15" style="1" customWidth="1"/>
    <col min="15625" max="15626" width="0" style="1" hidden="1" customWidth="1"/>
    <col min="15627" max="15872" width="9.33203125" style="1"/>
    <col min="15873" max="15873" width="30" style="1" customWidth="1"/>
    <col min="15874" max="15874" width="25" style="1" customWidth="1"/>
    <col min="15875" max="15875" width="5" style="1" customWidth="1"/>
    <col min="15876" max="15878" width="11" style="1" customWidth="1"/>
    <col min="15879" max="15879" width="12" style="1" customWidth="1"/>
    <col min="15880" max="15880" width="15" style="1" customWidth="1"/>
    <col min="15881" max="15882" width="0" style="1" hidden="1" customWidth="1"/>
    <col min="15883" max="16128" width="9.33203125" style="1"/>
    <col min="16129" max="16129" width="30" style="1" customWidth="1"/>
    <col min="16130" max="16130" width="25" style="1" customWidth="1"/>
    <col min="16131" max="16131" width="5" style="1" customWidth="1"/>
    <col min="16132" max="16134" width="11" style="1" customWidth="1"/>
    <col min="16135" max="16135" width="12" style="1" customWidth="1"/>
    <col min="16136" max="16136" width="15" style="1" customWidth="1"/>
    <col min="16137" max="16138" width="0" style="1" hidden="1" customWidth="1"/>
    <col min="16139" max="16384" width="9.33203125" style="1"/>
  </cols>
  <sheetData>
    <row r="1" spans="1:10" ht="18.399999999999999" customHeight="1" thickBot="1" x14ac:dyDescent="0.2">
      <c r="A1" s="1" t="s">
        <v>68</v>
      </c>
    </row>
    <row r="2" spans="1:10" ht="18.399999999999999" customHeight="1" thickBot="1" x14ac:dyDescent="0.2">
      <c r="A2" s="30" t="s">
        <v>297</v>
      </c>
      <c r="B2" s="31" t="s">
        <v>184</v>
      </c>
      <c r="C2" s="31" t="s">
        <v>387</v>
      </c>
      <c r="D2" s="31" t="s">
        <v>289</v>
      </c>
      <c r="E2" s="31" t="s">
        <v>191</v>
      </c>
      <c r="F2" s="31" t="s">
        <v>22</v>
      </c>
      <c r="G2" s="31" t="s">
        <v>398</v>
      </c>
      <c r="H2" s="32" t="s">
        <v>114</v>
      </c>
    </row>
    <row r="3" spans="1:10" ht="18.399999999999999" customHeight="1" x14ac:dyDescent="0.15">
      <c r="A3" s="5" t="s">
        <v>64</v>
      </c>
      <c r="B3" s="6" t="s">
        <v>152</v>
      </c>
      <c r="C3" s="6" t="s">
        <v>313</v>
      </c>
      <c r="D3" s="46">
        <v>0</v>
      </c>
      <c r="E3" s="46">
        <v>0</v>
      </c>
      <c r="F3" s="46">
        <v>1</v>
      </c>
      <c r="G3" s="46">
        <f t="shared" ref="G3:G8" si="0">D3+E3+F3</f>
        <v>1</v>
      </c>
      <c r="H3" s="9" t="s">
        <v>407</v>
      </c>
      <c r="I3" s="1" t="s">
        <v>407</v>
      </c>
      <c r="J3" s="1" t="s">
        <v>326</v>
      </c>
    </row>
    <row r="4" spans="1:10" ht="18.399999999999999" customHeight="1" x14ac:dyDescent="0.15">
      <c r="A4" s="5" t="s">
        <v>758</v>
      </c>
      <c r="B4" s="6" t="s">
        <v>751</v>
      </c>
      <c r="C4" s="6" t="s">
        <v>759</v>
      </c>
      <c r="D4" s="46">
        <v>0</v>
      </c>
      <c r="E4" s="46">
        <v>0</v>
      </c>
      <c r="F4" s="46">
        <v>31142</v>
      </c>
      <c r="G4" s="46">
        <f t="shared" si="0"/>
        <v>31142</v>
      </c>
      <c r="H4" s="9" t="s">
        <v>407</v>
      </c>
      <c r="I4" s="1" t="s">
        <v>407</v>
      </c>
      <c r="J4" s="1" t="s">
        <v>752</v>
      </c>
    </row>
    <row r="5" spans="1:10" ht="18.399999999999999" customHeight="1" x14ac:dyDescent="0.15">
      <c r="A5" s="5" t="s">
        <v>758</v>
      </c>
      <c r="B5" s="6" t="s">
        <v>753</v>
      </c>
      <c r="C5" s="6" t="s">
        <v>759</v>
      </c>
      <c r="D5" s="46">
        <v>0</v>
      </c>
      <c r="E5" s="46">
        <v>0</v>
      </c>
      <c r="F5" s="46">
        <v>32166</v>
      </c>
      <c r="G5" s="46">
        <f t="shared" si="0"/>
        <v>32166</v>
      </c>
      <c r="H5" s="9" t="s">
        <v>407</v>
      </c>
      <c r="I5" s="1" t="s">
        <v>407</v>
      </c>
      <c r="J5" s="1" t="s">
        <v>754</v>
      </c>
    </row>
    <row r="6" spans="1:10" ht="18.399999999999999" customHeight="1" x14ac:dyDescent="0.15">
      <c r="A6" s="5" t="s">
        <v>758</v>
      </c>
      <c r="B6" s="6" t="s">
        <v>755</v>
      </c>
      <c r="C6" s="6" t="s">
        <v>759</v>
      </c>
      <c r="D6" s="46">
        <v>0</v>
      </c>
      <c r="E6" s="46">
        <v>0</v>
      </c>
      <c r="F6" s="46">
        <v>49571</v>
      </c>
      <c r="G6" s="46">
        <f t="shared" si="0"/>
        <v>49571</v>
      </c>
      <c r="H6" s="9" t="s">
        <v>407</v>
      </c>
      <c r="I6" s="1" t="s">
        <v>407</v>
      </c>
      <c r="J6" s="1" t="s">
        <v>756</v>
      </c>
    </row>
    <row r="7" spans="1:10" ht="18.399999999999999" customHeight="1" x14ac:dyDescent="0.15">
      <c r="A7" s="5" t="s">
        <v>4</v>
      </c>
      <c r="B7" s="6" t="s">
        <v>331</v>
      </c>
      <c r="C7" s="6" t="s">
        <v>405</v>
      </c>
      <c r="D7" s="46">
        <v>0</v>
      </c>
      <c r="E7" s="46">
        <v>0</v>
      </c>
      <c r="F7" s="46">
        <v>2261.69</v>
      </c>
      <c r="G7" s="46">
        <f t="shared" si="0"/>
        <v>2261.69</v>
      </c>
      <c r="H7" s="9" t="s">
        <v>407</v>
      </c>
      <c r="I7" s="1" t="s">
        <v>407</v>
      </c>
      <c r="J7" s="1" t="s">
        <v>363</v>
      </c>
    </row>
    <row r="8" spans="1:10" ht="18.399999999999999" customHeight="1" thickBot="1" x14ac:dyDescent="0.2">
      <c r="A8" s="22" t="s">
        <v>186</v>
      </c>
      <c r="B8" s="23" t="s">
        <v>251</v>
      </c>
      <c r="C8" s="23" t="s">
        <v>405</v>
      </c>
      <c r="D8" s="47">
        <v>0</v>
      </c>
      <c r="E8" s="47">
        <v>0</v>
      </c>
      <c r="F8" s="47">
        <v>87720</v>
      </c>
      <c r="G8" s="47">
        <f t="shared" si="0"/>
        <v>87720</v>
      </c>
      <c r="H8" s="26" t="s">
        <v>407</v>
      </c>
      <c r="I8" s="1" t="s">
        <v>407</v>
      </c>
      <c r="J8" s="1" t="s">
        <v>287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workbookViewId="0">
      <selection activeCell="BK158" sqref="BK158"/>
    </sheetView>
  </sheetViews>
  <sheetFormatPr defaultRowHeight="18.399999999999999" customHeight="1" x14ac:dyDescent="0.15"/>
  <cols>
    <col min="1" max="1" width="17" style="1" customWidth="1"/>
    <col min="2" max="2" width="23" style="1" customWidth="1"/>
    <col min="3" max="3" width="19" style="1" customWidth="1"/>
    <col min="4" max="4" width="5" style="1" customWidth="1"/>
    <col min="5" max="5" width="16" style="1" customWidth="1"/>
    <col min="6" max="6" width="18" style="1" customWidth="1"/>
    <col min="7" max="7" width="9" style="1" customWidth="1"/>
    <col min="8" max="8" width="18" style="1" customWidth="1"/>
    <col min="9" max="9" width="9" style="1" customWidth="1"/>
    <col min="10" max="10" width="18" style="1" customWidth="1"/>
    <col min="11" max="11" width="9" style="1" customWidth="1"/>
    <col min="12" max="20" width="9.33203125" style="1"/>
    <col min="21" max="24" width="0" style="1" hidden="1" customWidth="1"/>
    <col min="25" max="256" width="9.33203125" style="1"/>
    <col min="257" max="257" width="17" style="1" customWidth="1"/>
    <col min="258" max="258" width="23" style="1" customWidth="1"/>
    <col min="259" max="259" width="19" style="1" customWidth="1"/>
    <col min="260" max="260" width="5" style="1" customWidth="1"/>
    <col min="261" max="261" width="16" style="1" customWidth="1"/>
    <col min="262" max="262" width="18" style="1" customWidth="1"/>
    <col min="263" max="263" width="9" style="1" customWidth="1"/>
    <col min="264" max="264" width="18" style="1" customWidth="1"/>
    <col min="265" max="265" width="9" style="1" customWidth="1"/>
    <col min="266" max="266" width="18" style="1" customWidth="1"/>
    <col min="267" max="267" width="9" style="1" customWidth="1"/>
    <col min="268" max="276" width="9.33203125" style="1"/>
    <col min="277" max="280" width="0" style="1" hidden="1" customWidth="1"/>
    <col min="281" max="512" width="9.33203125" style="1"/>
    <col min="513" max="513" width="17" style="1" customWidth="1"/>
    <col min="514" max="514" width="23" style="1" customWidth="1"/>
    <col min="515" max="515" width="19" style="1" customWidth="1"/>
    <col min="516" max="516" width="5" style="1" customWidth="1"/>
    <col min="517" max="517" width="16" style="1" customWidth="1"/>
    <col min="518" max="518" width="18" style="1" customWidth="1"/>
    <col min="519" max="519" width="9" style="1" customWidth="1"/>
    <col min="520" max="520" width="18" style="1" customWidth="1"/>
    <col min="521" max="521" width="9" style="1" customWidth="1"/>
    <col min="522" max="522" width="18" style="1" customWidth="1"/>
    <col min="523" max="523" width="9" style="1" customWidth="1"/>
    <col min="524" max="532" width="9.33203125" style="1"/>
    <col min="533" max="536" width="0" style="1" hidden="1" customWidth="1"/>
    <col min="537" max="768" width="9.33203125" style="1"/>
    <col min="769" max="769" width="17" style="1" customWidth="1"/>
    <col min="770" max="770" width="23" style="1" customWidth="1"/>
    <col min="771" max="771" width="19" style="1" customWidth="1"/>
    <col min="772" max="772" width="5" style="1" customWidth="1"/>
    <col min="773" max="773" width="16" style="1" customWidth="1"/>
    <col min="774" max="774" width="18" style="1" customWidth="1"/>
    <col min="775" max="775" width="9" style="1" customWidth="1"/>
    <col min="776" max="776" width="18" style="1" customWidth="1"/>
    <col min="777" max="777" width="9" style="1" customWidth="1"/>
    <col min="778" max="778" width="18" style="1" customWidth="1"/>
    <col min="779" max="779" width="9" style="1" customWidth="1"/>
    <col min="780" max="788" width="9.33203125" style="1"/>
    <col min="789" max="792" width="0" style="1" hidden="1" customWidth="1"/>
    <col min="793" max="1024" width="9.33203125" style="1"/>
    <col min="1025" max="1025" width="17" style="1" customWidth="1"/>
    <col min="1026" max="1026" width="23" style="1" customWidth="1"/>
    <col min="1027" max="1027" width="19" style="1" customWidth="1"/>
    <col min="1028" max="1028" width="5" style="1" customWidth="1"/>
    <col min="1029" max="1029" width="16" style="1" customWidth="1"/>
    <col min="1030" max="1030" width="18" style="1" customWidth="1"/>
    <col min="1031" max="1031" width="9" style="1" customWidth="1"/>
    <col min="1032" max="1032" width="18" style="1" customWidth="1"/>
    <col min="1033" max="1033" width="9" style="1" customWidth="1"/>
    <col min="1034" max="1034" width="18" style="1" customWidth="1"/>
    <col min="1035" max="1035" width="9" style="1" customWidth="1"/>
    <col min="1036" max="1044" width="9.33203125" style="1"/>
    <col min="1045" max="1048" width="0" style="1" hidden="1" customWidth="1"/>
    <col min="1049" max="1280" width="9.33203125" style="1"/>
    <col min="1281" max="1281" width="17" style="1" customWidth="1"/>
    <col min="1282" max="1282" width="23" style="1" customWidth="1"/>
    <col min="1283" max="1283" width="19" style="1" customWidth="1"/>
    <col min="1284" max="1284" width="5" style="1" customWidth="1"/>
    <col min="1285" max="1285" width="16" style="1" customWidth="1"/>
    <col min="1286" max="1286" width="18" style="1" customWidth="1"/>
    <col min="1287" max="1287" width="9" style="1" customWidth="1"/>
    <col min="1288" max="1288" width="18" style="1" customWidth="1"/>
    <col min="1289" max="1289" width="9" style="1" customWidth="1"/>
    <col min="1290" max="1290" width="18" style="1" customWidth="1"/>
    <col min="1291" max="1291" width="9" style="1" customWidth="1"/>
    <col min="1292" max="1300" width="9.33203125" style="1"/>
    <col min="1301" max="1304" width="0" style="1" hidden="1" customWidth="1"/>
    <col min="1305" max="1536" width="9.33203125" style="1"/>
    <col min="1537" max="1537" width="17" style="1" customWidth="1"/>
    <col min="1538" max="1538" width="23" style="1" customWidth="1"/>
    <col min="1539" max="1539" width="19" style="1" customWidth="1"/>
    <col min="1540" max="1540" width="5" style="1" customWidth="1"/>
    <col min="1541" max="1541" width="16" style="1" customWidth="1"/>
    <col min="1542" max="1542" width="18" style="1" customWidth="1"/>
    <col min="1543" max="1543" width="9" style="1" customWidth="1"/>
    <col min="1544" max="1544" width="18" style="1" customWidth="1"/>
    <col min="1545" max="1545" width="9" style="1" customWidth="1"/>
    <col min="1546" max="1546" width="18" style="1" customWidth="1"/>
    <col min="1547" max="1547" width="9" style="1" customWidth="1"/>
    <col min="1548" max="1556" width="9.33203125" style="1"/>
    <col min="1557" max="1560" width="0" style="1" hidden="1" customWidth="1"/>
    <col min="1561" max="1792" width="9.33203125" style="1"/>
    <col min="1793" max="1793" width="17" style="1" customWidth="1"/>
    <col min="1794" max="1794" width="23" style="1" customWidth="1"/>
    <col min="1795" max="1795" width="19" style="1" customWidth="1"/>
    <col min="1796" max="1796" width="5" style="1" customWidth="1"/>
    <col min="1797" max="1797" width="16" style="1" customWidth="1"/>
    <col min="1798" max="1798" width="18" style="1" customWidth="1"/>
    <col min="1799" max="1799" width="9" style="1" customWidth="1"/>
    <col min="1800" max="1800" width="18" style="1" customWidth="1"/>
    <col min="1801" max="1801" width="9" style="1" customWidth="1"/>
    <col min="1802" max="1802" width="18" style="1" customWidth="1"/>
    <col min="1803" max="1803" width="9" style="1" customWidth="1"/>
    <col min="1804" max="1812" width="9.33203125" style="1"/>
    <col min="1813" max="1816" width="0" style="1" hidden="1" customWidth="1"/>
    <col min="1817" max="2048" width="9.33203125" style="1"/>
    <col min="2049" max="2049" width="17" style="1" customWidth="1"/>
    <col min="2050" max="2050" width="23" style="1" customWidth="1"/>
    <col min="2051" max="2051" width="19" style="1" customWidth="1"/>
    <col min="2052" max="2052" width="5" style="1" customWidth="1"/>
    <col min="2053" max="2053" width="16" style="1" customWidth="1"/>
    <col min="2054" max="2054" width="18" style="1" customWidth="1"/>
    <col min="2055" max="2055" width="9" style="1" customWidth="1"/>
    <col min="2056" max="2056" width="18" style="1" customWidth="1"/>
    <col min="2057" max="2057" width="9" style="1" customWidth="1"/>
    <col min="2058" max="2058" width="18" style="1" customWidth="1"/>
    <col min="2059" max="2059" width="9" style="1" customWidth="1"/>
    <col min="2060" max="2068" width="9.33203125" style="1"/>
    <col min="2069" max="2072" width="0" style="1" hidden="1" customWidth="1"/>
    <col min="2073" max="2304" width="9.33203125" style="1"/>
    <col min="2305" max="2305" width="17" style="1" customWidth="1"/>
    <col min="2306" max="2306" width="23" style="1" customWidth="1"/>
    <col min="2307" max="2307" width="19" style="1" customWidth="1"/>
    <col min="2308" max="2308" width="5" style="1" customWidth="1"/>
    <col min="2309" max="2309" width="16" style="1" customWidth="1"/>
    <col min="2310" max="2310" width="18" style="1" customWidth="1"/>
    <col min="2311" max="2311" width="9" style="1" customWidth="1"/>
    <col min="2312" max="2312" width="18" style="1" customWidth="1"/>
    <col min="2313" max="2313" width="9" style="1" customWidth="1"/>
    <col min="2314" max="2314" width="18" style="1" customWidth="1"/>
    <col min="2315" max="2315" width="9" style="1" customWidth="1"/>
    <col min="2316" max="2324" width="9.33203125" style="1"/>
    <col min="2325" max="2328" width="0" style="1" hidden="1" customWidth="1"/>
    <col min="2329" max="2560" width="9.33203125" style="1"/>
    <col min="2561" max="2561" width="17" style="1" customWidth="1"/>
    <col min="2562" max="2562" width="23" style="1" customWidth="1"/>
    <col min="2563" max="2563" width="19" style="1" customWidth="1"/>
    <col min="2564" max="2564" width="5" style="1" customWidth="1"/>
    <col min="2565" max="2565" width="16" style="1" customWidth="1"/>
    <col min="2566" max="2566" width="18" style="1" customWidth="1"/>
    <col min="2567" max="2567" width="9" style="1" customWidth="1"/>
    <col min="2568" max="2568" width="18" style="1" customWidth="1"/>
    <col min="2569" max="2569" width="9" style="1" customWidth="1"/>
    <col min="2570" max="2570" width="18" style="1" customWidth="1"/>
    <col min="2571" max="2571" width="9" style="1" customWidth="1"/>
    <col min="2572" max="2580" width="9.33203125" style="1"/>
    <col min="2581" max="2584" width="0" style="1" hidden="1" customWidth="1"/>
    <col min="2585" max="2816" width="9.33203125" style="1"/>
    <col min="2817" max="2817" width="17" style="1" customWidth="1"/>
    <col min="2818" max="2818" width="23" style="1" customWidth="1"/>
    <col min="2819" max="2819" width="19" style="1" customWidth="1"/>
    <col min="2820" max="2820" width="5" style="1" customWidth="1"/>
    <col min="2821" max="2821" width="16" style="1" customWidth="1"/>
    <col min="2822" max="2822" width="18" style="1" customWidth="1"/>
    <col min="2823" max="2823" width="9" style="1" customWidth="1"/>
    <col min="2824" max="2824" width="18" style="1" customWidth="1"/>
    <col min="2825" max="2825" width="9" style="1" customWidth="1"/>
    <col min="2826" max="2826" width="18" style="1" customWidth="1"/>
    <col min="2827" max="2827" width="9" style="1" customWidth="1"/>
    <col min="2828" max="2836" width="9.33203125" style="1"/>
    <col min="2837" max="2840" width="0" style="1" hidden="1" customWidth="1"/>
    <col min="2841" max="3072" width="9.33203125" style="1"/>
    <col min="3073" max="3073" width="17" style="1" customWidth="1"/>
    <col min="3074" max="3074" width="23" style="1" customWidth="1"/>
    <col min="3075" max="3075" width="19" style="1" customWidth="1"/>
    <col min="3076" max="3076" width="5" style="1" customWidth="1"/>
    <col min="3077" max="3077" width="16" style="1" customWidth="1"/>
    <col min="3078" max="3078" width="18" style="1" customWidth="1"/>
    <col min="3079" max="3079" width="9" style="1" customWidth="1"/>
    <col min="3080" max="3080" width="18" style="1" customWidth="1"/>
    <col min="3081" max="3081" width="9" style="1" customWidth="1"/>
    <col min="3082" max="3082" width="18" style="1" customWidth="1"/>
    <col min="3083" max="3083" width="9" style="1" customWidth="1"/>
    <col min="3084" max="3092" width="9.33203125" style="1"/>
    <col min="3093" max="3096" width="0" style="1" hidden="1" customWidth="1"/>
    <col min="3097" max="3328" width="9.33203125" style="1"/>
    <col min="3329" max="3329" width="17" style="1" customWidth="1"/>
    <col min="3330" max="3330" width="23" style="1" customWidth="1"/>
    <col min="3331" max="3331" width="19" style="1" customWidth="1"/>
    <col min="3332" max="3332" width="5" style="1" customWidth="1"/>
    <col min="3333" max="3333" width="16" style="1" customWidth="1"/>
    <col min="3334" max="3334" width="18" style="1" customWidth="1"/>
    <col min="3335" max="3335" width="9" style="1" customWidth="1"/>
    <col min="3336" max="3336" width="18" style="1" customWidth="1"/>
    <col min="3337" max="3337" width="9" style="1" customWidth="1"/>
    <col min="3338" max="3338" width="18" style="1" customWidth="1"/>
    <col min="3339" max="3339" width="9" style="1" customWidth="1"/>
    <col min="3340" max="3348" width="9.33203125" style="1"/>
    <col min="3349" max="3352" width="0" style="1" hidden="1" customWidth="1"/>
    <col min="3353" max="3584" width="9.33203125" style="1"/>
    <col min="3585" max="3585" width="17" style="1" customWidth="1"/>
    <col min="3586" max="3586" width="23" style="1" customWidth="1"/>
    <col min="3587" max="3587" width="19" style="1" customWidth="1"/>
    <col min="3588" max="3588" width="5" style="1" customWidth="1"/>
    <col min="3589" max="3589" width="16" style="1" customWidth="1"/>
    <col min="3590" max="3590" width="18" style="1" customWidth="1"/>
    <col min="3591" max="3591" width="9" style="1" customWidth="1"/>
    <col min="3592" max="3592" width="18" style="1" customWidth="1"/>
    <col min="3593" max="3593" width="9" style="1" customWidth="1"/>
    <col min="3594" max="3594" width="18" style="1" customWidth="1"/>
    <col min="3595" max="3595" width="9" style="1" customWidth="1"/>
    <col min="3596" max="3604" width="9.33203125" style="1"/>
    <col min="3605" max="3608" width="0" style="1" hidden="1" customWidth="1"/>
    <col min="3609" max="3840" width="9.33203125" style="1"/>
    <col min="3841" max="3841" width="17" style="1" customWidth="1"/>
    <col min="3842" max="3842" width="23" style="1" customWidth="1"/>
    <col min="3843" max="3843" width="19" style="1" customWidth="1"/>
    <col min="3844" max="3844" width="5" style="1" customWidth="1"/>
    <col min="3845" max="3845" width="16" style="1" customWidth="1"/>
    <col min="3846" max="3846" width="18" style="1" customWidth="1"/>
    <col min="3847" max="3847" width="9" style="1" customWidth="1"/>
    <col min="3848" max="3848" width="18" style="1" customWidth="1"/>
    <col min="3849" max="3849" width="9" style="1" customWidth="1"/>
    <col min="3850" max="3850" width="18" style="1" customWidth="1"/>
    <col min="3851" max="3851" width="9" style="1" customWidth="1"/>
    <col min="3852" max="3860" width="9.33203125" style="1"/>
    <col min="3861" max="3864" width="0" style="1" hidden="1" customWidth="1"/>
    <col min="3865" max="4096" width="9.33203125" style="1"/>
    <col min="4097" max="4097" width="17" style="1" customWidth="1"/>
    <col min="4098" max="4098" width="23" style="1" customWidth="1"/>
    <col min="4099" max="4099" width="19" style="1" customWidth="1"/>
    <col min="4100" max="4100" width="5" style="1" customWidth="1"/>
    <col min="4101" max="4101" width="16" style="1" customWidth="1"/>
    <col min="4102" max="4102" width="18" style="1" customWidth="1"/>
    <col min="4103" max="4103" width="9" style="1" customWidth="1"/>
    <col min="4104" max="4104" width="18" style="1" customWidth="1"/>
    <col min="4105" max="4105" width="9" style="1" customWidth="1"/>
    <col min="4106" max="4106" width="18" style="1" customWidth="1"/>
    <col min="4107" max="4107" width="9" style="1" customWidth="1"/>
    <col min="4108" max="4116" width="9.33203125" style="1"/>
    <col min="4117" max="4120" width="0" style="1" hidden="1" customWidth="1"/>
    <col min="4121" max="4352" width="9.33203125" style="1"/>
    <col min="4353" max="4353" width="17" style="1" customWidth="1"/>
    <col min="4354" max="4354" width="23" style="1" customWidth="1"/>
    <col min="4355" max="4355" width="19" style="1" customWidth="1"/>
    <col min="4356" max="4356" width="5" style="1" customWidth="1"/>
    <col min="4357" max="4357" width="16" style="1" customWidth="1"/>
    <col min="4358" max="4358" width="18" style="1" customWidth="1"/>
    <col min="4359" max="4359" width="9" style="1" customWidth="1"/>
    <col min="4360" max="4360" width="18" style="1" customWidth="1"/>
    <col min="4361" max="4361" width="9" style="1" customWidth="1"/>
    <col min="4362" max="4362" width="18" style="1" customWidth="1"/>
    <col min="4363" max="4363" width="9" style="1" customWidth="1"/>
    <col min="4364" max="4372" width="9.33203125" style="1"/>
    <col min="4373" max="4376" width="0" style="1" hidden="1" customWidth="1"/>
    <col min="4377" max="4608" width="9.33203125" style="1"/>
    <col min="4609" max="4609" width="17" style="1" customWidth="1"/>
    <col min="4610" max="4610" width="23" style="1" customWidth="1"/>
    <col min="4611" max="4611" width="19" style="1" customWidth="1"/>
    <col min="4612" max="4612" width="5" style="1" customWidth="1"/>
    <col min="4613" max="4613" width="16" style="1" customWidth="1"/>
    <col min="4614" max="4614" width="18" style="1" customWidth="1"/>
    <col min="4615" max="4615" width="9" style="1" customWidth="1"/>
    <col min="4616" max="4616" width="18" style="1" customWidth="1"/>
    <col min="4617" max="4617" width="9" style="1" customWidth="1"/>
    <col min="4618" max="4618" width="18" style="1" customWidth="1"/>
    <col min="4619" max="4619" width="9" style="1" customWidth="1"/>
    <col min="4620" max="4628" width="9.33203125" style="1"/>
    <col min="4629" max="4632" width="0" style="1" hidden="1" customWidth="1"/>
    <col min="4633" max="4864" width="9.33203125" style="1"/>
    <col min="4865" max="4865" width="17" style="1" customWidth="1"/>
    <col min="4866" max="4866" width="23" style="1" customWidth="1"/>
    <col min="4867" max="4867" width="19" style="1" customWidth="1"/>
    <col min="4868" max="4868" width="5" style="1" customWidth="1"/>
    <col min="4869" max="4869" width="16" style="1" customWidth="1"/>
    <col min="4870" max="4870" width="18" style="1" customWidth="1"/>
    <col min="4871" max="4871" width="9" style="1" customWidth="1"/>
    <col min="4872" max="4872" width="18" style="1" customWidth="1"/>
    <col min="4873" max="4873" width="9" style="1" customWidth="1"/>
    <col min="4874" max="4874" width="18" style="1" customWidth="1"/>
    <col min="4875" max="4875" width="9" style="1" customWidth="1"/>
    <col min="4876" max="4884" width="9.33203125" style="1"/>
    <col min="4885" max="4888" width="0" style="1" hidden="1" customWidth="1"/>
    <col min="4889" max="5120" width="9.33203125" style="1"/>
    <col min="5121" max="5121" width="17" style="1" customWidth="1"/>
    <col min="5122" max="5122" width="23" style="1" customWidth="1"/>
    <col min="5123" max="5123" width="19" style="1" customWidth="1"/>
    <col min="5124" max="5124" width="5" style="1" customWidth="1"/>
    <col min="5125" max="5125" width="16" style="1" customWidth="1"/>
    <col min="5126" max="5126" width="18" style="1" customWidth="1"/>
    <col min="5127" max="5127" width="9" style="1" customWidth="1"/>
    <col min="5128" max="5128" width="18" style="1" customWidth="1"/>
    <col min="5129" max="5129" width="9" style="1" customWidth="1"/>
    <col min="5130" max="5130" width="18" style="1" customWidth="1"/>
    <col min="5131" max="5131" width="9" style="1" customWidth="1"/>
    <col min="5132" max="5140" width="9.33203125" style="1"/>
    <col min="5141" max="5144" width="0" style="1" hidden="1" customWidth="1"/>
    <col min="5145" max="5376" width="9.33203125" style="1"/>
    <col min="5377" max="5377" width="17" style="1" customWidth="1"/>
    <col min="5378" max="5378" width="23" style="1" customWidth="1"/>
    <col min="5379" max="5379" width="19" style="1" customWidth="1"/>
    <col min="5380" max="5380" width="5" style="1" customWidth="1"/>
    <col min="5381" max="5381" width="16" style="1" customWidth="1"/>
    <col min="5382" max="5382" width="18" style="1" customWidth="1"/>
    <col min="5383" max="5383" width="9" style="1" customWidth="1"/>
    <col min="5384" max="5384" width="18" style="1" customWidth="1"/>
    <col min="5385" max="5385" width="9" style="1" customWidth="1"/>
    <col min="5386" max="5386" width="18" style="1" customWidth="1"/>
    <col min="5387" max="5387" width="9" style="1" customWidth="1"/>
    <col min="5388" max="5396" width="9.33203125" style="1"/>
    <col min="5397" max="5400" width="0" style="1" hidden="1" customWidth="1"/>
    <col min="5401" max="5632" width="9.33203125" style="1"/>
    <col min="5633" max="5633" width="17" style="1" customWidth="1"/>
    <col min="5634" max="5634" width="23" style="1" customWidth="1"/>
    <col min="5635" max="5635" width="19" style="1" customWidth="1"/>
    <col min="5636" max="5636" width="5" style="1" customWidth="1"/>
    <col min="5637" max="5637" width="16" style="1" customWidth="1"/>
    <col min="5638" max="5638" width="18" style="1" customWidth="1"/>
    <col min="5639" max="5639" width="9" style="1" customWidth="1"/>
    <col min="5640" max="5640" width="18" style="1" customWidth="1"/>
    <col min="5641" max="5641" width="9" style="1" customWidth="1"/>
    <col min="5642" max="5642" width="18" style="1" customWidth="1"/>
    <col min="5643" max="5643" width="9" style="1" customWidth="1"/>
    <col min="5644" max="5652" width="9.33203125" style="1"/>
    <col min="5653" max="5656" width="0" style="1" hidden="1" customWidth="1"/>
    <col min="5657" max="5888" width="9.33203125" style="1"/>
    <col min="5889" max="5889" width="17" style="1" customWidth="1"/>
    <col min="5890" max="5890" width="23" style="1" customWidth="1"/>
    <col min="5891" max="5891" width="19" style="1" customWidth="1"/>
    <col min="5892" max="5892" width="5" style="1" customWidth="1"/>
    <col min="5893" max="5893" width="16" style="1" customWidth="1"/>
    <col min="5894" max="5894" width="18" style="1" customWidth="1"/>
    <col min="5895" max="5895" width="9" style="1" customWidth="1"/>
    <col min="5896" max="5896" width="18" style="1" customWidth="1"/>
    <col min="5897" max="5897" width="9" style="1" customWidth="1"/>
    <col min="5898" max="5898" width="18" style="1" customWidth="1"/>
    <col min="5899" max="5899" width="9" style="1" customWidth="1"/>
    <col min="5900" max="5908" width="9.33203125" style="1"/>
    <col min="5909" max="5912" width="0" style="1" hidden="1" customWidth="1"/>
    <col min="5913" max="6144" width="9.33203125" style="1"/>
    <col min="6145" max="6145" width="17" style="1" customWidth="1"/>
    <col min="6146" max="6146" width="23" style="1" customWidth="1"/>
    <col min="6147" max="6147" width="19" style="1" customWidth="1"/>
    <col min="6148" max="6148" width="5" style="1" customWidth="1"/>
    <col min="6149" max="6149" width="16" style="1" customWidth="1"/>
    <col min="6150" max="6150" width="18" style="1" customWidth="1"/>
    <col min="6151" max="6151" width="9" style="1" customWidth="1"/>
    <col min="6152" max="6152" width="18" style="1" customWidth="1"/>
    <col min="6153" max="6153" width="9" style="1" customWidth="1"/>
    <col min="6154" max="6154" width="18" style="1" customWidth="1"/>
    <col min="6155" max="6155" width="9" style="1" customWidth="1"/>
    <col min="6156" max="6164" width="9.33203125" style="1"/>
    <col min="6165" max="6168" width="0" style="1" hidden="1" customWidth="1"/>
    <col min="6169" max="6400" width="9.33203125" style="1"/>
    <col min="6401" max="6401" width="17" style="1" customWidth="1"/>
    <col min="6402" max="6402" width="23" style="1" customWidth="1"/>
    <col min="6403" max="6403" width="19" style="1" customWidth="1"/>
    <col min="6404" max="6404" width="5" style="1" customWidth="1"/>
    <col min="6405" max="6405" width="16" style="1" customWidth="1"/>
    <col min="6406" max="6406" width="18" style="1" customWidth="1"/>
    <col min="6407" max="6407" width="9" style="1" customWidth="1"/>
    <col min="6408" max="6408" width="18" style="1" customWidth="1"/>
    <col min="6409" max="6409" width="9" style="1" customWidth="1"/>
    <col min="6410" max="6410" width="18" style="1" customWidth="1"/>
    <col min="6411" max="6411" width="9" style="1" customWidth="1"/>
    <col min="6412" max="6420" width="9.33203125" style="1"/>
    <col min="6421" max="6424" width="0" style="1" hidden="1" customWidth="1"/>
    <col min="6425" max="6656" width="9.33203125" style="1"/>
    <col min="6657" max="6657" width="17" style="1" customWidth="1"/>
    <col min="6658" max="6658" width="23" style="1" customWidth="1"/>
    <col min="6659" max="6659" width="19" style="1" customWidth="1"/>
    <col min="6660" max="6660" width="5" style="1" customWidth="1"/>
    <col min="6661" max="6661" width="16" style="1" customWidth="1"/>
    <col min="6662" max="6662" width="18" style="1" customWidth="1"/>
    <col min="6663" max="6663" width="9" style="1" customWidth="1"/>
    <col min="6664" max="6664" width="18" style="1" customWidth="1"/>
    <col min="6665" max="6665" width="9" style="1" customWidth="1"/>
    <col min="6666" max="6666" width="18" style="1" customWidth="1"/>
    <col min="6667" max="6667" width="9" style="1" customWidth="1"/>
    <col min="6668" max="6676" width="9.33203125" style="1"/>
    <col min="6677" max="6680" width="0" style="1" hidden="1" customWidth="1"/>
    <col min="6681" max="6912" width="9.33203125" style="1"/>
    <col min="6913" max="6913" width="17" style="1" customWidth="1"/>
    <col min="6914" max="6914" width="23" style="1" customWidth="1"/>
    <col min="6915" max="6915" width="19" style="1" customWidth="1"/>
    <col min="6916" max="6916" width="5" style="1" customWidth="1"/>
    <col min="6917" max="6917" width="16" style="1" customWidth="1"/>
    <col min="6918" max="6918" width="18" style="1" customWidth="1"/>
    <col min="6919" max="6919" width="9" style="1" customWidth="1"/>
    <col min="6920" max="6920" width="18" style="1" customWidth="1"/>
    <col min="6921" max="6921" width="9" style="1" customWidth="1"/>
    <col min="6922" max="6922" width="18" style="1" customWidth="1"/>
    <col min="6923" max="6923" width="9" style="1" customWidth="1"/>
    <col min="6924" max="6932" width="9.33203125" style="1"/>
    <col min="6933" max="6936" width="0" style="1" hidden="1" customWidth="1"/>
    <col min="6937" max="7168" width="9.33203125" style="1"/>
    <col min="7169" max="7169" width="17" style="1" customWidth="1"/>
    <col min="7170" max="7170" width="23" style="1" customWidth="1"/>
    <col min="7171" max="7171" width="19" style="1" customWidth="1"/>
    <col min="7172" max="7172" width="5" style="1" customWidth="1"/>
    <col min="7173" max="7173" width="16" style="1" customWidth="1"/>
    <col min="7174" max="7174" width="18" style="1" customWidth="1"/>
    <col min="7175" max="7175" width="9" style="1" customWidth="1"/>
    <col min="7176" max="7176" width="18" style="1" customWidth="1"/>
    <col min="7177" max="7177" width="9" style="1" customWidth="1"/>
    <col min="7178" max="7178" width="18" style="1" customWidth="1"/>
    <col min="7179" max="7179" width="9" style="1" customWidth="1"/>
    <col min="7180" max="7188" width="9.33203125" style="1"/>
    <col min="7189" max="7192" width="0" style="1" hidden="1" customWidth="1"/>
    <col min="7193" max="7424" width="9.33203125" style="1"/>
    <col min="7425" max="7425" width="17" style="1" customWidth="1"/>
    <col min="7426" max="7426" width="23" style="1" customWidth="1"/>
    <col min="7427" max="7427" width="19" style="1" customWidth="1"/>
    <col min="7428" max="7428" width="5" style="1" customWidth="1"/>
    <col min="7429" max="7429" width="16" style="1" customWidth="1"/>
    <col min="7430" max="7430" width="18" style="1" customWidth="1"/>
    <col min="7431" max="7431" width="9" style="1" customWidth="1"/>
    <col min="7432" max="7432" width="18" style="1" customWidth="1"/>
    <col min="7433" max="7433" width="9" style="1" customWidth="1"/>
    <col min="7434" max="7434" width="18" style="1" customWidth="1"/>
    <col min="7435" max="7435" width="9" style="1" customWidth="1"/>
    <col min="7436" max="7444" width="9.33203125" style="1"/>
    <col min="7445" max="7448" width="0" style="1" hidden="1" customWidth="1"/>
    <col min="7449" max="7680" width="9.33203125" style="1"/>
    <col min="7681" max="7681" width="17" style="1" customWidth="1"/>
    <col min="7682" max="7682" width="23" style="1" customWidth="1"/>
    <col min="7683" max="7683" width="19" style="1" customWidth="1"/>
    <col min="7684" max="7684" width="5" style="1" customWidth="1"/>
    <col min="7685" max="7685" width="16" style="1" customWidth="1"/>
    <col min="7686" max="7686" width="18" style="1" customWidth="1"/>
    <col min="7687" max="7687" width="9" style="1" customWidth="1"/>
    <col min="7688" max="7688" width="18" style="1" customWidth="1"/>
    <col min="7689" max="7689" width="9" style="1" customWidth="1"/>
    <col min="7690" max="7690" width="18" style="1" customWidth="1"/>
    <col min="7691" max="7691" width="9" style="1" customWidth="1"/>
    <col min="7692" max="7700" width="9.33203125" style="1"/>
    <col min="7701" max="7704" width="0" style="1" hidden="1" customWidth="1"/>
    <col min="7705" max="7936" width="9.33203125" style="1"/>
    <col min="7937" max="7937" width="17" style="1" customWidth="1"/>
    <col min="7938" max="7938" width="23" style="1" customWidth="1"/>
    <col min="7939" max="7939" width="19" style="1" customWidth="1"/>
    <col min="7940" max="7940" width="5" style="1" customWidth="1"/>
    <col min="7941" max="7941" width="16" style="1" customWidth="1"/>
    <col min="7942" max="7942" width="18" style="1" customWidth="1"/>
    <col min="7943" max="7943" width="9" style="1" customWidth="1"/>
    <col min="7944" max="7944" width="18" style="1" customWidth="1"/>
    <col min="7945" max="7945" width="9" style="1" customWidth="1"/>
    <col min="7946" max="7946" width="18" style="1" customWidth="1"/>
    <col min="7947" max="7947" width="9" style="1" customWidth="1"/>
    <col min="7948" max="7956" width="9.33203125" style="1"/>
    <col min="7957" max="7960" width="0" style="1" hidden="1" customWidth="1"/>
    <col min="7961" max="8192" width="9.33203125" style="1"/>
    <col min="8193" max="8193" width="17" style="1" customWidth="1"/>
    <col min="8194" max="8194" width="23" style="1" customWidth="1"/>
    <col min="8195" max="8195" width="19" style="1" customWidth="1"/>
    <col min="8196" max="8196" width="5" style="1" customWidth="1"/>
    <col min="8197" max="8197" width="16" style="1" customWidth="1"/>
    <col min="8198" max="8198" width="18" style="1" customWidth="1"/>
    <col min="8199" max="8199" width="9" style="1" customWidth="1"/>
    <col min="8200" max="8200" width="18" style="1" customWidth="1"/>
    <col min="8201" max="8201" width="9" style="1" customWidth="1"/>
    <col min="8202" max="8202" width="18" style="1" customWidth="1"/>
    <col min="8203" max="8203" width="9" style="1" customWidth="1"/>
    <col min="8204" max="8212" width="9.33203125" style="1"/>
    <col min="8213" max="8216" width="0" style="1" hidden="1" customWidth="1"/>
    <col min="8217" max="8448" width="9.33203125" style="1"/>
    <col min="8449" max="8449" width="17" style="1" customWidth="1"/>
    <col min="8450" max="8450" width="23" style="1" customWidth="1"/>
    <col min="8451" max="8451" width="19" style="1" customWidth="1"/>
    <col min="8452" max="8452" width="5" style="1" customWidth="1"/>
    <col min="8453" max="8453" width="16" style="1" customWidth="1"/>
    <col min="8454" max="8454" width="18" style="1" customWidth="1"/>
    <col min="8455" max="8455" width="9" style="1" customWidth="1"/>
    <col min="8456" max="8456" width="18" style="1" customWidth="1"/>
    <col min="8457" max="8457" width="9" style="1" customWidth="1"/>
    <col min="8458" max="8458" width="18" style="1" customWidth="1"/>
    <col min="8459" max="8459" width="9" style="1" customWidth="1"/>
    <col min="8460" max="8468" width="9.33203125" style="1"/>
    <col min="8469" max="8472" width="0" style="1" hidden="1" customWidth="1"/>
    <col min="8473" max="8704" width="9.33203125" style="1"/>
    <col min="8705" max="8705" width="17" style="1" customWidth="1"/>
    <col min="8706" max="8706" width="23" style="1" customWidth="1"/>
    <col min="8707" max="8707" width="19" style="1" customWidth="1"/>
    <col min="8708" max="8708" width="5" style="1" customWidth="1"/>
    <col min="8709" max="8709" width="16" style="1" customWidth="1"/>
    <col min="8710" max="8710" width="18" style="1" customWidth="1"/>
    <col min="8711" max="8711" width="9" style="1" customWidth="1"/>
    <col min="8712" max="8712" width="18" style="1" customWidth="1"/>
    <col min="8713" max="8713" width="9" style="1" customWidth="1"/>
    <col min="8714" max="8714" width="18" style="1" customWidth="1"/>
    <col min="8715" max="8715" width="9" style="1" customWidth="1"/>
    <col min="8716" max="8724" width="9.33203125" style="1"/>
    <col min="8725" max="8728" width="0" style="1" hidden="1" customWidth="1"/>
    <col min="8729" max="8960" width="9.33203125" style="1"/>
    <col min="8961" max="8961" width="17" style="1" customWidth="1"/>
    <col min="8962" max="8962" width="23" style="1" customWidth="1"/>
    <col min="8963" max="8963" width="19" style="1" customWidth="1"/>
    <col min="8964" max="8964" width="5" style="1" customWidth="1"/>
    <col min="8965" max="8965" width="16" style="1" customWidth="1"/>
    <col min="8966" max="8966" width="18" style="1" customWidth="1"/>
    <col min="8967" max="8967" width="9" style="1" customWidth="1"/>
    <col min="8968" max="8968" width="18" style="1" customWidth="1"/>
    <col min="8969" max="8969" width="9" style="1" customWidth="1"/>
    <col min="8970" max="8970" width="18" style="1" customWidth="1"/>
    <col min="8971" max="8971" width="9" style="1" customWidth="1"/>
    <col min="8972" max="8980" width="9.33203125" style="1"/>
    <col min="8981" max="8984" width="0" style="1" hidden="1" customWidth="1"/>
    <col min="8985" max="9216" width="9.33203125" style="1"/>
    <col min="9217" max="9217" width="17" style="1" customWidth="1"/>
    <col min="9218" max="9218" width="23" style="1" customWidth="1"/>
    <col min="9219" max="9219" width="19" style="1" customWidth="1"/>
    <col min="9220" max="9220" width="5" style="1" customWidth="1"/>
    <col min="9221" max="9221" width="16" style="1" customWidth="1"/>
    <col min="9222" max="9222" width="18" style="1" customWidth="1"/>
    <col min="9223" max="9223" width="9" style="1" customWidth="1"/>
    <col min="9224" max="9224" width="18" style="1" customWidth="1"/>
    <col min="9225" max="9225" width="9" style="1" customWidth="1"/>
    <col min="9226" max="9226" width="18" style="1" customWidth="1"/>
    <col min="9227" max="9227" width="9" style="1" customWidth="1"/>
    <col min="9228" max="9236" width="9.33203125" style="1"/>
    <col min="9237" max="9240" width="0" style="1" hidden="1" customWidth="1"/>
    <col min="9241" max="9472" width="9.33203125" style="1"/>
    <col min="9473" max="9473" width="17" style="1" customWidth="1"/>
    <col min="9474" max="9474" width="23" style="1" customWidth="1"/>
    <col min="9475" max="9475" width="19" style="1" customWidth="1"/>
    <col min="9476" max="9476" width="5" style="1" customWidth="1"/>
    <col min="9477" max="9477" width="16" style="1" customWidth="1"/>
    <col min="9478" max="9478" width="18" style="1" customWidth="1"/>
    <col min="9479" max="9479" width="9" style="1" customWidth="1"/>
    <col min="9480" max="9480" width="18" style="1" customWidth="1"/>
    <col min="9481" max="9481" width="9" style="1" customWidth="1"/>
    <col min="9482" max="9482" width="18" style="1" customWidth="1"/>
    <col min="9483" max="9483" width="9" style="1" customWidth="1"/>
    <col min="9484" max="9492" width="9.33203125" style="1"/>
    <col min="9493" max="9496" width="0" style="1" hidden="1" customWidth="1"/>
    <col min="9497" max="9728" width="9.33203125" style="1"/>
    <col min="9729" max="9729" width="17" style="1" customWidth="1"/>
    <col min="9730" max="9730" width="23" style="1" customWidth="1"/>
    <col min="9731" max="9731" width="19" style="1" customWidth="1"/>
    <col min="9732" max="9732" width="5" style="1" customWidth="1"/>
    <col min="9733" max="9733" width="16" style="1" customWidth="1"/>
    <col min="9734" max="9734" width="18" style="1" customWidth="1"/>
    <col min="9735" max="9735" width="9" style="1" customWidth="1"/>
    <col min="9736" max="9736" width="18" style="1" customWidth="1"/>
    <col min="9737" max="9737" width="9" style="1" customWidth="1"/>
    <col min="9738" max="9738" width="18" style="1" customWidth="1"/>
    <col min="9739" max="9739" width="9" style="1" customWidth="1"/>
    <col min="9740" max="9748" width="9.33203125" style="1"/>
    <col min="9749" max="9752" width="0" style="1" hidden="1" customWidth="1"/>
    <col min="9753" max="9984" width="9.33203125" style="1"/>
    <col min="9985" max="9985" width="17" style="1" customWidth="1"/>
    <col min="9986" max="9986" width="23" style="1" customWidth="1"/>
    <col min="9987" max="9987" width="19" style="1" customWidth="1"/>
    <col min="9988" max="9988" width="5" style="1" customWidth="1"/>
    <col min="9989" max="9989" width="16" style="1" customWidth="1"/>
    <col min="9990" max="9990" width="18" style="1" customWidth="1"/>
    <col min="9991" max="9991" width="9" style="1" customWidth="1"/>
    <col min="9992" max="9992" width="18" style="1" customWidth="1"/>
    <col min="9993" max="9993" width="9" style="1" customWidth="1"/>
    <col min="9994" max="9994" width="18" style="1" customWidth="1"/>
    <col min="9995" max="9995" width="9" style="1" customWidth="1"/>
    <col min="9996" max="10004" width="9.33203125" style="1"/>
    <col min="10005" max="10008" width="0" style="1" hidden="1" customWidth="1"/>
    <col min="10009" max="10240" width="9.33203125" style="1"/>
    <col min="10241" max="10241" width="17" style="1" customWidth="1"/>
    <col min="10242" max="10242" width="23" style="1" customWidth="1"/>
    <col min="10243" max="10243" width="19" style="1" customWidth="1"/>
    <col min="10244" max="10244" width="5" style="1" customWidth="1"/>
    <col min="10245" max="10245" width="16" style="1" customWidth="1"/>
    <col min="10246" max="10246" width="18" style="1" customWidth="1"/>
    <col min="10247" max="10247" width="9" style="1" customWidth="1"/>
    <col min="10248" max="10248" width="18" style="1" customWidth="1"/>
    <col min="10249" max="10249" width="9" style="1" customWidth="1"/>
    <col min="10250" max="10250" width="18" style="1" customWidth="1"/>
    <col min="10251" max="10251" width="9" style="1" customWidth="1"/>
    <col min="10252" max="10260" width="9.33203125" style="1"/>
    <col min="10261" max="10264" width="0" style="1" hidden="1" customWidth="1"/>
    <col min="10265" max="10496" width="9.33203125" style="1"/>
    <col min="10497" max="10497" width="17" style="1" customWidth="1"/>
    <col min="10498" max="10498" width="23" style="1" customWidth="1"/>
    <col min="10499" max="10499" width="19" style="1" customWidth="1"/>
    <col min="10500" max="10500" width="5" style="1" customWidth="1"/>
    <col min="10501" max="10501" width="16" style="1" customWidth="1"/>
    <col min="10502" max="10502" width="18" style="1" customWidth="1"/>
    <col min="10503" max="10503" width="9" style="1" customWidth="1"/>
    <col min="10504" max="10504" width="18" style="1" customWidth="1"/>
    <col min="10505" max="10505" width="9" style="1" customWidth="1"/>
    <col min="10506" max="10506" width="18" style="1" customWidth="1"/>
    <col min="10507" max="10507" width="9" style="1" customWidth="1"/>
    <col min="10508" max="10516" width="9.33203125" style="1"/>
    <col min="10517" max="10520" width="0" style="1" hidden="1" customWidth="1"/>
    <col min="10521" max="10752" width="9.33203125" style="1"/>
    <col min="10753" max="10753" width="17" style="1" customWidth="1"/>
    <col min="10754" max="10754" width="23" style="1" customWidth="1"/>
    <col min="10755" max="10755" width="19" style="1" customWidth="1"/>
    <col min="10756" max="10756" width="5" style="1" customWidth="1"/>
    <col min="10757" max="10757" width="16" style="1" customWidth="1"/>
    <col min="10758" max="10758" width="18" style="1" customWidth="1"/>
    <col min="10759" max="10759" width="9" style="1" customWidth="1"/>
    <col min="10760" max="10760" width="18" style="1" customWidth="1"/>
    <col min="10761" max="10761" width="9" style="1" customWidth="1"/>
    <col min="10762" max="10762" width="18" style="1" customWidth="1"/>
    <col min="10763" max="10763" width="9" style="1" customWidth="1"/>
    <col min="10764" max="10772" width="9.33203125" style="1"/>
    <col min="10773" max="10776" width="0" style="1" hidden="1" customWidth="1"/>
    <col min="10777" max="11008" width="9.33203125" style="1"/>
    <col min="11009" max="11009" width="17" style="1" customWidth="1"/>
    <col min="11010" max="11010" width="23" style="1" customWidth="1"/>
    <col min="11011" max="11011" width="19" style="1" customWidth="1"/>
    <col min="11012" max="11012" width="5" style="1" customWidth="1"/>
    <col min="11013" max="11013" width="16" style="1" customWidth="1"/>
    <col min="11014" max="11014" width="18" style="1" customWidth="1"/>
    <col min="11015" max="11015" width="9" style="1" customWidth="1"/>
    <col min="11016" max="11016" width="18" style="1" customWidth="1"/>
    <col min="11017" max="11017" width="9" style="1" customWidth="1"/>
    <col min="11018" max="11018" width="18" style="1" customWidth="1"/>
    <col min="11019" max="11019" width="9" style="1" customWidth="1"/>
    <col min="11020" max="11028" width="9.33203125" style="1"/>
    <col min="11029" max="11032" width="0" style="1" hidden="1" customWidth="1"/>
    <col min="11033" max="11264" width="9.33203125" style="1"/>
    <col min="11265" max="11265" width="17" style="1" customWidth="1"/>
    <col min="11266" max="11266" width="23" style="1" customWidth="1"/>
    <col min="11267" max="11267" width="19" style="1" customWidth="1"/>
    <col min="11268" max="11268" width="5" style="1" customWidth="1"/>
    <col min="11269" max="11269" width="16" style="1" customWidth="1"/>
    <col min="11270" max="11270" width="18" style="1" customWidth="1"/>
    <col min="11271" max="11271" width="9" style="1" customWidth="1"/>
    <col min="11272" max="11272" width="18" style="1" customWidth="1"/>
    <col min="11273" max="11273" width="9" style="1" customWidth="1"/>
    <col min="11274" max="11274" width="18" style="1" customWidth="1"/>
    <col min="11275" max="11275" width="9" style="1" customWidth="1"/>
    <col min="11276" max="11284" width="9.33203125" style="1"/>
    <col min="11285" max="11288" width="0" style="1" hidden="1" customWidth="1"/>
    <col min="11289" max="11520" width="9.33203125" style="1"/>
    <col min="11521" max="11521" width="17" style="1" customWidth="1"/>
    <col min="11522" max="11522" width="23" style="1" customWidth="1"/>
    <col min="11523" max="11523" width="19" style="1" customWidth="1"/>
    <col min="11524" max="11524" width="5" style="1" customWidth="1"/>
    <col min="11525" max="11525" width="16" style="1" customWidth="1"/>
    <col min="11526" max="11526" width="18" style="1" customWidth="1"/>
    <col min="11527" max="11527" width="9" style="1" customWidth="1"/>
    <col min="11528" max="11528" width="18" style="1" customWidth="1"/>
    <col min="11529" max="11529" width="9" style="1" customWidth="1"/>
    <col min="11530" max="11530" width="18" style="1" customWidth="1"/>
    <col min="11531" max="11531" width="9" style="1" customWidth="1"/>
    <col min="11532" max="11540" width="9.33203125" style="1"/>
    <col min="11541" max="11544" width="0" style="1" hidden="1" customWidth="1"/>
    <col min="11545" max="11776" width="9.33203125" style="1"/>
    <col min="11777" max="11777" width="17" style="1" customWidth="1"/>
    <col min="11778" max="11778" width="23" style="1" customWidth="1"/>
    <col min="11779" max="11779" width="19" style="1" customWidth="1"/>
    <col min="11780" max="11780" width="5" style="1" customWidth="1"/>
    <col min="11781" max="11781" width="16" style="1" customWidth="1"/>
    <col min="11782" max="11782" width="18" style="1" customWidth="1"/>
    <col min="11783" max="11783" width="9" style="1" customWidth="1"/>
    <col min="11784" max="11784" width="18" style="1" customWidth="1"/>
    <col min="11785" max="11785" width="9" style="1" customWidth="1"/>
    <col min="11786" max="11786" width="18" style="1" customWidth="1"/>
    <col min="11787" max="11787" width="9" style="1" customWidth="1"/>
    <col min="11788" max="11796" width="9.33203125" style="1"/>
    <col min="11797" max="11800" width="0" style="1" hidden="1" customWidth="1"/>
    <col min="11801" max="12032" width="9.33203125" style="1"/>
    <col min="12033" max="12033" width="17" style="1" customWidth="1"/>
    <col min="12034" max="12034" width="23" style="1" customWidth="1"/>
    <col min="12035" max="12035" width="19" style="1" customWidth="1"/>
    <col min="12036" max="12036" width="5" style="1" customWidth="1"/>
    <col min="12037" max="12037" width="16" style="1" customWidth="1"/>
    <col min="12038" max="12038" width="18" style="1" customWidth="1"/>
    <col min="12039" max="12039" width="9" style="1" customWidth="1"/>
    <col min="12040" max="12040" width="18" style="1" customWidth="1"/>
    <col min="12041" max="12041" width="9" style="1" customWidth="1"/>
    <col min="12042" max="12042" width="18" style="1" customWidth="1"/>
    <col min="12043" max="12043" width="9" style="1" customWidth="1"/>
    <col min="12044" max="12052" width="9.33203125" style="1"/>
    <col min="12053" max="12056" width="0" style="1" hidden="1" customWidth="1"/>
    <col min="12057" max="12288" width="9.33203125" style="1"/>
    <col min="12289" max="12289" width="17" style="1" customWidth="1"/>
    <col min="12290" max="12290" width="23" style="1" customWidth="1"/>
    <col min="12291" max="12291" width="19" style="1" customWidth="1"/>
    <col min="12292" max="12292" width="5" style="1" customWidth="1"/>
    <col min="12293" max="12293" width="16" style="1" customWidth="1"/>
    <col min="12294" max="12294" width="18" style="1" customWidth="1"/>
    <col min="12295" max="12295" width="9" style="1" customWidth="1"/>
    <col min="12296" max="12296" width="18" style="1" customWidth="1"/>
    <col min="12297" max="12297" width="9" style="1" customWidth="1"/>
    <col min="12298" max="12298" width="18" style="1" customWidth="1"/>
    <col min="12299" max="12299" width="9" style="1" customWidth="1"/>
    <col min="12300" max="12308" width="9.33203125" style="1"/>
    <col min="12309" max="12312" width="0" style="1" hidden="1" customWidth="1"/>
    <col min="12313" max="12544" width="9.33203125" style="1"/>
    <col min="12545" max="12545" width="17" style="1" customWidth="1"/>
    <col min="12546" max="12546" width="23" style="1" customWidth="1"/>
    <col min="12547" max="12547" width="19" style="1" customWidth="1"/>
    <col min="12548" max="12548" width="5" style="1" customWidth="1"/>
    <col min="12549" max="12549" width="16" style="1" customWidth="1"/>
    <col min="12550" max="12550" width="18" style="1" customWidth="1"/>
    <col min="12551" max="12551" width="9" style="1" customWidth="1"/>
    <col min="12552" max="12552" width="18" style="1" customWidth="1"/>
    <col min="12553" max="12553" width="9" style="1" customWidth="1"/>
    <col min="12554" max="12554" width="18" style="1" customWidth="1"/>
    <col min="12555" max="12555" width="9" style="1" customWidth="1"/>
    <col min="12556" max="12564" width="9.33203125" style="1"/>
    <col min="12565" max="12568" width="0" style="1" hidden="1" customWidth="1"/>
    <col min="12569" max="12800" width="9.33203125" style="1"/>
    <col min="12801" max="12801" width="17" style="1" customWidth="1"/>
    <col min="12802" max="12802" width="23" style="1" customWidth="1"/>
    <col min="12803" max="12803" width="19" style="1" customWidth="1"/>
    <col min="12804" max="12804" width="5" style="1" customWidth="1"/>
    <col min="12805" max="12805" width="16" style="1" customWidth="1"/>
    <col min="12806" max="12806" width="18" style="1" customWidth="1"/>
    <col min="12807" max="12807" width="9" style="1" customWidth="1"/>
    <col min="12808" max="12808" width="18" style="1" customWidth="1"/>
    <col min="12809" max="12809" width="9" style="1" customWidth="1"/>
    <col min="12810" max="12810" width="18" style="1" customWidth="1"/>
    <col min="12811" max="12811" width="9" style="1" customWidth="1"/>
    <col min="12812" max="12820" width="9.33203125" style="1"/>
    <col min="12821" max="12824" width="0" style="1" hidden="1" customWidth="1"/>
    <col min="12825" max="13056" width="9.33203125" style="1"/>
    <col min="13057" max="13057" width="17" style="1" customWidth="1"/>
    <col min="13058" max="13058" width="23" style="1" customWidth="1"/>
    <col min="13059" max="13059" width="19" style="1" customWidth="1"/>
    <col min="13060" max="13060" width="5" style="1" customWidth="1"/>
    <col min="13061" max="13061" width="16" style="1" customWidth="1"/>
    <col min="13062" max="13062" width="18" style="1" customWidth="1"/>
    <col min="13063" max="13063" width="9" style="1" customWidth="1"/>
    <col min="13064" max="13064" width="18" style="1" customWidth="1"/>
    <col min="13065" max="13065" width="9" style="1" customWidth="1"/>
    <col min="13066" max="13066" width="18" style="1" customWidth="1"/>
    <col min="13067" max="13067" width="9" style="1" customWidth="1"/>
    <col min="13068" max="13076" width="9.33203125" style="1"/>
    <col min="13077" max="13080" width="0" style="1" hidden="1" customWidth="1"/>
    <col min="13081" max="13312" width="9.33203125" style="1"/>
    <col min="13313" max="13313" width="17" style="1" customWidth="1"/>
    <col min="13314" max="13314" width="23" style="1" customWidth="1"/>
    <col min="13315" max="13315" width="19" style="1" customWidth="1"/>
    <col min="13316" max="13316" width="5" style="1" customWidth="1"/>
    <col min="13317" max="13317" width="16" style="1" customWidth="1"/>
    <col min="13318" max="13318" width="18" style="1" customWidth="1"/>
    <col min="13319" max="13319" width="9" style="1" customWidth="1"/>
    <col min="13320" max="13320" width="18" style="1" customWidth="1"/>
    <col min="13321" max="13321" width="9" style="1" customWidth="1"/>
    <col min="13322" max="13322" width="18" style="1" customWidth="1"/>
    <col min="13323" max="13323" width="9" style="1" customWidth="1"/>
    <col min="13324" max="13332" width="9.33203125" style="1"/>
    <col min="13333" max="13336" width="0" style="1" hidden="1" customWidth="1"/>
    <col min="13337" max="13568" width="9.33203125" style="1"/>
    <col min="13569" max="13569" width="17" style="1" customWidth="1"/>
    <col min="13570" max="13570" width="23" style="1" customWidth="1"/>
    <col min="13571" max="13571" width="19" style="1" customWidth="1"/>
    <col min="13572" max="13572" width="5" style="1" customWidth="1"/>
    <col min="13573" max="13573" width="16" style="1" customWidth="1"/>
    <col min="13574" max="13574" width="18" style="1" customWidth="1"/>
    <col min="13575" max="13575" width="9" style="1" customWidth="1"/>
    <col min="13576" max="13576" width="18" style="1" customWidth="1"/>
    <col min="13577" max="13577" width="9" style="1" customWidth="1"/>
    <col min="13578" max="13578" width="18" style="1" customWidth="1"/>
    <col min="13579" max="13579" width="9" style="1" customWidth="1"/>
    <col min="13580" max="13588" width="9.33203125" style="1"/>
    <col min="13589" max="13592" width="0" style="1" hidden="1" customWidth="1"/>
    <col min="13593" max="13824" width="9.33203125" style="1"/>
    <col min="13825" max="13825" width="17" style="1" customWidth="1"/>
    <col min="13826" max="13826" width="23" style="1" customWidth="1"/>
    <col min="13827" max="13827" width="19" style="1" customWidth="1"/>
    <col min="13828" max="13828" width="5" style="1" customWidth="1"/>
    <col min="13829" max="13829" width="16" style="1" customWidth="1"/>
    <col min="13830" max="13830" width="18" style="1" customWidth="1"/>
    <col min="13831" max="13831" width="9" style="1" customWidth="1"/>
    <col min="13832" max="13832" width="18" style="1" customWidth="1"/>
    <col min="13833" max="13833" width="9" style="1" customWidth="1"/>
    <col min="13834" max="13834" width="18" style="1" customWidth="1"/>
    <col min="13835" max="13835" width="9" style="1" customWidth="1"/>
    <col min="13836" max="13844" width="9.33203125" style="1"/>
    <col min="13845" max="13848" width="0" style="1" hidden="1" customWidth="1"/>
    <col min="13849" max="14080" width="9.33203125" style="1"/>
    <col min="14081" max="14081" width="17" style="1" customWidth="1"/>
    <col min="14082" max="14082" width="23" style="1" customWidth="1"/>
    <col min="14083" max="14083" width="19" style="1" customWidth="1"/>
    <col min="14084" max="14084" width="5" style="1" customWidth="1"/>
    <col min="14085" max="14085" width="16" style="1" customWidth="1"/>
    <col min="14086" max="14086" width="18" style="1" customWidth="1"/>
    <col min="14087" max="14087" width="9" style="1" customWidth="1"/>
    <col min="14088" max="14088" width="18" style="1" customWidth="1"/>
    <col min="14089" max="14089" width="9" style="1" customWidth="1"/>
    <col min="14090" max="14090" width="18" style="1" customWidth="1"/>
    <col min="14091" max="14091" width="9" style="1" customWidth="1"/>
    <col min="14092" max="14100" width="9.33203125" style="1"/>
    <col min="14101" max="14104" width="0" style="1" hidden="1" customWidth="1"/>
    <col min="14105" max="14336" width="9.33203125" style="1"/>
    <col min="14337" max="14337" width="17" style="1" customWidth="1"/>
    <col min="14338" max="14338" width="23" style="1" customWidth="1"/>
    <col min="14339" max="14339" width="19" style="1" customWidth="1"/>
    <col min="14340" max="14340" width="5" style="1" customWidth="1"/>
    <col min="14341" max="14341" width="16" style="1" customWidth="1"/>
    <col min="14342" max="14342" width="18" style="1" customWidth="1"/>
    <col min="14343" max="14343" width="9" style="1" customWidth="1"/>
    <col min="14344" max="14344" width="18" style="1" customWidth="1"/>
    <col min="14345" max="14345" width="9" style="1" customWidth="1"/>
    <col min="14346" max="14346" width="18" style="1" customWidth="1"/>
    <col min="14347" max="14347" width="9" style="1" customWidth="1"/>
    <col min="14348" max="14356" width="9.33203125" style="1"/>
    <col min="14357" max="14360" width="0" style="1" hidden="1" customWidth="1"/>
    <col min="14361" max="14592" width="9.33203125" style="1"/>
    <col min="14593" max="14593" width="17" style="1" customWidth="1"/>
    <col min="14594" max="14594" width="23" style="1" customWidth="1"/>
    <col min="14595" max="14595" width="19" style="1" customWidth="1"/>
    <col min="14596" max="14596" width="5" style="1" customWidth="1"/>
    <col min="14597" max="14597" width="16" style="1" customWidth="1"/>
    <col min="14598" max="14598" width="18" style="1" customWidth="1"/>
    <col min="14599" max="14599" width="9" style="1" customWidth="1"/>
    <col min="14600" max="14600" width="18" style="1" customWidth="1"/>
    <col min="14601" max="14601" width="9" style="1" customWidth="1"/>
    <col min="14602" max="14602" width="18" style="1" customWidth="1"/>
    <col min="14603" max="14603" width="9" style="1" customWidth="1"/>
    <col min="14604" max="14612" width="9.33203125" style="1"/>
    <col min="14613" max="14616" width="0" style="1" hidden="1" customWidth="1"/>
    <col min="14617" max="14848" width="9.33203125" style="1"/>
    <col min="14849" max="14849" width="17" style="1" customWidth="1"/>
    <col min="14850" max="14850" width="23" style="1" customWidth="1"/>
    <col min="14851" max="14851" width="19" style="1" customWidth="1"/>
    <col min="14852" max="14852" width="5" style="1" customWidth="1"/>
    <col min="14853" max="14853" width="16" style="1" customWidth="1"/>
    <col min="14854" max="14854" width="18" style="1" customWidth="1"/>
    <col min="14855" max="14855" width="9" style="1" customWidth="1"/>
    <col min="14856" max="14856" width="18" style="1" customWidth="1"/>
    <col min="14857" max="14857" width="9" style="1" customWidth="1"/>
    <col min="14858" max="14858" width="18" style="1" customWidth="1"/>
    <col min="14859" max="14859" width="9" style="1" customWidth="1"/>
    <col min="14860" max="14868" width="9.33203125" style="1"/>
    <col min="14869" max="14872" width="0" style="1" hidden="1" customWidth="1"/>
    <col min="14873" max="15104" width="9.33203125" style="1"/>
    <col min="15105" max="15105" width="17" style="1" customWidth="1"/>
    <col min="15106" max="15106" width="23" style="1" customWidth="1"/>
    <col min="15107" max="15107" width="19" style="1" customWidth="1"/>
    <col min="15108" max="15108" width="5" style="1" customWidth="1"/>
    <col min="15109" max="15109" width="16" style="1" customWidth="1"/>
    <col min="15110" max="15110" width="18" style="1" customWidth="1"/>
    <col min="15111" max="15111" width="9" style="1" customWidth="1"/>
    <col min="15112" max="15112" width="18" style="1" customWidth="1"/>
    <col min="15113" max="15113" width="9" style="1" customWidth="1"/>
    <col min="15114" max="15114" width="18" style="1" customWidth="1"/>
    <col min="15115" max="15115" width="9" style="1" customWidth="1"/>
    <col min="15116" max="15124" width="9.33203125" style="1"/>
    <col min="15125" max="15128" width="0" style="1" hidden="1" customWidth="1"/>
    <col min="15129" max="15360" width="9.33203125" style="1"/>
    <col min="15361" max="15361" width="17" style="1" customWidth="1"/>
    <col min="15362" max="15362" width="23" style="1" customWidth="1"/>
    <col min="15363" max="15363" width="19" style="1" customWidth="1"/>
    <col min="15364" max="15364" width="5" style="1" customWidth="1"/>
    <col min="15365" max="15365" width="16" style="1" customWidth="1"/>
    <col min="15366" max="15366" width="18" style="1" customWidth="1"/>
    <col min="15367" max="15367" width="9" style="1" customWidth="1"/>
    <col min="15368" max="15368" width="18" style="1" customWidth="1"/>
    <col min="15369" max="15369" width="9" style="1" customWidth="1"/>
    <col min="15370" max="15370" width="18" style="1" customWidth="1"/>
    <col min="15371" max="15371" width="9" style="1" customWidth="1"/>
    <col min="15372" max="15380" width="9.33203125" style="1"/>
    <col min="15381" max="15384" width="0" style="1" hidden="1" customWidth="1"/>
    <col min="15385" max="15616" width="9.33203125" style="1"/>
    <col min="15617" max="15617" width="17" style="1" customWidth="1"/>
    <col min="15618" max="15618" width="23" style="1" customWidth="1"/>
    <col min="15619" max="15619" width="19" style="1" customWidth="1"/>
    <col min="15620" max="15620" width="5" style="1" customWidth="1"/>
    <col min="15621" max="15621" width="16" style="1" customWidth="1"/>
    <col min="15622" max="15622" width="18" style="1" customWidth="1"/>
    <col min="15623" max="15623" width="9" style="1" customWidth="1"/>
    <col min="15624" max="15624" width="18" style="1" customWidth="1"/>
    <col min="15625" max="15625" width="9" style="1" customWidth="1"/>
    <col min="15626" max="15626" width="18" style="1" customWidth="1"/>
    <col min="15627" max="15627" width="9" style="1" customWidth="1"/>
    <col min="15628" max="15636" width="9.33203125" style="1"/>
    <col min="15637" max="15640" width="0" style="1" hidden="1" customWidth="1"/>
    <col min="15641" max="15872" width="9.33203125" style="1"/>
    <col min="15873" max="15873" width="17" style="1" customWidth="1"/>
    <col min="15874" max="15874" width="23" style="1" customWidth="1"/>
    <col min="15875" max="15875" width="19" style="1" customWidth="1"/>
    <col min="15876" max="15876" width="5" style="1" customWidth="1"/>
    <col min="15877" max="15877" width="16" style="1" customWidth="1"/>
    <col min="15878" max="15878" width="18" style="1" customWidth="1"/>
    <col min="15879" max="15879" width="9" style="1" customWidth="1"/>
    <col min="15880" max="15880" width="18" style="1" customWidth="1"/>
    <col min="15881" max="15881" width="9" style="1" customWidth="1"/>
    <col min="15882" max="15882" width="18" style="1" customWidth="1"/>
    <col min="15883" max="15883" width="9" style="1" customWidth="1"/>
    <col min="15884" max="15892" width="9.33203125" style="1"/>
    <col min="15893" max="15896" width="0" style="1" hidden="1" customWidth="1"/>
    <col min="15897" max="16128" width="9.33203125" style="1"/>
    <col min="16129" max="16129" width="17" style="1" customWidth="1"/>
    <col min="16130" max="16130" width="23" style="1" customWidth="1"/>
    <col min="16131" max="16131" width="19" style="1" customWidth="1"/>
    <col min="16132" max="16132" width="5" style="1" customWidth="1"/>
    <col min="16133" max="16133" width="16" style="1" customWidth="1"/>
    <col min="16134" max="16134" width="18" style="1" customWidth="1"/>
    <col min="16135" max="16135" width="9" style="1" customWidth="1"/>
    <col min="16136" max="16136" width="18" style="1" customWidth="1"/>
    <col min="16137" max="16137" width="9" style="1" customWidth="1"/>
    <col min="16138" max="16138" width="18" style="1" customWidth="1"/>
    <col min="16139" max="16139" width="9" style="1" customWidth="1"/>
    <col min="16140" max="16148" width="9.33203125" style="1"/>
    <col min="16149" max="16152" width="0" style="1" hidden="1" customWidth="1"/>
    <col min="16153" max="16384" width="9.33203125" style="1"/>
  </cols>
  <sheetData>
    <row r="1" spans="1:24" ht="18.399999999999999" customHeight="1" thickBot="1" x14ac:dyDescent="0.2">
      <c r="A1" s="1" t="s">
        <v>654</v>
      </c>
    </row>
    <row r="2" spans="1:24" ht="18.399999999999999" customHeight="1" x14ac:dyDescent="0.15">
      <c r="A2" s="71" t="s">
        <v>655</v>
      </c>
      <c r="B2" s="73" t="s">
        <v>297</v>
      </c>
      <c r="C2" s="73" t="s">
        <v>184</v>
      </c>
      <c r="D2" s="73" t="s">
        <v>181</v>
      </c>
      <c r="E2" s="73" t="s">
        <v>656</v>
      </c>
      <c r="F2" s="73" t="s">
        <v>657</v>
      </c>
      <c r="G2" s="73" t="s">
        <v>407</v>
      </c>
      <c r="H2" s="73" t="s">
        <v>658</v>
      </c>
      <c r="I2" s="73" t="s">
        <v>407</v>
      </c>
      <c r="J2" s="73" t="s">
        <v>659</v>
      </c>
      <c r="K2" s="77" t="s">
        <v>407</v>
      </c>
      <c r="U2" s="1" t="s">
        <v>660</v>
      </c>
    </row>
    <row r="3" spans="1:24" ht="18.399999999999999" customHeight="1" thickBot="1" x14ac:dyDescent="0.2">
      <c r="A3" s="72" t="s">
        <v>407</v>
      </c>
      <c r="B3" s="74" t="s">
        <v>407</v>
      </c>
      <c r="C3" s="74" t="s">
        <v>407</v>
      </c>
      <c r="D3" s="74" t="s">
        <v>407</v>
      </c>
      <c r="E3" s="74" t="s">
        <v>407</v>
      </c>
      <c r="F3" s="2" t="s">
        <v>661</v>
      </c>
      <c r="G3" s="2" t="s">
        <v>662</v>
      </c>
      <c r="H3" s="2" t="s">
        <v>661</v>
      </c>
      <c r="I3" s="2" t="s">
        <v>662</v>
      </c>
      <c r="J3" s="2" t="s">
        <v>661</v>
      </c>
      <c r="K3" s="48" t="s">
        <v>662</v>
      </c>
      <c r="U3" s="1" t="s">
        <v>133</v>
      </c>
    </row>
    <row r="4" spans="1:24" ht="18.399999999999999" customHeight="1" x14ac:dyDescent="0.15">
      <c r="A4" s="5" t="s">
        <v>306</v>
      </c>
      <c r="B4" s="6" t="s">
        <v>177</v>
      </c>
      <c r="C4" s="6" t="s">
        <v>43</v>
      </c>
      <c r="D4" s="6" t="s">
        <v>340</v>
      </c>
      <c r="E4" s="46">
        <v>28500</v>
      </c>
      <c r="F4" s="46">
        <v>28500</v>
      </c>
      <c r="G4" s="6" t="s">
        <v>663</v>
      </c>
      <c r="H4" s="46">
        <v>33000</v>
      </c>
      <c r="I4" s="6" t="s">
        <v>664</v>
      </c>
      <c r="J4" s="46">
        <v>33330</v>
      </c>
      <c r="K4" s="49" t="s">
        <v>665</v>
      </c>
      <c r="U4" s="1" t="s">
        <v>133</v>
      </c>
      <c r="V4" s="1" t="s">
        <v>319</v>
      </c>
      <c r="W4" s="1" t="s">
        <v>306</v>
      </c>
      <c r="X4" s="1" t="s">
        <v>666</v>
      </c>
    </row>
    <row r="5" spans="1:24" ht="18.399999999999999" customHeight="1" x14ac:dyDescent="0.15">
      <c r="A5" s="5" t="s">
        <v>237</v>
      </c>
      <c r="B5" s="6" t="s">
        <v>75</v>
      </c>
      <c r="C5" s="6" t="s">
        <v>95</v>
      </c>
      <c r="D5" s="6" t="s">
        <v>48</v>
      </c>
      <c r="E5" s="46">
        <v>5000</v>
      </c>
      <c r="F5" s="46">
        <v>5000</v>
      </c>
      <c r="G5" s="6" t="s">
        <v>667</v>
      </c>
      <c r="H5" s="46">
        <v>5000</v>
      </c>
      <c r="I5" s="6" t="s">
        <v>668</v>
      </c>
      <c r="J5" s="46">
        <v>5000</v>
      </c>
      <c r="K5" s="49" t="s">
        <v>669</v>
      </c>
      <c r="V5" s="1" t="s">
        <v>388</v>
      </c>
      <c r="W5" s="1" t="s">
        <v>237</v>
      </c>
      <c r="X5" s="1" t="s">
        <v>670</v>
      </c>
    </row>
    <row r="6" spans="1:24" ht="18.399999999999999" customHeight="1" x14ac:dyDescent="0.15">
      <c r="A6" s="5" t="s">
        <v>52</v>
      </c>
      <c r="B6" s="6" t="s">
        <v>75</v>
      </c>
      <c r="C6" s="6" t="s">
        <v>70</v>
      </c>
      <c r="D6" s="6" t="s">
        <v>48</v>
      </c>
      <c r="E6" s="46">
        <v>32000</v>
      </c>
      <c r="F6" s="46">
        <v>32000</v>
      </c>
      <c r="G6" s="6" t="s">
        <v>667</v>
      </c>
      <c r="H6" s="46">
        <v>33000</v>
      </c>
      <c r="I6" s="6" t="s">
        <v>668</v>
      </c>
      <c r="J6" s="6"/>
      <c r="K6" s="49" t="s">
        <v>407</v>
      </c>
      <c r="V6" s="1" t="s">
        <v>407</v>
      </c>
      <c r="W6" s="1" t="s">
        <v>407</v>
      </c>
      <c r="X6" s="1" t="s">
        <v>670</v>
      </c>
    </row>
    <row r="7" spans="1:24" ht="18.399999999999999" customHeight="1" x14ac:dyDescent="0.15">
      <c r="A7" s="5" t="s">
        <v>111</v>
      </c>
      <c r="B7" s="6" t="s">
        <v>378</v>
      </c>
      <c r="C7" s="6" t="s">
        <v>385</v>
      </c>
      <c r="D7" s="6" t="s">
        <v>379</v>
      </c>
      <c r="E7" s="46">
        <v>230000</v>
      </c>
      <c r="F7" s="6"/>
      <c r="G7" s="6" t="s">
        <v>407</v>
      </c>
      <c r="H7" s="6"/>
      <c r="I7" s="6" t="s">
        <v>407</v>
      </c>
      <c r="J7" s="6"/>
      <c r="K7" s="49" t="s">
        <v>407</v>
      </c>
      <c r="V7" s="1" t="s">
        <v>407</v>
      </c>
      <c r="W7" s="1" t="s">
        <v>407</v>
      </c>
      <c r="X7" s="1" t="s">
        <v>671</v>
      </c>
    </row>
    <row r="8" spans="1:24" ht="18.399999999999999" customHeight="1" x14ac:dyDescent="0.15">
      <c r="A8" s="5" t="s">
        <v>44</v>
      </c>
      <c r="B8" s="6" t="s">
        <v>18</v>
      </c>
      <c r="C8" s="6" t="s">
        <v>67</v>
      </c>
      <c r="D8" s="6" t="s">
        <v>303</v>
      </c>
      <c r="E8" s="46">
        <v>160000</v>
      </c>
      <c r="F8" s="46">
        <v>160000</v>
      </c>
      <c r="G8" s="6" t="s">
        <v>672</v>
      </c>
      <c r="H8" s="46">
        <v>169800</v>
      </c>
      <c r="I8" s="6" t="s">
        <v>673</v>
      </c>
      <c r="J8" s="46">
        <v>169800</v>
      </c>
      <c r="K8" s="49" t="s">
        <v>674</v>
      </c>
      <c r="V8" s="1" t="s">
        <v>407</v>
      </c>
      <c r="W8" s="1" t="s">
        <v>44</v>
      </c>
      <c r="X8" s="1" t="s">
        <v>675</v>
      </c>
    </row>
    <row r="9" spans="1:24" ht="18.399999999999999" customHeight="1" x14ac:dyDescent="0.15">
      <c r="A9" s="5" t="s">
        <v>123</v>
      </c>
      <c r="B9" s="6" t="s">
        <v>147</v>
      </c>
      <c r="C9" s="6" t="s">
        <v>399</v>
      </c>
      <c r="D9" s="6" t="s">
        <v>310</v>
      </c>
      <c r="E9" s="46">
        <v>315000</v>
      </c>
      <c r="F9" s="6"/>
      <c r="G9" s="6" t="s">
        <v>407</v>
      </c>
      <c r="H9" s="46">
        <v>315000</v>
      </c>
      <c r="I9" s="6" t="s">
        <v>676</v>
      </c>
      <c r="J9" s="6"/>
      <c r="K9" s="49" t="s">
        <v>407</v>
      </c>
      <c r="V9" s="1" t="s">
        <v>407</v>
      </c>
      <c r="W9" s="1" t="s">
        <v>407</v>
      </c>
      <c r="X9" s="1" t="s">
        <v>677</v>
      </c>
    </row>
    <row r="10" spans="1:24" ht="18.399999999999999" customHeight="1" x14ac:dyDescent="0.15">
      <c r="A10" s="5" t="s">
        <v>250</v>
      </c>
      <c r="B10" s="6" t="s">
        <v>121</v>
      </c>
      <c r="C10" s="6" t="s">
        <v>92</v>
      </c>
      <c r="D10" s="6" t="s">
        <v>182</v>
      </c>
      <c r="E10" s="46">
        <v>1500</v>
      </c>
      <c r="F10" s="46">
        <v>1500</v>
      </c>
      <c r="G10" s="6" t="s">
        <v>678</v>
      </c>
      <c r="H10" s="6"/>
      <c r="I10" s="6" t="s">
        <v>407</v>
      </c>
      <c r="J10" s="6"/>
      <c r="K10" s="49" t="s">
        <v>407</v>
      </c>
      <c r="V10" s="1" t="s">
        <v>407</v>
      </c>
      <c r="W10" s="1" t="s">
        <v>407</v>
      </c>
      <c r="X10" s="1" t="s">
        <v>679</v>
      </c>
    </row>
    <row r="11" spans="1:24" ht="18.399999999999999" customHeight="1" x14ac:dyDescent="0.15">
      <c r="A11" s="5" t="s">
        <v>88</v>
      </c>
      <c r="B11" s="6" t="s">
        <v>60</v>
      </c>
      <c r="C11" s="6" t="s">
        <v>205</v>
      </c>
      <c r="D11" s="6" t="s">
        <v>340</v>
      </c>
      <c r="E11" s="46">
        <v>22000</v>
      </c>
      <c r="F11" s="46">
        <v>22000</v>
      </c>
      <c r="G11" s="6" t="s">
        <v>680</v>
      </c>
      <c r="H11" s="46">
        <v>22000</v>
      </c>
      <c r="I11" s="6" t="s">
        <v>681</v>
      </c>
      <c r="J11" s="6"/>
      <c r="K11" s="49" t="s">
        <v>407</v>
      </c>
      <c r="U11" s="1" t="s">
        <v>133</v>
      </c>
      <c r="V11" s="1" t="s">
        <v>407</v>
      </c>
      <c r="W11" s="1" t="s">
        <v>407</v>
      </c>
      <c r="X11" s="1" t="s">
        <v>682</v>
      </c>
    </row>
    <row r="12" spans="1:24" ht="18.399999999999999" customHeight="1" x14ac:dyDescent="0.15">
      <c r="A12" s="5" t="s">
        <v>154</v>
      </c>
      <c r="B12" s="6" t="s">
        <v>333</v>
      </c>
      <c r="C12" s="6" t="s">
        <v>107</v>
      </c>
      <c r="D12" s="6" t="s">
        <v>400</v>
      </c>
      <c r="E12" s="46">
        <v>9650</v>
      </c>
      <c r="F12" s="46">
        <v>10033</v>
      </c>
      <c r="G12" s="6" t="s">
        <v>683</v>
      </c>
      <c r="H12" s="46">
        <v>9650</v>
      </c>
      <c r="I12" s="6" t="s">
        <v>684</v>
      </c>
      <c r="J12" s="6"/>
      <c r="K12" s="49" t="s">
        <v>407</v>
      </c>
      <c r="U12" s="1" t="s">
        <v>685</v>
      </c>
      <c r="V12" s="1" t="s">
        <v>407</v>
      </c>
      <c r="W12" s="1" t="s">
        <v>407</v>
      </c>
      <c r="X12" s="1" t="s">
        <v>686</v>
      </c>
    </row>
    <row r="13" spans="1:24" ht="18.399999999999999" customHeight="1" x14ac:dyDescent="0.15">
      <c r="A13" s="5" t="s">
        <v>634</v>
      </c>
      <c r="B13" s="6" t="s">
        <v>631</v>
      </c>
      <c r="C13" s="6" t="s">
        <v>632</v>
      </c>
      <c r="D13" s="6" t="s">
        <v>340</v>
      </c>
      <c r="E13" s="46">
        <v>157000</v>
      </c>
      <c r="F13" s="46">
        <v>157000</v>
      </c>
      <c r="G13" s="6" t="s">
        <v>687</v>
      </c>
      <c r="H13" s="6"/>
      <c r="I13" s="6" t="s">
        <v>407</v>
      </c>
      <c r="J13" s="6"/>
      <c r="K13" s="49" t="s">
        <v>407</v>
      </c>
      <c r="U13" s="1" t="s">
        <v>365</v>
      </c>
      <c r="V13" s="1" t="s">
        <v>407</v>
      </c>
      <c r="W13" s="1" t="s">
        <v>407</v>
      </c>
      <c r="X13" s="1" t="s">
        <v>407</v>
      </c>
    </row>
    <row r="14" spans="1:24" ht="18.399999999999999" customHeight="1" x14ac:dyDescent="0.15">
      <c r="A14" s="5" t="s">
        <v>558</v>
      </c>
      <c r="B14" s="6" t="s">
        <v>635</v>
      </c>
      <c r="C14" s="6" t="s">
        <v>557</v>
      </c>
      <c r="D14" s="6" t="s">
        <v>636</v>
      </c>
      <c r="E14" s="46">
        <v>20000</v>
      </c>
      <c r="F14" s="6"/>
      <c r="G14" s="6" t="s">
        <v>407</v>
      </c>
      <c r="H14" s="6"/>
      <c r="I14" s="6" t="s">
        <v>407</v>
      </c>
      <c r="J14" s="6"/>
      <c r="K14" s="49" t="s">
        <v>407</v>
      </c>
      <c r="U14" s="1" t="s">
        <v>365</v>
      </c>
      <c r="V14" s="1" t="s">
        <v>407</v>
      </c>
      <c r="W14" s="1" t="s">
        <v>407</v>
      </c>
      <c r="X14" s="1" t="s">
        <v>407</v>
      </c>
    </row>
    <row r="15" spans="1:24" ht="18.399999999999999" customHeight="1" x14ac:dyDescent="0.15">
      <c r="A15" s="5" t="s">
        <v>554</v>
      </c>
      <c r="B15" s="6" t="s">
        <v>638</v>
      </c>
      <c r="C15" s="6" t="s">
        <v>553</v>
      </c>
      <c r="D15" s="6" t="s">
        <v>260</v>
      </c>
      <c r="E15" s="46">
        <v>280000</v>
      </c>
      <c r="F15" s="46">
        <v>280000</v>
      </c>
      <c r="G15" s="6" t="s">
        <v>688</v>
      </c>
      <c r="H15" s="46">
        <v>280000</v>
      </c>
      <c r="I15" s="6" t="s">
        <v>689</v>
      </c>
      <c r="J15" s="6"/>
      <c r="K15" s="49" t="s">
        <v>407</v>
      </c>
      <c r="U15" s="1" t="s">
        <v>365</v>
      </c>
      <c r="V15" s="1" t="s">
        <v>407</v>
      </c>
      <c r="W15" s="1" t="s">
        <v>407</v>
      </c>
      <c r="X15" s="1" t="s">
        <v>407</v>
      </c>
    </row>
    <row r="16" spans="1:24" ht="18.399999999999999" customHeight="1" x14ac:dyDescent="0.15">
      <c r="A16" s="5" t="s">
        <v>568</v>
      </c>
      <c r="B16" s="6" t="s">
        <v>640</v>
      </c>
      <c r="C16" s="6" t="s">
        <v>567</v>
      </c>
      <c r="D16" s="6" t="s">
        <v>636</v>
      </c>
      <c r="E16" s="46">
        <v>106590</v>
      </c>
      <c r="F16" s="6"/>
      <c r="G16" s="6" t="s">
        <v>407</v>
      </c>
      <c r="H16" s="6"/>
      <c r="I16" s="6" t="s">
        <v>407</v>
      </c>
      <c r="J16" s="6"/>
      <c r="K16" s="49" t="s">
        <v>407</v>
      </c>
      <c r="U16" s="1" t="s">
        <v>365</v>
      </c>
      <c r="V16" s="1" t="s">
        <v>407</v>
      </c>
      <c r="W16" s="1" t="s">
        <v>407</v>
      </c>
      <c r="X16" s="1" t="s">
        <v>407</v>
      </c>
    </row>
    <row r="17" spans="1:24" ht="18.399999999999999" customHeight="1" x14ac:dyDescent="0.15">
      <c r="A17" s="5" t="s">
        <v>575</v>
      </c>
      <c r="B17" s="6" t="s">
        <v>642</v>
      </c>
      <c r="C17" s="6" t="s">
        <v>574</v>
      </c>
      <c r="D17" s="6" t="s">
        <v>268</v>
      </c>
      <c r="E17" s="46">
        <v>147620</v>
      </c>
      <c r="F17" s="6"/>
      <c r="G17" s="6" t="s">
        <v>407</v>
      </c>
      <c r="H17" s="6"/>
      <c r="I17" s="6" t="s">
        <v>407</v>
      </c>
      <c r="J17" s="6"/>
      <c r="K17" s="49" t="s">
        <v>407</v>
      </c>
      <c r="V17" s="1" t="s">
        <v>407</v>
      </c>
      <c r="W17" s="1" t="s">
        <v>407</v>
      </c>
      <c r="X17" s="1" t="s">
        <v>407</v>
      </c>
    </row>
    <row r="18" spans="1:24" ht="18.399999999999999" customHeight="1" x14ac:dyDescent="0.15">
      <c r="A18" s="5" t="s">
        <v>580</v>
      </c>
      <c r="B18" s="6" t="s">
        <v>644</v>
      </c>
      <c r="C18" s="6" t="s">
        <v>579</v>
      </c>
      <c r="D18" s="6" t="s">
        <v>340</v>
      </c>
      <c r="E18" s="46">
        <v>34860</v>
      </c>
      <c r="F18" s="6"/>
      <c r="G18" s="6" t="s">
        <v>407</v>
      </c>
      <c r="H18" s="6"/>
      <c r="I18" s="6" t="s">
        <v>407</v>
      </c>
      <c r="J18" s="6"/>
      <c r="K18" s="49" t="s">
        <v>407</v>
      </c>
      <c r="V18" s="1" t="s">
        <v>407</v>
      </c>
      <c r="W18" s="1" t="s">
        <v>407</v>
      </c>
      <c r="X18" s="1" t="s">
        <v>407</v>
      </c>
    </row>
    <row r="19" spans="1:24" ht="18.399999999999999" customHeight="1" x14ac:dyDescent="0.15">
      <c r="A19" s="5" t="s">
        <v>582</v>
      </c>
      <c r="B19" s="6" t="s">
        <v>644</v>
      </c>
      <c r="C19" s="6" t="s">
        <v>581</v>
      </c>
      <c r="D19" s="6" t="s">
        <v>340</v>
      </c>
      <c r="E19" s="46">
        <v>34150</v>
      </c>
      <c r="F19" s="6"/>
      <c r="G19" s="6" t="s">
        <v>407</v>
      </c>
      <c r="H19" s="6"/>
      <c r="I19" s="6" t="s">
        <v>407</v>
      </c>
      <c r="J19" s="6"/>
      <c r="K19" s="49" t="s">
        <v>407</v>
      </c>
      <c r="V19" s="1" t="s">
        <v>407</v>
      </c>
      <c r="W19" s="1" t="s">
        <v>407</v>
      </c>
      <c r="X19" s="1" t="s">
        <v>407</v>
      </c>
    </row>
    <row r="20" spans="1:24" ht="18.399999999999999" customHeight="1" x14ac:dyDescent="0.15">
      <c r="A20" s="5" t="s">
        <v>584</v>
      </c>
      <c r="B20" s="6" t="s">
        <v>644</v>
      </c>
      <c r="C20" s="6" t="s">
        <v>583</v>
      </c>
      <c r="D20" s="6" t="s">
        <v>340</v>
      </c>
      <c r="E20" s="46">
        <v>50760</v>
      </c>
      <c r="F20" s="6"/>
      <c r="G20" s="6" t="s">
        <v>407</v>
      </c>
      <c r="H20" s="6"/>
      <c r="I20" s="6" t="s">
        <v>407</v>
      </c>
      <c r="J20" s="6"/>
      <c r="K20" s="49" t="s">
        <v>407</v>
      </c>
      <c r="V20" s="1" t="s">
        <v>407</v>
      </c>
      <c r="W20" s="1" t="s">
        <v>407</v>
      </c>
      <c r="X20" s="1" t="s">
        <v>407</v>
      </c>
    </row>
    <row r="21" spans="1:24" ht="18.399999999999999" customHeight="1" x14ac:dyDescent="0.15">
      <c r="A21" s="5" t="s">
        <v>586</v>
      </c>
      <c r="B21" s="6" t="s">
        <v>644</v>
      </c>
      <c r="C21" s="6" t="s">
        <v>585</v>
      </c>
      <c r="D21" s="6" t="s">
        <v>340</v>
      </c>
      <c r="E21" s="46">
        <v>15830</v>
      </c>
      <c r="F21" s="6"/>
      <c r="G21" s="6" t="s">
        <v>407</v>
      </c>
      <c r="H21" s="6"/>
      <c r="I21" s="6" t="s">
        <v>407</v>
      </c>
      <c r="J21" s="6"/>
      <c r="K21" s="49" t="s">
        <v>407</v>
      </c>
      <c r="U21" s="1" t="s">
        <v>657</v>
      </c>
      <c r="V21" s="1" t="s">
        <v>407</v>
      </c>
      <c r="W21" s="1" t="s">
        <v>407</v>
      </c>
      <c r="X21" s="1" t="s">
        <v>407</v>
      </c>
    </row>
    <row r="22" spans="1:24" ht="18.399999999999999" customHeight="1" x14ac:dyDescent="0.15">
      <c r="A22" s="5" t="s">
        <v>588</v>
      </c>
      <c r="B22" s="6" t="s">
        <v>644</v>
      </c>
      <c r="C22" s="6" t="s">
        <v>587</v>
      </c>
      <c r="D22" s="6" t="s">
        <v>340</v>
      </c>
      <c r="E22" s="46">
        <v>23290</v>
      </c>
      <c r="F22" s="6"/>
      <c r="G22" s="6" t="s">
        <v>407</v>
      </c>
      <c r="H22" s="6"/>
      <c r="I22" s="6" t="s">
        <v>407</v>
      </c>
      <c r="J22" s="6"/>
      <c r="K22" s="49" t="s">
        <v>407</v>
      </c>
      <c r="U22" s="1" t="s">
        <v>658</v>
      </c>
      <c r="V22" s="1" t="s">
        <v>407</v>
      </c>
      <c r="W22" s="1" t="s">
        <v>407</v>
      </c>
      <c r="X22" s="1" t="s">
        <v>407</v>
      </c>
    </row>
    <row r="23" spans="1:24" ht="18.399999999999999" customHeight="1" thickBot="1" x14ac:dyDescent="0.2">
      <c r="A23" s="22" t="s">
        <v>590</v>
      </c>
      <c r="B23" s="23" t="s">
        <v>644</v>
      </c>
      <c r="C23" s="23" t="s">
        <v>589</v>
      </c>
      <c r="D23" s="23" t="s">
        <v>340</v>
      </c>
      <c r="E23" s="47">
        <v>9150</v>
      </c>
      <c r="F23" s="23"/>
      <c r="G23" s="23" t="s">
        <v>407</v>
      </c>
      <c r="H23" s="23"/>
      <c r="I23" s="23" t="s">
        <v>407</v>
      </c>
      <c r="J23" s="23"/>
      <c r="K23" s="50" t="s">
        <v>407</v>
      </c>
      <c r="U23" s="1" t="s">
        <v>659</v>
      </c>
      <c r="V23" s="1" t="s">
        <v>407</v>
      </c>
      <c r="W23" s="1" t="s">
        <v>407</v>
      </c>
      <c r="X23" s="1" t="s">
        <v>407</v>
      </c>
    </row>
    <row r="24" spans="1:24" ht="18.399999999999999" customHeight="1" x14ac:dyDescent="0.15">
      <c r="U24" s="1" t="s">
        <v>407</v>
      </c>
    </row>
    <row r="25" spans="1:24" ht="18.399999999999999" customHeight="1" x14ac:dyDescent="0.15">
      <c r="U25" s="1" t="s">
        <v>407</v>
      </c>
    </row>
    <row r="26" spans="1:24" ht="18.399999999999999" customHeight="1" x14ac:dyDescent="0.15">
      <c r="U26" s="1" t="s">
        <v>407</v>
      </c>
    </row>
    <row r="31" spans="1:24" ht="18.399999999999999" customHeight="1" x14ac:dyDescent="0.15">
      <c r="U31" s="1" t="s">
        <v>133</v>
      </c>
    </row>
    <row r="32" spans="1:24" ht="18.399999999999999" customHeight="1" x14ac:dyDescent="0.15">
      <c r="U32" s="1" t="s">
        <v>685</v>
      </c>
    </row>
    <row r="33" spans="21:21" ht="18.399999999999999" customHeight="1" x14ac:dyDescent="0.15">
      <c r="U33" s="1" t="s">
        <v>392</v>
      </c>
    </row>
    <row r="34" spans="21:21" ht="18.399999999999999" customHeight="1" x14ac:dyDescent="0.15">
      <c r="U34" s="1" t="s">
        <v>365</v>
      </c>
    </row>
    <row r="35" spans="21:21" ht="18.399999999999999" customHeight="1" x14ac:dyDescent="0.15">
      <c r="U35" s="1" t="s">
        <v>365</v>
      </c>
    </row>
    <row r="36" spans="21:21" ht="18.399999999999999" customHeight="1" x14ac:dyDescent="0.15">
      <c r="U36" s="1" t="s">
        <v>365</v>
      </c>
    </row>
  </sheetData>
  <mergeCells count="8">
    <mergeCell ref="H2:I2"/>
    <mergeCell ref="J2:K2"/>
    <mergeCell ref="A2:A3"/>
    <mergeCell ref="B2:B3"/>
    <mergeCell ref="C2:C3"/>
    <mergeCell ref="D2:D3"/>
    <mergeCell ref="E2:E3"/>
    <mergeCell ref="F2:G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K158" sqref="BK158"/>
    </sheetView>
  </sheetViews>
  <sheetFormatPr defaultRowHeight="18.399999999999999" customHeight="1" x14ac:dyDescent="0.15"/>
  <cols>
    <col min="1" max="1" width="25" style="1" customWidth="1"/>
    <col min="2" max="2" width="10" style="1" customWidth="1"/>
    <col min="3" max="3" width="25" style="1" customWidth="1"/>
    <col min="4" max="5" width="30" style="1" customWidth="1"/>
    <col min="6" max="256" width="9.33203125" style="1"/>
    <col min="257" max="257" width="25" style="1" customWidth="1"/>
    <col min="258" max="258" width="10" style="1" customWidth="1"/>
    <col min="259" max="259" width="25" style="1" customWidth="1"/>
    <col min="260" max="261" width="30" style="1" customWidth="1"/>
    <col min="262" max="512" width="9.33203125" style="1"/>
    <col min="513" max="513" width="25" style="1" customWidth="1"/>
    <col min="514" max="514" width="10" style="1" customWidth="1"/>
    <col min="515" max="515" width="25" style="1" customWidth="1"/>
    <col min="516" max="517" width="30" style="1" customWidth="1"/>
    <col min="518" max="768" width="9.33203125" style="1"/>
    <col min="769" max="769" width="25" style="1" customWidth="1"/>
    <col min="770" max="770" width="10" style="1" customWidth="1"/>
    <col min="771" max="771" width="25" style="1" customWidth="1"/>
    <col min="772" max="773" width="30" style="1" customWidth="1"/>
    <col min="774" max="1024" width="9.33203125" style="1"/>
    <col min="1025" max="1025" width="25" style="1" customWidth="1"/>
    <col min="1026" max="1026" width="10" style="1" customWidth="1"/>
    <col min="1027" max="1027" width="25" style="1" customWidth="1"/>
    <col min="1028" max="1029" width="30" style="1" customWidth="1"/>
    <col min="1030" max="1280" width="9.33203125" style="1"/>
    <col min="1281" max="1281" width="25" style="1" customWidth="1"/>
    <col min="1282" max="1282" width="10" style="1" customWidth="1"/>
    <col min="1283" max="1283" width="25" style="1" customWidth="1"/>
    <col min="1284" max="1285" width="30" style="1" customWidth="1"/>
    <col min="1286" max="1536" width="9.33203125" style="1"/>
    <col min="1537" max="1537" width="25" style="1" customWidth="1"/>
    <col min="1538" max="1538" width="10" style="1" customWidth="1"/>
    <col min="1539" max="1539" width="25" style="1" customWidth="1"/>
    <col min="1540" max="1541" width="30" style="1" customWidth="1"/>
    <col min="1542" max="1792" width="9.33203125" style="1"/>
    <col min="1793" max="1793" width="25" style="1" customWidth="1"/>
    <col min="1794" max="1794" width="10" style="1" customWidth="1"/>
    <col min="1795" max="1795" width="25" style="1" customWidth="1"/>
    <col min="1796" max="1797" width="30" style="1" customWidth="1"/>
    <col min="1798" max="2048" width="9.33203125" style="1"/>
    <col min="2049" max="2049" width="25" style="1" customWidth="1"/>
    <col min="2050" max="2050" width="10" style="1" customWidth="1"/>
    <col min="2051" max="2051" width="25" style="1" customWidth="1"/>
    <col min="2052" max="2053" width="30" style="1" customWidth="1"/>
    <col min="2054" max="2304" width="9.33203125" style="1"/>
    <col min="2305" max="2305" width="25" style="1" customWidth="1"/>
    <col min="2306" max="2306" width="10" style="1" customWidth="1"/>
    <col min="2307" max="2307" width="25" style="1" customWidth="1"/>
    <col min="2308" max="2309" width="30" style="1" customWidth="1"/>
    <col min="2310" max="2560" width="9.33203125" style="1"/>
    <col min="2561" max="2561" width="25" style="1" customWidth="1"/>
    <col min="2562" max="2562" width="10" style="1" customWidth="1"/>
    <col min="2563" max="2563" width="25" style="1" customWidth="1"/>
    <col min="2564" max="2565" width="30" style="1" customWidth="1"/>
    <col min="2566" max="2816" width="9.33203125" style="1"/>
    <col min="2817" max="2817" width="25" style="1" customWidth="1"/>
    <col min="2818" max="2818" width="10" style="1" customWidth="1"/>
    <col min="2819" max="2819" width="25" style="1" customWidth="1"/>
    <col min="2820" max="2821" width="30" style="1" customWidth="1"/>
    <col min="2822" max="3072" width="9.33203125" style="1"/>
    <col min="3073" max="3073" width="25" style="1" customWidth="1"/>
    <col min="3074" max="3074" width="10" style="1" customWidth="1"/>
    <col min="3075" max="3075" width="25" style="1" customWidth="1"/>
    <col min="3076" max="3077" width="30" style="1" customWidth="1"/>
    <col min="3078" max="3328" width="9.33203125" style="1"/>
    <col min="3329" max="3329" width="25" style="1" customWidth="1"/>
    <col min="3330" max="3330" width="10" style="1" customWidth="1"/>
    <col min="3331" max="3331" width="25" style="1" customWidth="1"/>
    <col min="3332" max="3333" width="30" style="1" customWidth="1"/>
    <col min="3334" max="3584" width="9.33203125" style="1"/>
    <col min="3585" max="3585" width="25" style="1" customWidth="1"/>
    <col min="3586" max="3586" width="10" style="1" customWidth="1"/>
    <col min="3587" max="3587" width="25" style="1" customWidth="1"/>
    <col min="3588" max="3589" width="30" style="1" customWidth="1"/>
    <col min="3590" max="3840" width="9.33203125" style="1"/>
    <col min="3841" max="3841" width="25" style="1" customWidth="1"/>
    <col min="3842" max="3842" width="10" style="1" customWidth="1"/>
    <col min="3843" max="3843" width="25" style="1" customWidth="1"/>
    <col min="3844" max="3845" width="30" style="1" customWidth="1"/>
    <col min="3846" max="4096" width="9.33203125" style="1"/>
    <col min="4097" max="4097" width="25" style="1" customWidth="1"/>
    <col min="4098" max="4098" width="10" style="1" customWidth="1"/>
    <col min="4099" max="4099" width="25" style="1" customWidth="1"/>
    <col min="4100" max="4101" width="30" style="1" customWidth="1"/>
    <col min="4102" max="4352" width="9.33203125" style="1"/>
    <col min="4353" max="4353" width="25" style="1" customWidth="1"/>
    <col min="4354" max="4354" width="10" style="1" customWidth="1"/>
    <col min="4355" max="4355" width="25" style="1" customWidth="1"/>
    <col min="4356" max="4357" width="30" style="1" customWidth="1"/>
    <col min="4358" max="4608" width="9.33203125" style="1"/>
    <col min="4609" max="4609" width="25" style="1" customWidth="1"/>
    <col min="4610" max="4610" width="10" style="1" customWidth="1"/>
    <col min="4611" max="4611" width="25" style="1" customWidth="1"/>
    <col min="4612" max="4613" width="30" style="1" customWidth="1"/>
    <col min="4614" max="4864" width="9.33203125" style="1"/>
    <col min="4865" max="4865" width="25" style="1" customWidth="1"/>
    <col min="4866" max="4866" width="10" style="1" customWidth="1"/>
    <col min="4867" max="4867" width="25" style="1" customWidth="1"/>
    <col min="4868" max="4869" width="30" style="1" customWidth="1"/>
    <col min="4870" max="5120" width="9.33203125" style="1"/>
    <col min="5121" max="5121" width="25" style="1" customWidth="1"/>
    <col min="5122" max="5122" width="10" style="1" customWidth="1"/>
    <col min="5123" max="5123" width="25" style="1" customWidth="1"/>
    <col min="5124" max="5125" width="30" style="1" customWidth="1"/>
    <col min="5126" max="5376" width="9.33203125" style="1"/>
    <col min="5377" max="5377" width="25" style="1" customWidth="1"/>
    <col min="5378" max="5378" width="10" style="1" customWidth="1"/>
    <col min="5379" max="5379" width="25" style="1" customWidth="1"/>
    <col min="5380" max="5381" width="30" style="1" customWidth="1"/>
    <col min="5382" max="5632" width="9.33203125" style="1"/>
    <col min="5633" max="5633" width="25" style="1" customWidth="1"/>
    <col min="5634" max="5634" width="10" style="1" customWidth="1"/>
    <col min="5635" max="5635" width="25" style="1" customWidth="1"/>
    <col min="5636" max="5637" width="30" style="1" customWidth="1"/>
    <col min="5638" max="5888" width="9.33203125" style="1"/>
    <col min="5889" max="5889" width="25" style="1" customWidth="1"/>
    <col min="5890" max="5890" width="10" style="1" customWidth="1"/>
    <col min="5891" max="5891" width="25" style="1" customWidth="1"/>
    <col min="5892" max="5893" width="30" style="1" customWidth="1"/>
    <col min="5894" max="6144" width="9.33203125" style="1"/>
    <col min="6145" max="6145" width="25" style="1" customWidth="1"/>
    <col min="6146" max="6146" width="10" style="1" customWidth="1"/>
    <col min="6147" max="6147" width="25" style="1" customWidth="1"/>
    <col min="6148" max="6149" width="30" style="1" customWidth="1"/>
    <col min="6150" max="6400" width="9.33203125" style="1"/>
    <col min="6401" max="6401" width="25" style="1" customWidth="1"/>
    <col min="6402" max="6402" width="10" style="1" customWidth="1"/>
    <col min="6403" max="6403" width="25" style="1" customWidth="1"/>
    <col min="6404" max="6405" width="30" style="1" customWidth="1"/>
    <col min="6406" max="6656" width="9.33203125" style="1"/>
    <col min="6657" max="6657" width="25" style="1" customWidth="1"/>
    <col min="6658" max="6658" width="10" style="1" customWidth="1"/>
    <col min="6659" max="6659" width="25" style="1" customWidth="1"/>
    <col min="6660" max="6661" width="30" style="1" customWidth="1"/>
    <col min="6662" max="6912" width="9.33203125" style="1"/>
    <col min="6913" max="6913" width="25" style="1" customWidth="1"/>
    <col min="6914" max="6914" width="10" style="1" customWidth="1"/>
    <col min="6915" max="6915" width="25" style="1" customWidth="1"/>
    <col min="6916" max="6917" width="30" style="1" customWidth="1"/>
    <col min="6918" max="7168" width="9.33203125" style="1"/>
    <col min="7169" max="7169" width="25" style="1" customWidth="1"/>
    <col min="7170" max="7170" width="10" style="1" customWidth="1"/>
    <col min="7171" max="7171" width="25" style="1" customWidth="1"/>
    <col min="7172" max="7173" width="30" style="1" customWidth="1"/>
    <col min="7174" max="7424" width="9.33203125" style="1"/>
    <col min="7425" max="7425" width="25" style="1" customWidth="1"/>
    <col min="7426" max="7426" width="10" style="1" customWidth="1"/>
    <col min="7427" max="7427" width="25" style="1" customWidth="1"/>
    <col min="7428" max="7429" width="30" style="1" customWidth="1"/>
    <col min="7430" max="7680" width="9.33203125" style="1"/>
    <col min="7681" max="7681" width="25" style="1" customWidth="1"/>
    <col min="7682" max="7682" width="10" style="1" customWidth="1"/>
    <col min="7683" max="7683" width="25" style="1" customWidth="1"/>
    <col min="7684" max="7685" width="30" style="1" customWidth="1"/>
    <col min="7686" max="7936" width="9.33203125" style="1"/>
    <col min="7937" max="7937" width="25" style="1" customWidth="1"/>
    <col min="7938" max="7938" width="10" style="1" customWidth="1"/>
    <col min="7939" max="7939" width="25" style="1" customWidth="1"/>
    <col min="7940" max="7941" width="30" style="1" customWidth="1"/>
    <col min="7942" max="8192" width="9.33203125" style="1"/>
    <col min="8193" max="8193" width="25" style="1" customWidth="1"/>
    <col min="8194" max="8194" width="10" style="1" customWidth="1"/>
    <col min="8195" max="8195" width="25" style="1" customWidth="1"/>
    <col min="8196" max="8197" width="30" style="1" customWidth="1"/>
    <col min="8198" max="8448" width="9.33203125" style="1"/>
    <col min="8449" max="8449" width="25" style="1" customWidth="1"/>
    <col min="8450" max="8450" width="10" style="1" customWidth="1"/>
    <col min="8451" max="8451" width="25" style="1" customWidth="1"/>
    <col min="8452" max="8453" width="30" style="1" customWidth="1"/>
    <col min="8454" max="8704" width="9.33203125" style="1"/>
    <col min="8705" max="8705" width="25" style="1" customWidth="1"/>
    <col min="8706" max="8706" width="10" style="1" customWidth="1"/>
    <col min="8707" max="8707" width="25" style="1" customWidth="1"/>
    <col min="8708" max="8709" width="30" style="1" customWidth="1"/>
    <col min="8710" max="8960" width="9.33203125" style="1"/>
    <col min="8961" max="8961" width="25" style="1" customWidth="1"/>
    <col min="8962" max="8962" width="10" style="1" customWidth="1"/>
    <col min="8963" max="8963" width="25" style="1" customWidth="1"/>
    <col min="8964" max="8965" width="30" style="1" customWidth="1"/>
    <col min="8966" max="9216" width="9.33203125" style="1"/>
    <col min="9217" max="9217" width="25" style="1" customWidth="1"/>
    <col min="9218" max="9218" width="10" style="1" customWidth="1"/>
    <col min="9219" max="9219" width="25" style="1" customWidth="1"/>
    <col min="9220" max="9221" width="30" style="1" customWidth="1"/>
    <col min="9222" max="9472" width="9.33203125" style="1"/>
    <col min="9473" max="9473" width="25" style="1" customWidth="1"/>
    <col min="9474" max="9474" width="10" style="1" customWidth="1"/>
    <col min="9475" max="9475" width="25" style="1" customWidth="1"/>
    <col min="9476" max="9477" width="30" style="1" customWidth="1"/>
    <col min="9478" max="9728" width="9.33203125" style="1"/>
    <col min="9729" max="9729" width="25" style="1" customWidth="1"/>
    <col min="9730" max="9730" width="10" style="1" customWidth="1"/>
    <col min="9731" max="9731" width="25" style="1" customWidth="1"/>
    <col min="9732" max="9733" width="30" style="1" customWidth="1"/>
    <col min="9734" max="9984" width="9.33203125" style="1"/>
    <col min="9985" max="9985" width="25" style="1" customWidth="1"/>
    <col min="9986" max="9986" width="10" style="1" customWidth="1"/>
    <col min="9987" max="9987" width="25" style="1" customWidth="1"/>
    <col min="9988" max="9989" width="30" style="1" customWidth="1"/>
    <col min="9990" max="10240" width="9.33203125" style="1"/>
    <col min="10241" max="10241" width="25" style="1" customWidth="1"/>
    <col min="10242" max="10242" width="10" style="1" customWidth="1"/>
    <col min="10243" max="10243" width="25" style="1" customWidth="1"/>
    <col min="10244" max="10245" width="30" style="1" customWidth="1"/>
    <col min="10246" max="10496" width="9.33203125" style="1"/>
    <col min="10497" max="10497" width="25" style="1" customWidth="1"/>
    <col min="10498" max="10498" width="10" style="1" customWidth="1"/>
    <col min="10499" max="10499" width="25" style="1" customWidth="1"/>
    <col min="10500" max="10501" width="30" style="1" customWidth="1"/>
    <col min="10502" max="10752" width="9.33203125" style="1"/>
    <col min="10753" max="10753" width="25" style="1" customWidth="1"/>
    <col min="10754" max="10754" width="10" style="1" customWidth="1"/>
    <col min="10755" max="10755" width="25" style="1" customWidth="1"/>
    <col min="10756" max="10757" width="30" style="1" customWidth="1"/>
    <col min="10758" max="11008" width="9.33203125" style="1"/>
    <col min="11009" max="11009" width="25" style="1" customWidth="1"/>
    <col min="11010" max="11010" width="10" style="1" customWidth="1"/>
    <col min="11011" max="11011" width="25" style="1" customWidth="1"/>
    <col min="11012" max="11013" width="30" style="1" customWidth="1"/>
    <col min="11014" max="11264" width="9.33203125" style="1"/>
    <col min="11265" max="11265" width="25" style="1" customWidth="1"/>
    <col min="11266" max="11266" width="10" style="1" customWidth="1"/>
    <col min="11267" max="11267" width="25" style="1" customWidth="1"/>
    <col min="11268" max="11269" width="30" style="1" customWidth="1"/>
    <col min="11270" max="11520" width="9.33203125" style="1"/>
    <col min="11521" max="11521" width="25" style="1" customWidth="1"/>
    <col min="11522" max="11522" width="10" style="1" customWidth="1"/>
    <col min="11523" max="11523" width="25" style="1" customWidth="1"/>
    <col min="11524" max="11525" width="30" style="1" customWidth="1"/>
    <col min="11526" max="11776" width="9.33203125" style="1"/>
    <col min="11777" max="11777" width="25" style="1" customWidth="1"/>
    <col min="11778" max="11778" width="10" style="1" customWidth="1"/>
    <col min="11779" max="11779" width="25" style="1" customWidth="1"/>
    <col min="11780" max="11781" width="30" style="1" customWidth="1"/>
    <col min="11782" max="12032" width="9.33203125" style="1"/>
    <col min="12033" max="12033" width="25" style="1" customWidth="1"/>
    <col min="12034" max="12034" width="10" style="1" customWidth="1"/>
    <col min="12035" max="12035" width="25" style="1" customWidth="1"/>
    <col min="12036" max="12037" width="30" style="1" customWidth="1"/>
    <col min="12038" max="12288" width="9.33203125" style="1"/>
    <col min="12289" max="12289" width="25" style="1" customWidth="1"/>
    <col min="12290" max="12290" width="10" style="1" customWidth="1"/>
    <col min="12291" max="12291" width="25" style="1" customWidth="1"/>
    <col min="12292" max="12293" width="30" style="1" customWidth="1"/>
    <col min="12294" max="12544" width="9.33203125" style="1"/>
    <col min="12545" max="12545" width="25" style="1" customWidth="1"/>
    <col min="12546" max="12546" width="10" style="1" customWidth="1"/>
    <col min="12547" max="12547" width="25" style="1" customWidth="1"/>
    <col min="12548" max="12549" width="30" style="1" customWidth="1"/>
    <col min="12550" max="12800" width="9.33203125" style="1"/>
    <col min="12801" max="12801" width="25" style="1" customWidth="1"/>
    <col min="12802" max="12802" width="10" style="1" customWidth="1"/>
    <col min="12803" max="12803" width="25" style="1" customWidth="1"/>
    <col min="12804" max="12805" width="30" style="1" customWidth="1"/>
    <col min="12806" max="13056" width="9.33203125" style="1"/>
    <col min="13057" max="13057" width="25" style="1" customWidth="1"/>
    <col min="13058" max="13058" width="10" style="1" customWidth="1"/>
    <col min="13059" max="13059" width="25" style="1" customWidth="1"/>
    <col min="13060" max="13061" width="30" style="1" customWidth="1"/>
    <col min="13062" max="13312" width="9.33203125" style="1"/>
    <col min="13313" max="13313" width="25" style="1" customWidth="1"/>
    <col min="13314" max="13314" width="10" style="1" customWidth="1"/>
    <col min="13315" max="13315" width="25" style="1" customWidth="1"/>
    <col min="13316" max="13317" width="30" style="1" customWidth="1"/>
    <col min="13318" max="13568" width="9.33203125" style="1"/>
    <col min="13569" max="13569" width="25" style="1" customWidth="1"/>
    <col min="13570" max="13570" width="10" style="1" customWidth="1"/>
    <col min="13571" max="13571" width="25" style="1" customWidth="1"/>
    <col min="13572" max="13573" width="30" style="1" customWidth="1"/>
    <col min="13574" max="13824" width="9.33203125" style="1"/>
    <col min="13825" max="13825" width="25" style="1" customWidth="1"/>
    <col min="13826" max="13826" width="10" style="1" customWidth="1"/>
    <col min="13827" max="13827" width="25" style="1" customWidth="1"/>
    <col min="13828" max="13829" width="30" style="1" customWidth="1"/>
    <col min="13830" max="14080" width="9.33203125" style="1"/>
    <col min="14081" max="14081" width="25" style="1" customWidth="1"/>
    <col min="14082" max="14082" width="10" style="1" customWidth="1"/>
    <col min="14083" max="14083" width="25" style="1" customWidth="1"/>
    <col min="14084" max="14085" width="30" style="1" customWidth="1"/>
    <col min="14086" max="14336" width="9.33203125" style="1"/>
    <col min="14337" max="14337" width="25" style="1" customWidth="1"/>
    <col min="14338" max="14338" width="10" style="1" customWidth="1"/>
    <col min="14339" max="14339" width="25" style="1" customWidth="1"/>
    <col min="14340" max="14341" width="30" style="1" customWidth="1"/>
    <col min="14342" max="14592" width="9.33203125" style="1"/>
    <col min="14593" max="14593" width="25" style="1" customWidth="1"/>
    <col min="14594" max="14594" width="10" style="1" customWidth="1"/>
    <col min="14595" max="14595" width="25" style="1" customWidth="1"/>
    <col min="14596" max="14597" width="30" style="1" customWidth="1"/>
    <col min="14598" max="14848" width="9.33203125" style="1"/>
    <col min="14849" max="14849" width="25" style="1" customWidth="1"/>
    <col min="14850" max="14850" width="10" style="1" customWidth="1"/>
    <col min="14851" max="14851" width="25" style="1" customWidth="1"/>
    <col min="14852" max="14853" width="30" style="1" customWidth="1"/>
    <col min="14854" max="15104" width="9.33203125" style="1"/>
    <col min="15105" max="15105" width="25" style="1" customWidth="1"/>
    <col min="15106" max="15106" width="10" style="1" customWidth="1"/>
    <col min="15107" max="15107" width="25" style="1" customWidth="1"/>
    <col min="15108" max="15109" width="30" style="1" customWidth="1"/>
    <col min="15110" max="15360" width="9.33203125" style="1"/>
    <col min="15361" max="15361" width="25" style="1" customWidth="1"/>
    <col min="15362" max="15362" width="10" style="1" customWidth="1"/>
    <col min="15363" max="15363" width="25" style="1" customWidth="1"/>
    <col min="15364" max="15365" width="30" style="1" customWidth="1"/>
    <col min="15366" max="15616" width="9.33203125" style="1"/>
    <col min="15617" max="15617" width="25" style="1" customWidth="1"/>
    <col min="15618" max="15618" width="10" style="1" customWidth="1"/>
    <col min="15619" max="15619" width="25" style="1" customWidth="1"/>
    <col min="15620" max="15621" width="30" style="1" customWidth="1"/>
    <col min="15622" max="15872" width="9.33203125" style="1"/>
    <col min="15873" max="15873" width="25" style="1" customWidth="1"/>
    <col min="15874" max="15874" width="10" style="1" customWidth="1"/>
    <col min="15875" max="15875" width="25" style="1" customWidth="1"/>
    <col min="15876" max="15877" width="30" style="1" customWidth="1"/>
    <col min="15878" max="16128" width="9.33203125" style="1"/>
    <col min="16129" max="16129" width="25" style="1" customWidth="1"/>
    <col min="16130" max="16130" width="10" style="1" customWidth="1"/>
    <col min="16131" max="16131" width="25" style="1" customWidth="1"/>
    <col min="16132" max="16133" width="30" style="1" customWidth="1"/>
    <col min="16134" max="16384" width="9.33203125" style="1"/>
  </cols>
  <sheetData>
    <row r="1" spans="1:5" ht="18.399999999999999" customHeight="1" thickBot="1" x14ac:dyDescent="0.2">
      <c r="A1" s="1" t="s">
        <v>316</v>
      </c>
    </row>
    <row r="2" spans="1:5" ht="18.399999999999999" customHeight="1" thickBot="1" x14ac:dyDescent="0.2">
      <c r="A2" s="30" t="s">
        <v>38</v>
      </c>
      <c r="B2" s="31" t="s">
        <v>321</v>
      </c>
      <c r="C2" s="31" t="s">
        <v>76</v>
      </c>
      <c r="D2" s="51" t="s">
        <v>103</v>
      </c>
      <c r="E2" s="52" t="s">
        <v>8</v>
      </c>
    </row>
    <row r="3" spans="1:5" ht="18.399999999999999" customHeight="1" x14ac:dyDescent="0.15">
      <c r="A3" s="5" t="s">
        <v>305</v>
      </c>
      <c r="B3" s="6" t="s">
        <v>402</v>
      </c>
      <c r="C3" s="6">
        <v>1208</v>
      </c>
      <c r="D3" s="53" t="s">
        <v>174</v>
      </c>
      <c r="E3" s="49" t="s">
        <v>361</v>
      </c>
    </row>
    <row r="4" spans="1:5" ht="18.399999999999999" customHeight="1" x14ac:dyDescent="0.15">
      <c r="A4" s="5" t="s">
        <v>690</v>
      </c>
      <c r="B4" s="6" t="s">
        <v>402</v>
      </c>
      <c r="C4" s="6">
        <v>636.19000000000005</v>
      </c>
      <c r="D4" s="53" t="s">
        <v>174</v>
      </c>
      <c r="E4" s="49" t="s">
        <v>691</v>
      </c>
    </row>
    <row r="5" spans="1:5" ht="18.399999999999999" customHeight="1" x14ac:dyDescent="0.15">
      <c r="A5" s="5" t="s">
        <v>692</v>
      </c>
      <c r="B5" s="6" t="s">
        <v>402</v>
      </c>
      <c r="C5" s="6">
        <v>0.371</v>
      </c>
      <c r="D5" s="53" t="s">
        <v>693</v>
      </c>
      <c r="E5" s="49" t="s">
        <v>361</v>
      </c>
    </row>
    <row r="6" spans="1:5" ht="18.399999999999999" customHeight="1" x14ac:dyDescent="0.15">
      <c r="A6" s="5" t="s">
        <v>694</v>
      </c>
      <c r="B6" s="6" t="s">
        <v>402</v>
      </c>
      <c r="C6" s="6">
        <v>0.497</v>
      </c>
      <c r="D6" s="53" t="s">
        <v>693</v>
      </c>
      <c r="E6" s="49" t="s">
        <v>361</v>
      </c>
    </row>
    <row r="7" spans="1:5" ht="18.399999999999999" customHeight="1" x14ac:dyDescent="0.15">
      <c r="A7" s="5" t="s">
        <v>165</v>
      </c>
      <c r="B7" s="6" t="s">
        <v>402</v>
      </c>
      <c r="C7" s="6">
        <v>1108</v>
      </c>
      <c r="D7" s="53" t="s">
        <v>174</v>
      </c>
      <c r="E7" s="49" t="s">
        <v>361</v>
      </c>
    </row>
    <row r="8" spans="1:5" ht="18.399999999999999" customHeight="1" x14ac:dyDescent="0.15">
      <c r="A8" s="5" t="s">
        <v>695</v>
      </c>
      <c r="B8" s="6" t="s">
        <v>402</v>
      </c>
      <c r="C8" s="6">
        <v>4.3600000000000003</v>
      </c>
      <c r="D8" s="53" t="s">
        <v>696</v>
      </c>
      <c r="E8" s="49" t="s">
        <v>361</v>
      </c>
    </row>
    <row r="9" spans="1:5" ht="18.399999999999999" customHeight="1" x14ac:dyDescent="0.15">
      <c r="A9" s="5" t="s">
        <v>697</v>
      </c>
      <c r="B9" s="6" t="s">
        <v>402</v>
      </c>
      <c r="C9" s="6">
        <v>3.9350000000000001</v>
      </c>
      <c r="D9" s="53" t="s">
        <v>698</v>
      </c>
      <c r="E9" s="49" t="s">
        <v>361</v>
      </c>
    </row>
    <row r="10" spans="1:5" ht="18.399999999999999" customHeight="1" x14ac:dyDescent="0.15">
      <c r="A10" s="5" t="s">
        <v>699</v>
      </c>
      <c r="B10" s="6" t="s">
        <v>402</v>
      </c>
      <c r="C10" s="6">
        <v>2.4340000000000002</v>
      </c>
      <c r="D10" s="53" t="s">
        <v>700</v>
      </c>
      <c r="E10" s="49" t="s">
        <v>361</v>
      </c>
    </row>
    <row r="11" spans="1:5" ht="18.399999999999999" customHeight="1" x14ac:dyDescent="0.15">
      <c r="A11" s="5" t="s">
        <v>701</v>
      </c>
      <c r="B11" s="6" t="s">
        <v>402</v>
      </c>
      <c r="C11" s="6">
        <v>1.534</v>
      </c>
      <c r="D11" s="53" t="s">
        <v>702</v>
      </c>
      <c r="E11" s="49" t="s">
        <v>361</v>
      </c>
    </row>
    <row r="12" spans="1:5" ht="18.399999999999999" customHeight="1" x14ac:dyDescent="0.15">
      <c r="A12" s="5" t="s">
        <v>703</v>
      </c>
      <c r="B12" s="6" t="s">
        <v>402</v>
      </c>
      <c r="C12" s="6">
        <v>1.2030000000000001</v>
      </c>
      <c r="D12" s="53" t="s">
        <v>704</v>
      </c>
      <c r="E12" s="49" t="s">
        <v>361</v>
      </c>
    </row>
    <row r="13" spans="1:5" ht="18.399999999999999" customHeight="1" x14ac:dyDescent="0.15">
      <c r="A13" s="5" t="s">
        <v>705</v>
      </c>
      <c r="B13" s="6" t="s">
        <v>402</v>
      </c>
      <c r="C13" s="6">
        <v>1.359</v>
      </c>
      <c r="D13" s="53" t="s">
        <v>706</v>
      </c>
      <c r="E13" s="49" t="s">
        <v>361</v>
      </c>
    </row>
    <row r="14" spans="1:5" ht="18.399999999999999" customHeight="1" x14ac:dyDescent="0.15">
      <c r="A14" s="5" t="s">
        <v>707</v>
      </c>
      <c r="B14" s="6" t="s">
        <v>402</v>
      </c>
      <c r="C14" s="6">
        <v>0.71299999999999997</v>
      </c>
      <c r="D14" s="53" t="s">
        <v>708</v>
      </c>
      <c r="E14" s="49" t="s">
        <v>361</v>
      </c>
    </row>
    <row r="15" spans="1:5" ht="18.399999999999999" customHeight="1" x14ac:dyDescent="0.15">
      <c r="A15" s="5" t="s">
        <v>709</v>
      </c>
      <c r="B15" s="6" t="s">
        <v>402</v>
      </c>
      <c r="C15" s="6">
        <v>1.25</v>
      </c>
      <c r="D15" s="53" t="s">
        <v>710</v>
      </c>
      <c r="E15" s="49" t="s">
        <v>361</v>
      </c>
    </row>
    <row r="16" spans="1:5" ht="18.399999999999999" customHeight="1" x14ac:dyDescent="0.15">
      <c r="A16" s="5" t="s">
        <v>711</v>
      </c>
      <c r="B16" s="6" t="s">
        <v>402</v>
      </c>
      <c r="C16" s="6">
        <v>0.67500000000000004</v>
      </c>
      <c r="D16" s="53" t="s">
        <v>712</v>
      </c>
      <c r="E16" s="49" t="s">
        <v>361</v>
      </c>
    </row>
    <row r="17" spans="1:5" ht="18.399999999999999" customHeight="1" x14ac:dyDescent="0.15">
      <c r="A17" s="5" t="s">
        <v>713</v>
      </c>
      <c r="B17" s="6" t="s">
        <v>402</v>
      </c>
      <c r="C17" s="6">
        <v>1.25</v>
      </c>
      <c r="D17" s="53" t="s">
        <v>714</v>
      </c>
      <c r="E17" s="49" t="s">
        <v>361</v>
      </c>
    </row>
    <row r="18" spans="1:5" ht="18.399999999999999" customHeight="1" x14ac:dyDescent="0.15">
      <c r="A18" s="5" t="s">
        <v>715</v>
      </c>
      <c r="B18" s="6" t="s">
        <v>402</v>
      </c>
      <c r="C18" s="6">
        <v>1035.5999999999999</v>
      </c>
      <c r="D18" s="53" t="s">
        <v>174</v>
      </c>
      <c r="E18" s="49" t="s">
        <v>716</v>
      </c>
    </row>
    <row r="19" spans="1:5" ht="18.399999999999999" customHeight="1" thickBot="1" x14ac:dyDescent="0.2">
      <c r="A19" s="22" t="s">
        <v>717</v>
      </c>
      <c r="B19" s="23" t="s">
        <v>402</v>
      </c>
      <c r="C19" s="23">
        <v>11.03</v>
      </c>
      <c r="D19" s="54" t="s">
        <v>174</v>
      </c>
      <c r="E19" s="50" t="s">
        <v>718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showFormulas="1" workbookViewId="0">
      <selection activeCell="BK158" sqref="BK158"/>
    </sheetView>
  </sheetViews>
  <sheetFormatPr defaultRowHeight="18.399999999999999" customHeight="1" x14ac:dyDescent="0.15"/>
  <cols>
    <col min="1" max="1" width="15" style="1" customWidth="1"/>
    <col min="2" max="2" width="5" style="1" customWidth="1"/>
    <col min="3" max="4" width="20" style="1" customWidth="1"/>
    <col min="5" max="256" width="9.33203125" style="1"/>
    <col min="257" max="257" width="15" style="1" customWidth="1"/>
    <col min="258" max="258" width="5" style="1" customWidth="1"/>
    <col min="259" max="260" width="20" style="1" customWidth="1"/>
    <col min="261" max="512" width="9.33203125" style="1"/>
    <col min="513" max="513" width="15" style="1" customWidth="1"/>
    <col min="514" max="514" width="5" style="1" customWidth="1"/>
    <col min="515" max="516" width="20" style="1" customWidth="1"/>
    <col min="517" max="768" width="9.33203125" style="1"/>
    <col min="769" max="769" width="15" style="1" customWidth="1"/>
    <col min="770" max="770" width="5" style="1" customWidth="1"/>
    <col min="771" max="772" width="20" style="1" customWidth="1"/>
    <col min="773" max="1024" width="9.33203125" style="1"/>
    <col min="1025" max="1025" width="15" style="1" customWidth="1"/>
    <col min="1026" max="1026" width="5" style="1" customWidth="1"/>
    <col min="1027" max="1028" width="20" style="1" customWidth="1"/>
    <col min="1029" max="1280" width="9.33203125" style="1"/>
    <col min="1281" max="1281" width="15" style="1" customWidth="1"/>
    <col min="1282" max="1282" width="5" style="1" customWidth="1"/>
    <col min="1283" max="1284" width="20" style="1" customWidth="1"/>
    <col min="1285" max="1536" width="9.33203125" style="1"/>
    <col min="1537" max="1537" width="15" style="1" customWidth="1"/>
    <col min="1538" max="1538" width="5" style="1" customWidth="1"/>
    <col min="1539" max="1540" width="20" style="1" customWidth="1"/>
    <col min="1541" max="1792" width="9.33203125" style="1"/>
    <col min="1793" max="1793" width="15" style="1" customWidth="1"/>
    <col min="1794" max="1794" width="5" style="1" customWidth="1"/>
    <col min="1795" max="1796" width="20" style="1" customWidth="1"/>
    <col min="1797" max="2048" width="9.33203125" style="1"/>
    <col min="2049" max="2049" width="15" style="1" customWidth="1"/>
    <col min="2050" max="2050" width="5" style="1" customWidth="1"/>
    <col min="2051" max="2052" width="20" style="1" customWidth="1"/>
    <col min="2053" max="2304" width="9.33203125" style="1"/>
    <col min="2305" max="2305" width="15" style="1" customWidth="1"/>
    <col min="2306" max="2306" width="5" style="1" customWidth="1"/>
    <col min="2307" max="2308" width="20" style="1" customWidth="1"/>
    <col min="2309" max="2560" width="9.33203125" style="1"/>
    <col min="2561" max="2561" width="15" style="1" customWidth="1"/>
    <col min="2562" max="2562" width="5" style="1" customWidth="1"/>
    <col min="2563" max="2564" width="20" style="1" customWidth="1"/>
    <col min="2565" max="2816" width="9.33203125" style="1"/>
    <col min="2817" max="2817" width="15" style="1" customWidth="1"/>
    <col min="2818" max="2818" width="5" style="1" customWidth="1"/>
    <col min="2819" max="2820" width="20" style="1" customWidth="1"/>
    <col min="2821" max="3072" width="9.33203125" style="1"/>
    <col min="3073" max="3073" width="15" style="1" customWidth="1"/>
    <col min="3074" max="3074" width="5" style="1" customWidth="1"/>
    <col min="3075" max="3076" width="20" style="1" customWidth="1"/>
    <col min="3077" max="3328" width="9.33203125" style="1"/>
    <col min="3329" max="3329" width="15" style="1" customWidth="1"/>
    <col min="3330" max="3330" width="5" style="1" customWidth="1"/>
    <col min="3331" max="3332" width="20" style="1" customWidth="1"/>
    <col min="3333" max="3584" width="9.33203125" style="1"/>
    <col min="3585" max="3585" width="15" style="1" customWidth="1"/>
    <col min="3586" max="3586" width="5" style="1" customWidth="1"/>
    <col min="3587" max="3588" width="20" style="1" customWidth="1"/>
    <col min="3589" max="3840" width="9.33203125" style="1"/>
    <col min="3841" max="3841" width="15" style="1" customWidth="1"/>
    <col min="3842" max="3842" width="5" style="1" customWidth="1"/>
    <col min="3843" max="3844" width="20" style="1" customWidth="1"/>
    <col min="3845" max="4096" width="9.33203125" style="1"/>
    <col min="4097" max="4097" width="15" style="1" customWidth="1"/>
    <col min="4098" max="4098" width="5" style="1" customWidth="1"/>
    <col min="4099" max="4100" width="20" style="1" customWidth="1"/>
    <col min="4101" max="4352" width="9.33203125" style="1"/>
    <col min="4353" max="4353" width="15" style="1" customWidth="1"/>
    <col min="4354" max="4354" width="5" style="1" customWidth="1"/>
    <col min="4355" max="4356" width="20" style="1" customWidth="1"/>
    <col min="4357" max="4608" width="9.33203125" style="1"/>
    <col min="4609" max="4609" width="15" style="1" customWidth="1"/>
    <col min="4610" max="4610" width="5" style="1" customWidth="1"/>
    <col min="4611" max="4612" width="20" style="1" customWidth="1"/>
    <col min="4613" max="4864" width="9.33203125" style="1"/>
    <col min="4865" max="4865" width="15" style="1" customWidth="1"/>
    <col min="4866" max="4866" width="5" style="1" customWidth="1"/>
    <col min="4867" max="4868" width="20" style="1" customWidth="1"/>
    <col min="4869" max="5120" width="9.33203125" style="1"/>
    <col min="5121" max="5121" width="15" style="1" customWidth="1"/>
    <col min="5122" max="5122" width="5" style="1" customWidth="1"/>
    <col min="5123" max="5124" width="20" style="1" customWidth="1"/>
    <col min="5125" max="5376" width="9.33203125" style="1"/>
    <col min="5377" max="5377" width="15" style="1" customWidth="1"/>
    <col min="5378" max="5378" width="5" style="1" customWidth="1"/>
    <col min="5379" max="5380" width="20" style="1" customWidth="1"/>
    <col min="5381" max="5632" width="9.33203125" style="1"/>
    <col min="5633" max="5633" width="15" style="1" customWidth="1"/>
    <col min="5634" max="5634" width="5" style="1" customWidth="1"/>
    <col min="5635" max="5636" width="20" style="1" customWidth="1"/>
    <col min="5637" max="5888" width="9.33203125" style="1"/>
    <col min="5889" max="5889" width="15" style="1" customWidth="1"/>
    <col min="5890" max="5890" width="5" style="1" customWidth="1"/>
    <col min="5891" max="5892" width="20" style="1" customWidth="1"/>
    <col min="5893" max="6144" width="9.33203125" style="1"/>
    <col min="6145" max="6145" width="15" style="1" customWidth="1"/>
    <col min="6146" max="6146" width="5" style="1" customWidth="1"/>
    <col min="6147" max="6148" width="20" style="1" customWidth="1"/>
    <col min="6149" max="6400" width="9.33203125" style="1"/>
    <col min="6401" max="6401" width="15" style="1" customWidth="1"/>
    <col min="6402" max="6402" width="5" style="1" customWidth="1"/>
    <col min="6403" max="6404" width="20" style="1" customWidth="1"/>
    <col min="6405" max="6656" width="9.33203125" style="1"/>
    <col min="6657" max="6657" width="15" style="1" customWidth="1"/>
    <col min="6658" max="6658" width="5" style="1" customWidth="1"/>
    <col min="6659" max="6660" width="20" style="1" customWidth="1"/>
    <col min="6661" max="6912" width="9.33203125" style="1"/>
    <col min="6913" max="6913" width="15" style="1" customWidth="1"/>
    <col min="6914" max="6914" width="5" style="1" customWidth="1"/>
    <col min="6915" max="6916" width="20" style="1" customWidth="1"/>
    <col min="6917" max="7168" width="9.33203125" style="1"/>
    <col min="7169" max="7169" width="15" style="1" customWidth="1"/>
    <col min="7170" max="7170" width="5" style="1" customWidth="1"/>
    <col min="7171" max="7172" width="20" style="1" customWidth="1"/>
    <col min="7173" max="7424" width="9.33203125" style="1"/>
    <col min="7425" max="7425" width="15" style="1" customWidth="1"/>
    <col min="7426" max="7426" width="5" style="1" customWidth="1"/>
    <col min="7427" max="7428" width="20" style="1" customWidth="1"/>
    <col min="7429" max="7680" width="9.33203125" style="1"/>
    <col min="7681" max="7681" width="15" style="1" customWidth="1"/>
    <col min="7682" max="7682" width="5" style="1" customWidth="1"/>
    <col min="7683" max="7684" width="20" style="1" customWidth="1"/>
    <col min="7685" max="7936" width="9.33203125" style="1"/>
    <col min="7937" max="7937" width="15" style="1" customWidth="1"/>
    <col min="7938" max="7938" width="5" style="1" customWidth="1"/>
    <col min="7939" max="7940" width="20" style="1" customWidth="1"/>
    <col min="7941" max="8192" width="9.33203125" style="1"/>
    <col min="8193" max="8193" width="15" style="1" customWidth="1"/>
    <col min="8194" max="8194" width="5" style="1" customWidth="1"/>
    <col min="8195" max="8196" width="20" style="1" customWidth="1"/>
    <col min="8197" max="8448" width="9.33203125" style="1"/>
    <col min="8449" max="8449" width="15" style="1" customWidth="1"/>
    <col min="8450" max="8450" width="5" style="1" customWidth="1"/>
    <col min="8451" max="8452" width="20" style="1" customWidth="1"/>
    <col min="8453" max="8704" width="9.33203125" style="1"/>
    <col min="8705" max="8705" width="15" style="1" customWidth="1"/>
    <col min="8706" max="8706" width="5" style="1" customWidth="1"/>
    <col min="8707" max="8708" width="20" style="1" customWidth="1"/>
    <col min="8709" max="8960" width="9.33203125" style="1"/>
    <col min="8961" max="8961" width="15" style="1" customWidth="1"/>
    <col min="8962" max="8962" width="5" style="1" customWidth="1"/>
    <col min="8963" max="8964" width="20" style="1" customWidth="1"/>
    <col min="8965" max="9216" width="9.33203125" style="1"/>
    <col min="9217" max="9217" width="15" style="1" customWidth="1"/>
    <col min="9218" max="9218" width="5" style="1" customWidth="1"/>
    <col min="9219" max="9220" width="20" style="1" customWidth="1"/>
    <col min="9221" max="9472" width="9.33203125" style="1"/>
    <col min="9473" max="9473" width="15" style="1" customWidth="1"/>
    <col min="9474" max="9474" width="5" style="1" customWidth="1"/>
    <col min="9475" max="9476" width="20" style="1" customWidth="1"/>
    <col min="9477" max="9728" width="9.33203125" style="1"/>
    <col min="9729" max="9729" width="15" style="1" customWidth="1"/>
    <col min="9730" max="9730" width="5" style="1" customWidth="1"/>
    <col min="9731" max="9732" width="20" style="1" customWidth="1"/>
    <col min="9733" max="9984" width="9.33203125" style="1"/>
    <col min="9985" max="9985" width="15" style="1" customWidth="1"/>
    <col min="9986" max="9986" width="5" style="1" customWidth="1"/>
    <col min="9987" max="9988" width="20" style="1" customWidth="1"/>
    <col min="9989" max="10240" width="9.33203125" style="1"/>
    <col min="10241" max="10241" width="15" style="1" customWidth="1"/>
    <col min="10242" max="10242" width="5" style="1" customWidth="1"/>
    <col min="10243" max="10244" width="20" style="1" customWidth="1"/>
    <col min="10245" max="10496" width="9.33203125" style="1"/>
    <col min="10497" max="10497" width="15" style="1" customWidth="1"/>
    <col min="10498" max="10498" width="5" style="1" customWidth="1"/>
    <col min="10499" max="10500" width="20" style="1" customWidth="1"/>
    <col min="10501" max="10752" width="9.33203125" style="1"/>
    <col min="10753" max="10753" width="15" style="1" customWidth="1"/>
    <col min="10754" max="10754" width="5" style="1" customWidth="1"/>
    <col min="10755" max="10756" width="20" style="1" customWidth="1"/>
    <col min="10757" max="11008" width="9.33203125" style="1"/>
    <col min="11009" max="11009" width="15" style="1" customWidth="1"/>
    <col min="11010" max="11010" width="5" style="1" customWidth="1"/>
    <col min="11011" max="11012" width="20" style="1" customWidth="1"/>
    <col min="11013" max="11264" width="9.33203125" style="1"/>
    <col min="11265" max="11265" width="15" style="1" customWidth="1"/>
    <col min="11266" max="11266" width="5" style="1" customWidth="1"/>
    <col min="11267" max="11268" width="20" style="1" customWidth="1"/>
    <col min="11269" max="11520" width="9.33203125" style="1"/>
    <col min="11521" max="11521" width="15" style="1" customWidth="1"/>
    <col min="11522" max="11522" width="5" style="1" customWidth="1"/>
    <col min="11523" max="11524" width="20" style="1" customWidth="1"/>
    <col min="11525" max="11776" width="9.33203125" style="1"/>
    <col min="11777" max="11777" width="15" style="1" customWidth="1"/>
    <col min="11778" max="11778" width="5" style="1" customWidth="1"/>
    <col min="11779" max="11780" width="20" style="1" customWidth="1"/>
    <col min="11781" max="12032" width="9.33203125" style="1"/>
    <col min="12033" max="12033" width="15" style="1" customWidth="1"/>
    <col min="12034" max="12034" width="5" style="1" customWidth="1"/>
    <col min="12035" max="12036" width="20" style="1" customWidth="1"/>
    <col min="12037" max="12288" width="9.33203125" style="1"/>
    <col min="12289" max="12289" width="15" style="1" customWidth="1"/>
    <col min="12290" max="12290" width="5" style="1" customWidth="1"/>
    <col min="12291" max="12292" width="20" style="1" customWidth="1"/>
    <col min="12293" max="12544" width="9.33203125" style="1"/>
    <col min="12545" max="12545" width="15" style="1" customWidth="1"/>
    <col min="12546" max="12546" width="5" style="1" customWidth="1"/>
    <col min="12547" max="12548" width="20" style="1" customWidth="1"/>
    <col min="12549" max="12800" width="9.33203125" style="1"/>
    <col min="12801" max="12801" width="15" style="1" customWidth="1"/>
    <col min="12802" max="12802" width="5" style="1" customWidth="1"/>
    <col min="12803" max="12804" width="20" style="1" customWidth="1"/>
    <col min="12805" max="13056" width="9.33203125" style="1"/>
    <col min="13057" max="13057" width="15" style="1" customWidth="1"/>
    <col min="13058" max="13058" width="5" style="1" customWidth="1"/>
    <col min="13059" max="13060" width="20" style="1" customWidth="1"/>
    <col min="13061" max="13312" width="9.33203125" style="1"/>
    <col min="13313" max="13313" width="15" style="1" customWidth="1"/>
    <col min="13314" max="13314" width="5" style="1" customWidth="1"/>
    <col min="13315" max="13316" width="20" style="1" customWidth="1"/>
    <col min="13317" max="13568" width="9.33203125" style="1"/>
    <col min="13569" max="13569" width="15" style="1" customWidth="1"/>
    <col min="13570" max="13570" width="5" style="1" customWidth="1"/>
    <col min="13571" max="13572" width="20" style="1" customWidth="1"/>
    <col min="13573" max="13824" width="9.33203125" style="1"/>
    <col min="13825" max="13825" width="15" style="1" customWidth="1"/>
    <col min="13826" max="13826" width="5" style="1" customWidth="1"/>
    <col min="13827" max="13828" width="20" style="1" customWidth="1"/>
    <col min="13829" max="14080" width="9.33203125" style="1"/>
    <col min="14081" max="14081" width="15" style="1" customWidth="1"/>
    <col min="14082" max="14082" width="5" style="1" customWidth="1"/>
    <col min="14083" max="14084" width="20" style="1" customWidth="1"/>
    <col min="14085" max="14336" width="9.33203125" style="1"/>
    <col min="14337" max="14337" width="15" style="1" customWidth="1"/>
    <col min="14338" max="14338" width="5" style="1" customWidth="1"/>
    <col min="14339" max="14340" width="20" style="1" customWidth="1"/>
    <col min="14341" max="14592" width="9.33203125" style="1"/>
    <col min="14593" max="14593" width="15" style="1" customWidth="1"/>
    <col min="14594" max="14594" width="5" style="1" customWidth="1"/>
    <col min="14595" max="14596" width="20" style="1" customWidth="1"/>
    <col min="14597" max="14848" width="9.33203125" style="1"/>
    <col min="14849" max="14849" width="15" style="1" customWidth="1"/>
    <col min="14850" max="14850" width="5" style="1" customWidth="1"/>
    <col min="14851" max="14852" width="20" style="1" customWidth="1"/>
    <col min="14853" max="15104" width="9.33203125" style="1"/>
    <col min="15105" max="15105" width="15" style="1" customWidth="1"/>
    <col min="15106" max="15106" width="5" style="1" customWidth="1"/>
    <col min="15107" max="15108" width="20" style="1" customWidth="1"/>
    <col min="15109" max="15360" width="9.33203125" style="1"/>
    <col min="15361" max="15361" width="15" style="1" customWidth="1"/>
    <col min="15362" max="15362" width="5" style="1" customWidth="1"/>
    <col min="15363" max="15364" width="20" style="1" customWidth="1"/>
    <col min="15365" max="15616" width="9.33203125" style="1"/>
    <col min="15617" max="15617" width="15" style="1" customWidth="1"/>
    <col min="15618" max="15618" width="5" style="1" customWidth="1"/>
    <col min="15619" max="15620" width="20" style="1" customWidth="1"/>
    <col min="15621" max="15872" width="9.33203125" style="1"/>
    <col min="15873" max="15873" width="15" style="1" customWidth="1"/>
    <col min="15874" max="15874" width="5" style="1" customWidth="1"/>
    <col min="15875" max="15876" width="20" style="1" customWidth="1"/>
    <col min="15877" max="16128" width="9.33203125" style="1"/>
    <col min="16129" max="16129" width="15" style="1" customWidth="1"/>
    <col min="16130" max="16130" width="5" style="1" customWidth="1"/>
    <col min="16131" max="16132" width="20" style="1" customWidth="1"/>
    <col min="16133" max="16384" width="9.33203125" style="1"/>
  </cols>
  <sheetData>
    <row r="1" spans="1:4" ht="18.399999999999999" customHeight="1" thickBot="1" x14ac:dyDescent="0.2">
      <c r="A1" s="1" t="s">
        <v>375</v>
      </c>
    </row>
    <row r="2" spans="1:4" ht="18.399999999999999" customHeight="1" thickBot="1" x14ac:dyDescent="0.2">
      <c r="A2" s="30" t="s">
        <v>38</v>
      </c>
      <c r="B2" s="31" t="s">
        <v>321</v>
      </c>
      <c r="C2" s="31" t="s">
        <v>76</v>
      </c>
      <c r="D2" s="32" t="s">
        <v>103</v>
      </c>
    </row>
    <row r="3" spans="1:4" ht="18.399999999999999" customHeight="1" x14ac:dyDescent="0.15">
      <c r="A3" s="5" t="s">
        <v>279</v>
      </c>
      <c r="B3" s="6" t="s">
        <v>160</v>
      </c>
      <c r="C3" s="6" t="s">
        <v>390</v>
      </c>
      <c r="D3" s="9" t="s">
        <v>407</v>
      </c>
    </row>
    <row r="4" spans="1:4" ht="18.399999999999999" customHeight="1" x14ac:dyDescent="0.15">
      <c r="A4" s="5" t="s">
        <v>266</v>
      </c>
      <c r="B4" s="6" t="s">
        <v>402</v>
      </c>
      <c r="C4" s="6">
        <v>1433</v>
      </c>
      <c r="D4" s="9" t="s">
        <v>198</v>
      </c>
    </row>
    <row r="5" spans="1:4" ht="18.399999999999999" customHeight="1" x14ac:dyDescent="0.15">
      <c r="A5" s="5" t="s">
        <v>91</v>
      </c>
      <c r="B5" s="6" t="s">
        <v>402</v>
      </c>
      <c r="C5" s="6">
        <v>1433</v>
      </c>
      <c r="D5" s="9" t="s">
        <v>355</v>
      </c>
    </row>
    <row r="6" spans="1:4" ht="18.399999999999999" customHeight="1" x14ac:dyDescent="0.15">
      <c r="A6" s="5" t="s">
        <v>51</v>
      </c>
      <c r="B6" s="6" t="s">
        <v>402</v>
      </c>
      <c r="C6" s="6">
        <v>8.6999999999999993</v>
      </c>
      <c r="D6" s="9" t="s">
        <v>346</v>
      </c>
    </row>
    <row r="7" spans="1:4" ht="18.399999999999999" customHeight="1" x14ac:dyDescent="0.15">
      <c r="A7" s="5" t="s">
        <v>118</v>
      </c>
      <c r="B7" s="6" t="s">
        <v>402</v>
      </c>
      <c r="C7" s="6">
        <v>0</v>
      </c>
      <c r="D7" s="9" t="s">
        <v>258</v>
      </c>
    </row>
    <row r="8" spans="1:4" ht="18.399999999999999" customHeight="1" x14ac:dyDescent="0.15">
      <c r="A8" s="5" t="s">
        <v>217</v>
      </c>
      <c r="B8" s="6" t="s">
        <v>402</v>
      </c>
      <c r="C8" s="6">
        <v>0</v>
      </c>
      <c r="D8" s="9" t="s">
        <v>370</v>
      </c>
    </row>
    <row r="9" spans="1:4" ht="18.399999999999999" customHeight="1" x14ac:dyDescent="0.15">
      <c r="A9" s="5" t="s">
        <v>73</v>
      </c>
      <c r="B9" s="6" t="s">
        <v>402</v>
      </c>
      <c r="C9" s="6">
        <v>0</v>
      </c>
      <c r="D9" s="9" t="s">
        <v>202</v>
      </c>
    </row>
    <row r="10" spans="1:4" ht="18.399999999999999" customHeight="1" x14ac:dyDescent="0.15">
      <c r="A10" s="5" t="s">
        <v>307</v>
      </c>
      <c r="B10" s="6" t="s">
        <v>160</v>
      </c>
      <c r="C10" s="6" t="s">
        <v>1</v>
      </c>
      <c r="D10" s="9" t="s">
        <v>315</v>
      </c>
    </row>
    <row r="11" spans="1:4" ht="18.399999999999999" customHeight="1" x14ac:dyDescent="0.15">
      <c r="A11" s="5" t="s">
        <v>0</v>
      </c>
      <c r="B11" s="6" t="s">
        <v>160</v>
      </c>
      <c r="C11" s="6" t="s">
        <v>1</v>
      </c>
      <c r="D11" s="9" t="s">
        <v>96</v>
      </c>
    </row>
    <row r="12" spans="1:4" ht="18.399999999999999" customHeight="1" x14ac:dyDescent="0.15">
      <c r="A12" s="5" t="s">
        <v>256</v>
      </c>
      <c r="B12" s="6" t="s">
        <v>160</v>
      </c>
      <c r="C12" s="6" t="s">
        <v>231</v>
      </c>
      <c r="D12" s="9" t="s">
        <v>304</v>
      </c>
    </row>
    <row r="13" spans="1:4" ht="18.399999999999999" customHeight="1" x14ac:dyDescent="0.15">
      <c r="A13" s="5" t="s">
        <v>14</v>
      </c>
      <c r="B13" s="6" t="s">
        <v>402</v>
      </c>
      <c r="C13" s="6">
        <v>1.25</v>
      </c>
      <c r="D13" s="9" t="s">
        <v>344</v>
      </c>
    </row>
    <row r="14" spans="1:4" ht="18.399999999999999" customHeight="1" x14ac:dyDescent="0.15">
      <c r="A14" s="5" t="s">
        <v>261</v>
      </c>
      <c r="B14" s="6" t="s">
        <v>402</v>
      </c>
      <c r="C14" s="6">
        <v>1.071</v>
      </c>
      <c r="D14" s="9" t="s">
        <v>171</v>
      </c>
    </row>
    <row r="15" spans="1:4" ht="18.399999999999999" customHeight="1" x14ac:dyDescent="0.15">
      <c r="A15" s="5" t="s">
        <v>224</v>
      </c>
      <c r="B15" s="6" t="s">
        <v>160</v>
      </c>
      <c r="C15" s="6" t="s">
        <v>365</v>
      </c>
      <c r="D15" s="9" t="s">
        <v>274</v>
      </c>
    </row>
    <row r="16" spans="1:4" ht="18.399999999999999" customHeight="1" x14ac:dyDescent="0.15">
      <c r="A16" s="5" t="s">
        <v>278</v>
      </c>
      <c r="B16" s="6" t="s">
        <v>160</v>
      </c>
      <c r="C16" s="6" t="s">
        <v>133</v>
      </c>
      <c r="D16" s="9" t="s">
        <v>290</v>
      </c>
    </row>
    <row r="17" spans="1:4" ht="18.399999999999999" customHeight="1" x14ac:dyDescent="0.15">
      <c r="A17" s="5" t="s">
        <v>87</v>
      </c>
      <c r="B17" s="6" t="s">
        <v>160</v>
      </c>
      <c r="C17" s="6" t="s">
        <v>365</v>
      </c>
      <c r="D17" s="9" t="s">
        <v>77</v>
      </c>
    </row>
    <row r="18" spans="1:4" ht="18.399999999999999" customHeight="1" x14ac:dyDescent="0.15">
      <c r="A18" s="5" t="s">
        <v>180</v>
      </c>
      <c r="B18" s="6" t="s">
        <v>160</v>
      </c>
      <c r="C18" s="55">
        <f t="shared" ref="C18:C23" si="0">25/20 * 16/12 * 1/8</f>
        <v>0.20833333333333334</v>
      </c>
      <c r="D18" s="9" t="s">
        <v>386</v>
      </c>
    </row>
    <row r="19" spans="1:4" ht="18.399999999999999" customHeight="1" x14ac:dyDescent="0.15">
      <c r="A19" s="5" t="s">
        <v>376</v>
      </c>
      <c r="B19" s="6" t="s">
        <v>160</v>
      </c>
      <c r="C19" s="55">
        <f t="shared" si="0"/>
        <v>0.20833333333333334</v>
      </c>
      <c r="D19" s="9" t="s">
        <v>142</v>
      </c>
    </row>
    <row r="20" spans="1:4" ht="18.399999999999999" customHeight="1" x14ac:dyDescent="0.15">
      <c r="A20" s="5" t="s">
        <v>36</v>
      </c>
      <c r="B20" s="6" t="s">
        <v>160</v>
      </c>
      <c r="C20" s="55">
        <f t="shared" si="0"/>
        <v>0.20833333333333334</v>
      </c>
      <c r="D20" s="9" t="s">
        <v>291</v>
      </c>
    </row>
    <row r="21" spans="1:4" ht="18.399999999999999" customHeight="1" x14ac:dyDescent="0.15">
      <c r="A21" s="5" t="s">
        <v>161</v>
      </c>
      <c r="B21" s="6" t="s">
        <v>160</v>
      </c>
      <c r="C21" s="55">
        <f t="shared" si="0"/>
        <v>0.20833333333333334</v>
      </c>
      <c r="D21" s="9" t="s">
        <v>197</v>
      </c>
    </row>
    <row r="22" spans="1:4" ht="18.399999999999999" customHeight="1" x14ac:dyDescent="0.15">
      <c r="A22" s="5" t="s">
        <v>382</v>
      </c>
      <c r="B22" s="6" t="s">
        <v>160</v>
      </c>
      <c r="C22" s="55">
        <f t="shared" si="0"/>
        <v>0.20833333333333334</v>
      </c>
      <c r="D22" s="9" t="s">
        <v>317</v>
      </c>
    </row>
    <row r="23" spans="1:4" ht="18.399999999999999" customHeight="1" x14ac:dyDescent="0.15">
      <c r="A23" s="5" t="s">
        <v>218</v>
      </c>
      <c r="B23" s="6" t="s">
        <v>160</v>
      </c>
      <c r="C23" s="55">
        <f t="shared" si="0"/>
        <v>0.20833333333333334</v>
      </c>
      <c r="D23" s="9" t="s">
        <v>23</v>
      </c>
    </row>
    <row r="24" spans="1:4" ht="18.399999999999999" customHeight="1" x14ac:dyDescent="0.15">
      <c r="A24" s="5" t="s">
        <v>327</v>
      </c>
      <c r="B24" s="6" t="s">
        <v>402</v>
      </c>
      <c r="C24" s="6">
        <v>1</v>
      </c>
      <c r="D24" s="9" t="s">
        <v>230</v>
      </c>
    </row>
    <row r="25" spans="1:4" ht="18.399999999999999" customHeight="1" x14ac:dyDescent="0.15">
      <c r="A25" s="5" t="s">
        <v>221</v>
      </c>
      <c r="B25" s="6" t="s">
        <v>402</v>
      </c>
      <c r="C25" s="6">
        <v>1.5</v>
      </c>
      <c r="D25" s="9" t="s">
        <v>383</v>
      </c>
    </row>
    <row r="26" spans="1:4" ht="18.399999999999999" customHeight="1" x14ac:dyDescent="0.15">
      <c r="A26" s="5" t="s">
        <v>380</v>
      </c>
      <c r="B26" s="6" t="s">
        <v>402</v>
      </c>
      <c r="C26" s="6">
        <v>1.1599999999999999</v>
      </c>
      <c r="D26" s="9" t="s">
        <v>393</v>
      </c>
    </row>
    <row r="27" spans="1:4" ht="18.399999999999999" customHeight="1" x14ac:dyDescent="0.15">
      <c r="A27" s="5" t="s">
        <v>401</v>
      </c>
      <c r="B27" s="6" t="s">
        <v>402</v>
      </c>
      <c r="C27" s="6">
        <v>1.6</v>
      </c>
      <c r="D27" s="9" t="s">
        <v>119</v>
      </c>
    </row>
    <row r="28" spans="1:4" ht="18.399999999999999" customHeight="1" x14ac:dyDescent="0.15">
      <c r="A28" s="5" t="s">
        <v>113</v>
      </c>
      <c r="B28" s="6" t="s">
        <v>402</v>
      </c>
      <c r="C28" s="6">
        <v>1.6</v>
      </c>
      <c r="D28" s="9" t="s">
        <v>72</v>
      </c>
    </row>
    <row r="29" spans="1:4" ht="18.399999999999999" customHeight="1" x14ac:dyDescent="0.15">
      <c r="A29" s="5" t="s">
        <v>350</v>
      </c>
      <c r="B29" s="6" t="s">
        <v>402</v>
      </c>
      <c r="C29" s="6">
        <v>1.6</v>
      </c>
      <c r="D29" s="9" t="s">
        <v>275</v>
      </c>
    </row>
    <row r="30" spans="1:4" ht="18.399999999999999" customHeight="1" x14ac:dyDescent="0.15">
      <c r="A30" s="5" t="s">
        <v>211</v>
      </c>
      <c r="B30" s="6" t="s">
        <v>402</v>
      </c>
      <c r="C30" s="6">
        <v>1.94</v>
      </c>
      <c r="D30" s="9" t="s">
        <v>277</v>
      </c>
    </row>
    <row r="31" spans="1:4" ht="18.399999999999999" customHeight="1" x14ac:dyDescent="0.15">
      <c r="A31" s="5" t="s">
        <v>368</v>
      </c>
      <c r="B31" s="6" t="s">
        <v>402</v>
      </c>
      <c r="C31" s="6">
        <v>1.94</v>
      </c>
      <c r="D31" s="9" t="s">
        <v>314</v>
      </c>
    </row>
    <row r="32" spans="1:4" ht="18.399999999999999" customHeight="1" x14ac:dyDescent="0.15">
      <c r="A32" s="5" t="s">
        <v>169</v>
      </c>
      <c r="B32" s="6" t="s">
        <v>402</v>
      </c>
      <c r="C32" s="6">
        <v>1.94</v>
      </c>
      <c r="D32" s="9" t="s">
        <v>74</v>
      </c>
    </row>
    <row r="33" spans="1:4" ht="18.399999999999999" customHeight="1" x14ac:dyDescent="0.15">
      <c r="A33" s="5" t="s">
        <v>102</v>
      </c>
      <c r="B33" s="6" t="s">
        <v>402</v>
      </c>
      <c r="C33" s="6">
        <v>1</v>
      </c>
      <c r="D33" s="9" t="s">
        <v>108</v>
      </c>
    </row>
    <row r="34" spans="1:4" ht="18.399999999999999" customHeight="1" x14ac:dyDescent="0.15">
      <c r="A34" s="5" t="s">
        <v>285</v>
      </c>
      <c r="B34" s="6" t="s">
        <v>402</v>
      </c>
      <c r="C34" s="6">
        <v>1</v>
      </c>
      <c r="D34" s="9" t="s">
        <v>167</v>
      </c>
    </row>
    <row r="35" spans="1:4" ht="18.399999999999999" customHeight="1" x14ac:dyDescent="0.15">
      <c r="A35" s="5" t="s">
        <v>35</v>
      </c>
      <c r="B35" s="6" t="s">
        <v>402</v>
      </c>
      <c r="C35" s="6">
        <v>1</v>
      </c>
      <c r="D35" s="9" t="s">
        <v>253</v>
      </c>
    </row>
    <row r="36" spans="1:4" ht="18.399999999999999" customHeight="1" x14ac:dyDescent="0.15">
      <c r="A36" s="5" t="s">
        <v>284</v>
      </c>
      <c r="B36" s="6" t="s">
        <v>160</v>
      </c>
      <c r="C36" s="6" t="s">
        <v>133</v>
      </c>
      <c r="D36" s="9" t="s">
        <v>32</v>
      </c>
    </row>
    <row r="37" spans="1:4" ht="18.399999999999999" customHeight="1" x14ac:dyDescent="0.15">
      <c r="A37" s="5" t="s">
        <v>228</v>
      </c>
      <c r="B37" s="6" t="s">
        <v>160</v>
      </c>
      <c r="C37" s="6" t="s">
        <v>133</v>
      </c>
      <c r="D37" s="9" t="s">
        <v>28</v>
      </c>
    </row>
    <row r="38" spans="1:4" ht="18.399999999999999" customHeight="1" x14ac:dyDescent="0.15">
      <c r="A38" s="5" t="s">
        <v>47</v>
      </c>
      <c r="B38" s="6" t="s">
        <v>160</v>
      </c>
      <c r="C38" s="6" t="s">
        <v>365</v>
      </c>
      <c r="D38" s="9" t="s">
        <v>13</v>
      </c>
    </row>
    <row r="39" spans="1:4" ht="18.399999999999999" customHeight="1" x14ac:dyDescent="0.15">
      <c r="A39" s="5" t="s">
        <v>334</v>
      </c>
      <c r="B39" s="6" t="s">
        <v>402</v>
      </c>
      <c r="C39" s="6">
        <v>1.1100000000000001</v>
      </c>
      <c r="D39" s="9" t="s">
        <v>367</v>
      </c>
    </row>
    <row r="40" spans="1:4" ht="18.399999999999999" customHeight="1" x14ac:dyDescent="0.15">
      <c r="A40" s="5" t="s">
        <v>175</v>
      </c>
      <c r="B40" s="6" t="s">
        <v>402</v>
      </c>
      <c r="C40" s="6">
        <v>1.1200000000000001</v>
      </c>
      <c r="D40" s="9" t="s">
        <v>145</v>
      </c>
    </row>
    <row r="41" spans="1:4" ht="18.399999999999999" customHeight="1" x14ac:dyDescent="0.15">
      <c r="A41" s="5" t="s">
        <v>384</v>
      </c>
      <c r="B41" s="6" t="s">
        <v>160</v>
      </c>
      <c r="C41" s="6" t="s">
        <v>392</v>
      </c>
      <c r="D41" s="9" t="s">
        <v>353</v>
      </c>
    </row>
    <row r="42" spans="1:4" ht="18.399999999999999" customHeight="1" x14ac:dyDescent="0.15">
      <c r="A42" s="5" t="s">
        <v>322</v>
      </c>
      <c r="B42" s="6" t="s">
        <v>160</v>
      </c>
      <c r="C42" s="6" t="s">
        <v>133</v>
      </c>
      <c r="D42" s="9" t="s">
        <v>366</v>
      </c>
    </row>
    <row r="43" spans="1:4" ht="18.399999999999999" customHeight="1" x14ac:dyDescent="0.15">
      <c r="A43" s="5" t="s">
        <v>183</v>
      </c>
      <c r="B43" s="6" t="s">
        <v>160</v>
      </c>
      <c r="C43" s="6" t="s">
        <v>365</v>
      </c>
      <c r="D43" s="9" t="s">
        <v>223</v>
      </c>
    </row>
    <row r="44" spans="1:4" ht="18.399999999999999" customHeight="1" x14ac:dyDescent="0.15">
      <c r="A44" s="5" t="s">
        <v>312</v>
      </c>
      <c r="B44" s="6" t="s">
        <v>160</v>
      </c>
      <c r="C44" s="6" t="s">
        <v>365</v>
      </c>
      <c r="D44" s="9" t="s">
        <v>407</v>
      </c>
    </row>
    <row r="45" spans="1:4" ht="18.399999999999999" customHeight="1" x14ac:dyDescent="0.15">
      <c r="A45" s="5" t="s">
        <v>188</v>
      </c>
      <c r="B45" s="6" t="s">
        <v>160</v>
      </c>
      <c r="C45" s="6" t="s">
        <v>407</v>
      </c>
      <c r="D45" s="9" t="s">
        <v>407</v>
      </c>
    </row>
    <row r="46" spans="1:4" ht="18.399999999999999" customHeight="1" x14ac:dyDescent="0.15">
      <c r="A46" s="5" t="s">
        <v>136</v>
      </c>
      <c r="B46" s="6" t="s">
        <v>160</v>
      </c>
      <c r="C46" s="6" t="s">
        <v>407</v>
      </c>
      <c r="D46" s="9" t="s">
        <v>407</v>
      </c>
    </row>
    <row r="47" spans="1:4" ht="18.399999999999999" customHeight="1" x14ac:dyDescent="0.15">
      <c r="A47" s="5" t="s">
        <v>239</v>
      </c>
      <c r="B47" s="6" t="s">
        <v>402</v>
      </c>
      <c r="C47" s="6">
        <v>0</v>
      </c>
      <c r="D47" s="9" t="s">
        <v>130</v>
      </c>
    </row>
    <row r="48" spans="1:4" ht="18.399999999999999" customHeight="1" x14ac:dyDescent="0.15">
      <c r="A48" s="5" t="s">
        <v>41</v>
      </c>
      <c r="B48" s="6" t="s">
        <v>402</v>
      </c>
      <c r="C48" s="6">
        <v>0</v>
      </c>
      <c r="D48" s="9" t="s">
        <v>276</v>
      </c>
    </row>
    <row r="49" spans="1:4" ht="18.399999999999999" customHeight="1" x14ac:dyDescent="0.15">
      <c r="A49" s="5" t="s">
        <v>62</v>
      </c>
      <c r="B49" s="6" t="s">
        <v>160</v>
      </c>
      <c r="C49" s="6" t="s">
        <v>220</v>
      </c>
      <c r="D49" s="9" t="s">
        <v>407</v>
      </c>
    </row>
    <row r="50" spans="1:4" ht="18.399999999999999" customHeight="1" thickBot="1" x14ac:dyDescent="0.2">
      <c r="A50" s="22" t="s">
        <v>54</v>
      </c>
      <c r="B50" s="23" t="s">
        <v>160</v>
      </c>
      <c r="C50" s="23" t="s">
        <v>365</v>
      </c>
      <c r="D50" s="26" t="s">
        <v>407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내역서</vt:lpstr>
      <vt:lpstr>일위대가_호표</vt:lpstr>
      <vt:lpstr>중기사용료목록</vt:lpstr>
      <vt:lpstr>중기사용료</vt:lpstr>
      <vt:lpstr>중기기초자료</vt:lpstr>
      <vt:lpstr>자재</vt:lpstr>
      <vt:lpstr>노임</vt:lpstr>
      <vt:lpstr>경비</vt:lpstr>
      <vt:lpstr>자재조서</vt:lpstr>
      <vt:lpstr>전역변수</vt:lpstr>
      <vt:lpstr>중기전역변수</vt:lpstr>
      <vt:lpstr>내역서!Print_Area</vt:lpstr>
      <vt:lpstr>경비!Print_Titles</vt:lpstr>
      <vt:lpstr>내역서!Print_Titles</vt:lpstr>
      <vt:lpstr>노임!Print_Titles</vt:lpstr>
      <vt:lpstr>일위대가_호표!Print_Titles</vt:lpstr>
      <vt:lpstr>자재!Print_Titles</vt:lpstr>
      <vt:lpstr>자재조서!Print_Titles</vt:lpstr>
      <vt:lpstr>전역변수!Print_Titles</vt:lpstr>
      <vt:lpstr>중기기초자료!Print_Titles</vt:lpstr>
      <vt:lpstr>중기사용료목록!Print_Titles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2026-10-15T00:36:05Z</cp:lastPrinted>
  <dcterms:created xsi:type="dcterms:W3CDTF">2026-05-20T01:43:38Z</dcterms:created>
  <dcterms:modified xsi:type="dcterms:W3CDTF">2026-10-28T10:33:00Z</dcterms:modified>
</cp:coreProperties>
</file>