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석\50. 공사,용역, 예산\2026년 교육환경개선사업\금양초 외 2교 발주서류\금양초 외 1교(장원중) 설계용역\"/>
    </mc:Choice>
  </mc:AlternateContent>
  <xr:revisionPtr revIDLastSave="0" documentId="8_{E010C4FE-21FB-4494-9172-EA8C244EE2AF}" xr6:coauthVersionLast="36" xr6:coauthVersionMax="36" xr10:uidLastSave="{00000000-0000-0000-0000-000000000000}"/>
  <bookViews>
    <workbookView xWindow="32760" yWindow="32760" windowWidth="28800" windowHeight="12180"/>
  </bookViews>
  <sheets>
    <sheet name="설계용역비" sheetId="1" r:id="rId1"/>
    <sheet name="학교별 용역금액" sheetId="5" r:id="rId2"/>
    <sheet name="측량비내역서" sheetId="3" r:id="rId3"/>
    <sheet name="측량비산출근거" sheetId="4" r:id="rId4"/>
  </sheets>
  <definedNames>
    <definedName name="_xlnm.Print_Area" localSheetId="0">설계용역비!$A$1:$I$47</definedName>
    <definedName name="_xlnm.Print_Area" localSheetId="2">측량비내역서!$A$1:$L$21</definedName>
    <definedName name="_xlnm.Print_Area" localSheetId="3">측량비산출근거!$A$1:$N$38</definedName>
    <definedName name="_xlnm.Print_Area" localSheetId="1">'학교별 용역금액'!$A$1:$J$20</definedName>
  </definedNames>
  <calcPr calcId="191029"/>
</workbook>
</file>

<file path=xl/calcChain.xml><?xml version="1.0" encoding="utf-8"?>
<calcChain xmlns="http://schemas.openxmlformats.org/spreadsheetml/2006/main">
  <c r="B7" i="5" l="1"/>
  <c r="B16" i="5"/>
  <c r="B6" i="5"/>
  <c r="B15" i="5"/>
  <c r="B5" i="5"/>
  <c r="B14" i="5"/>
  <c r="D7" i="5"/>
  <c r="D16" i="5"/>
  <c r="D6" i="5"/>
  <c r="D5" i="5"/>
  <c r="B5" i="3"/>
  <c r="B4" i="3"/>
  <c r="B3" i="3"/>
  <c r="I7" i="5"/>
  <c r="I6" i="5"/>
  <c r="I5" i="5"/>
  <c r="C4" i="3"/>
  <c r="C5" i="3"/>
  <c r="C3" i="3"/>
  <c r="I10" i="5"/>
  <c r="D13" i="1"/>
  <c r="D45" i="1"/>
  <c r="D46" i="1"/>
  <c r="C45" i="1"/>
  <c r="D14" i="5"/>
  <c r="D15" i="5"/>
  <c r="D18" i="5"/>
  <c r="D23" i="4"/>
  <c r="F23" i="4"/>
  <c r="H23" i="4"/>
  <c r="J23" i="4"/>
  <c r="L23" i="4"/>
  <c r="N23" i="4"/>
  <c r="D24" i="4"/>
  <c r="F24" i="4"/>
  <c r="H24" i="4"/>
  <c r="J24" i="4"/>
  <c r="L24" i="4"/>
  <c r="N24" i="4"/>
  <c r="D25" i="4"/>
  <c r="F25" i="4"/>
  <c r="H25" i="4"/>
  <c r="J25" i="4"/>
  <c r="L25" i="4"/>
  <c r="N25" i="4"/>
  <c r="D26" i="4"/>
  <c r="F26" i="4"/>
  <c r="H26" i="4"/>
  <c r="J26" i="4"/>
  <c r="L26" i="4"/>
  <c r="N26" i="4"/>
  <c r="C30" i="4"/>
  <c r="E30" i="4"/>
  <c r="C31" i="4"/>
  <c r="E31" i="4"/>
  <c r="C32" i="4"/>
  <c r="E32" i="4"/>
  <c r="C33" i="4"/>
  <c r="E33" i="4"/>
  <c r="C34" i="4"/>
  <c r="E34" i="4"/>
  <c r="C35" i="4"/>
  <c r="E35" i="4"/>
  <c r="O7" i="1"/>
  <c r="O8" i="1"/>
  <c r="O10" i="1"/>
  <c r="O11" i="1"/>
  <c r="O13" i="1"/>
  <c r="O14" i="1"/>
  <c r="O15" i="1"/>
  <c r="O16" i="1"/>
  <c r="F17" i="1"/>
  <c r="O17" i="1"/>
  <c r="D29" i="1"/>
  <c r="E29" i="1"/>
  <c r="D31" i="1"/>
  <c r="F31" i="1"/>
  <c r="F35" i="1"/>
  <c r="E36" i="4"/>
  <c r="E37" i="4"/>
  <c r="H3" i="3"/>
  <c r="I3" i="3"/>
  <c r="H4" i="3"/>
  <c r="I4" i="3"/>
  <c r="H5" i="3"/>
  <c r="I5" i="3"/>
  <c r="I8" i="3"/>
  <c r="D36" i="1"/>
  <c r="G36" i="1"/>
  <c r="D16" i="1"/>
  <c r="D17" i="1"/>
  <c r="D19" i="1"/>
  <c r="D25" i="1"/>
  <c r="D35" i="1"/>
  <c r="D38" i="1"/>
  <c r="G35" i="1"/>
  <c r="G38" i="1"/>
  <c r="D40" i="1"/>
  <c r="G40" i="1"/>
  <c r="D39" i="1"/>
  <c r="G39" i="1"/>
  <c r="G41" i="1"/>
  <c r="E45" i="1"/>
  <c r="E46" i="1"/>
  <c r="I11" i="5"/>
  <c r="D43" i="1"/>
  <c r="K17" i="5"/>
  <c r="I15" i="5"/>
  <c r="K15" i="5"/>
  <c r="I16" i="5"/>
  <c r="K16" i="5"/>
  <c r="I14" i="5"/>
  <c r="I19" i="5"/>
  <c r="I20" i="5"/>
  <c r="K14" i="5"/>
</calcChain>
</file>

<file path=xl/sharedStrings.xml><?xml version="1.0" encoding="utf-8"?>
<sst xmlns="http://schemas.openxmlformats.org/spreadsheetml/2006/main" count="231" uniqueCount="157">
  <si>
    <t>설계용역비 산출서</t>
    <phoneticPr fontId="3" type="noConversion"/>
  </si>
  <si>
    <t xml:space="preserve">  2. 설계용역 대상공사비 산출</t>
    <phoneticPr fontId="3" type="noConversion"/>
  </si>
  <si>
    <t>(금액단위 : 원)</t>
    <phoneticPr fontId="3" type="noConversion"/>
  </si>
  <si>
    <t xml:space="preserve"> </t>
    <phoneticPr fontId="3" type="noConversion"/>
  </si>
  <si>
    <t>구분</t>
    <phoneticPr fontId="3" type="noConversion"/>
  </si>
  <si>
    <t>예상소요액</t>
    <phoneticPr fontId="3" type="noConversion"/>
  </si>
  <si>
    <t>비고</t>
    <phoneticPr fontId="3" type="noConversion"/>
  </si>
  <si>
    <t xml:space="preserve">  3. 설계용역비 산출 및 관련조문</t>
    <phoneticPr fontId="3" type="noConversion"/>
  </si>
  <si>
    <t>가. 관련조문</t>
    <phoneticPr fontId="3" type="noConversion"/>
  </si>
  <si>
    <t>원</t>
    <phoneticPr fontId="3" type="noConversion"/>
  </si>
  <si>
    <t>다. 용역 대상 요율산출</t>
    <phoneticPr fontId="3" type="noConversion"/>
  </si>
  <si>
    <t>비 고</t>
    <phoneticPr fontId="3" type="noConversion"/>
  </si>
  <si>
    <t>기본설계</t>
    <phoneticPr fontId="3" type="noConversion"/>
  </si>
  <si>
    <t>실시설계</t>
    <phoneticPr fontId="3" type="noConversion"/>
  </si>
  <si>
    <t>직선보간</t>
    <phoneticPr fontId="3" type="noConversion"/>
  </si>
  <si>
    <t>라. 용역비 산출</t>
    <phoneticPr fontId="3" type="noConversion"/>
  </si>
  <si>
    <t>구 분</t>
    <phoneticPr fontId="3" type="noConversion"/>
  </si>
  <si>
    <t>산출식</t>
    <phoneticPr fontId="3" type="noConversion"/>
  </si>
  <si>
    <t>산출금액</t>
    <phoneticPr fontId="3" type="noConversion"/>
  </si>
  <si>
    <t>비고</t>
    <phoneticPr fontId="3" type="noConversion"/>
  </si>
  <si>
    <t>1) 설계비</t>
    <phoneticPr fontId="3" type="noConversion"/>
  </si>
  <si>
    <t>*</t>
    <phoneticPr fontId="3" type="noConversion"/>
  </si>
  <si>
    <t>요율합계</t>
    <phoneticPr fontId="3" type="noConversion"/>
  </si>
  <si>
    <t>*</t>
    <phoneticPr fontId="3" type="noConversion"/>
  </si>
  <si>
    <t xml:space="preserve">  4. 금회 설계용역비 : </t>
    <phoneticPr fontId="3" type="noConversion"/>
  </si>
  <si>
    <t>공사명</t>
    <phoneticPr fontId="3" type="noConversion"/>
  </si>
  <si>
    <t>환경개선사업으로 미적용</t>
    <phoneticPr fontId="3" type="noConversion"/>
  </si>
  <si>
    <t>적용요율
(직선보간법)</t>
    <phoneticPr fontId="3" type="noConversion"/>
  </si>
  <si>
    <t>구 분</t>
    <phoneticPr fontId="3" type="noConversion"/>
  </si>
  <si>
    <t>소  계</t>
    <phoneticPr fontId="3" type="noConversion"/>
  </si>
  <si>
    <t>-</t>
    <phoneticPr fontId="3" type="noConversion"/>
  </si>
  <si>
    <t>범위</t>
    <phoneticPr fontId="3" type="noConversion"/>
  </si>
  <si>
    <t>1000억원 이하</t>
    <phoneticPr fontId="3" type="noConversion"/>
  </si>
  <si>
    <t>2000억원 이하</t>
    <phoneticPr fontId="3" type="noConversion"/>
  </si>
  <si>
    <t>3000억원 이하</t>
    <phoneticPr fontId="3" type="noConversion"/>
  </si>
  <si>
    <t>5000억원 이하</t>
    <phoneticPr fontId="3" type="noConversion"/>
  </si>
  <si>
    <t>소계</t>
    <phoneticPr fontId="3" type="noConversion"/>
  </si>
  <si>
    <t>추정공사비</t>
    <phoneticPr fontId="3" type="noConversion"/>
  </si>
  <si>
    <t>추정설계비</t>
    <phoneticPr fontId="3" type="noConversion"/>
  </si>
  <si>
    <t>추정감리비</t>
    <phoneticPr fontId="3" type="noConversion"/>
  </si>
  <si>
    <t>총 예산소요액의</t>
    <phoneticPr fontId="3" type="noConversion"/>
  </si>
  <si>
    <t>추정공사비에서 부가세(10%) 제외</t>
    <phoneticPr fontId="3" type="noConversion"/>
  </si>
  <si>
    <t>용역대상 공사비</t>
    <phoneticPr fontId="3" type="noConversion"/>
  </si>
  <si>
    <t>나. 용역대상 공사비:</t>
    <phoneticPr fontId="3" type="noConversion"/>
  </si>
  <si>
    <t>기준요율(90%적용)</t>
    <phoneticPr fontId="3" type="noConversion"/>
  </si>
  <si>
    <t>②실시설계(100% 적용)</t>
    <phoneticPr fontId="3" type="noConversion"/>
  </si>
  <si>
    <t>②실시설계(90% 적용)</t>
    <phoneticPr fontId="3" type="noConversion"/>
  </si>
  <si>
    <t>천원미만절사</t>
    <phoneticPr fontId="3" type="noConversion"/>
  </si>
  <si>
    <t xml:space="preserve">  1. 용  역  명 : </t>
    <phoneticPr fontId="3" type="noConversion"/>
  </si>
  <si>
    <t>10억원 이하</t>
    <phoneticPr fontId="3" type="noConversion"/>
  </si>
  <si>
    <t>구 분</t>
    <phoneticPr fontId="3" type="noConversion"/>
  </si>
  <si>
    <t>예상소요액</t>
    <phoneticPr fontId="3" type="noConversion"/>
  </si>
  <si>
    <t>설계용역비</t>
    <phoneticPr fontId="3" type="noConversion"/>
  </si>
  <si>
    <t>비고</t>
    <phoneticPr fontId="3" type="noConversion"/>
  </si>
  <si>
    <t>소계</t>
    <phoneticPr fontId="3" type="noConversion"/>
  </si>
  <si>
    <t>10억원 이하</t>
    <phoneticPr fontId="3" type="noConversion"/>
  </si>
  <si>
    <t>20억원 이하</t>
    <phoneticPr fontId="3" type="noConversion"/>
  </si>
  <si>
    <t>200억원 이하</t>
    <phoneticPr fontId="3" type="noConversion"/>
  </si>
  <si>
    <t>300억원 이하</t>
    <phoneticPr fontId="3" type="noConversion"/>
  </si>
  <si>
    <t>500억원 이하</t>
    <phoneticPr fontId="3" type="noConversion"/>
  </si>
  <si>
    <t>-</t>
    <phoneticPr fontId="3" type="noConversion"/>
  </si>
  <si>
    <t>도로분야 요율</t>
    <phoneticPr fontId="3" type="noConversion"/>
  </si>
  <si>
    <t>: 건설부분 도로분야 요율표의 90%적용</t>
    <phoneticPr fontId="3" type="noConversion"/>
  </si>
  <si>
    <t>대상공사</t>
    <phoneticPr fontId="3" type="noConversion"/>
  </si>
  <si>
    <t>품    명</t>
  </si>
  <si>
    <t>규   격</t>
  </si>
  <si>
    <t>수량</t>
    <phoneticPr fontId="3" type="noConversion"/>
  </si>
  <si>
    <t>단위</t>
  </si>
  <si>
    <t>재료비</t>
  </si>
  <si>
    <t>노무비</t>
  </si>
  <si>
    <t>경    비</t>
  </si>
  <si>
    <t>단  가</t>
  </si>
  <si>
    <t>금   액</t>
  </si>
  <si>
    <t>측량비</t>
    <phoneticPr fontId="3" type="noConversion"/>
  </si>
  <si>
    <t/>
  </si>
  <si>
    <t>㎡</t>
    <phoneticPr fontId="3" type="noConversion"/>
  </si>
  <si>
    <t xml:space="preserve">본품은 10,000㎡를 기준으로 산출한바, 적용시에는 측량할 부지면적을 수정하여 사용바람 </t>
    <phoneticPr fontId="3" type="noConversion"/>
  </si>
  <si>
    <t>1/10,000㎡</t>
    <phoneticPr fontId="3" type="noConversion"/>
  </si>
  <si>
    <t>1㎡당 단가</t>
    <phoneticPr fontId="3" type="noConversion"/>
  </si>
  <si>
    <t>합 계(10,000m²기준)</t>
    <phoneticPr fontId="3" type="noConversion"/>
  </si>
  <si>
    <t>측량면적은 측량이 필요한 부지(대지)면적이며, 본품에는 주변 현황을 파악하기위한 면적도 포함된 단가임.</t>
    <phoneticPr fontId="3" type="noConversion"/>
  </si>
  <si>
    <t>측량인부</t>
    <phoneticPr fontId="3" type="noConversion"/>
  </si>
  <si>
    <t>초급기능사</t>
    <phoneticPr fontId="3" type="noConversion"/>
  </si>
  <si>
    <t>본 측량품에는 각종 측량성과품(관측계산부,기준점조서, 측량야장,수준망도,기타 측량사진 등)에 대한 대가가 포함된 단가임.</t>
    <phoneticPr fontId="3" type="noConversion"/>
  </si>
  <si>
    <t>적용기준</t>
    <phoneticPr fontId="3" type="noConversion"/>
  </si>
  <si>
    <t>초급기술자</t>
    <phoneticPr fontId="3" type="noConversion"/>
  </si>
  <si>
    <t>중급기술자</t>
    <phoneticPr fontId="3" type="noConversion"/>
  </si>
  <si>
    <t>산출근거 : 토목품셈(제21장 측량부문 적용)</t>
    <phoneticPr fontId="3" type="noConversion"/>
  </si>
  <si>
    <t>고급기술자</t>
    <phoneticPr fontId="3" type="noConversion"/>
  </si>
  <si>
    <t>특급기술자</t>
    <phoneticPr fontId="3" type="noConversion"/>
  </si>
  <si>
    <t>측량부문</t>
    <phoneticPr fontId="3" type="noConversion"/>
  </si>
  <si>
    <t>측량기술자 노임단가(대한측량협회 제공)가 변경될 경우 유색부분만 수정하면 자동계산 됩니다.</t>
    <phoneticPr fontId="3" type="noConversion"/>
  </si>
  <si>
    <t xml:space="preserve">작성방법 </t>
    <phoneticPr fontId="3" type="noConversion"/>
  </si>
  <si>
    <t>금 액</t>
    <phoneticPr fontId="3" type="noConversion"/>
  </si>
  <si>
    <t>인 원</t>
    <phoneticPr fontId="3" type="noConversion"/>
  </si>
  <si>
    <t>4. 측량비</t>
    <phoneticPr fontId="3" type="noConversion"/>
  </si>
  <si>
    <t>합 계</t>
  </si>
  <si>
    <t>현황측량</t>
  </si>
  <si>
    <t>수준측량</t>
  </si>
  <si>
    <t>기준점</t>
  </si>
  <si>
    <t>결과</t>
    <phoneticPr fontId="3" type="noConversion"/>
  </si>
  <si>
    <t>인원</t>
    <phoneticPr fontId="3" type="noConversion"/>
  </si>
  <si>
    <t>측량인부(측부)</t>
    <phoneticPr fontId="3" type="noConversion"/>
  </si>
  <si>
    <t>작업량비</t>
    <phoneticPr fontId="3" type="noConversion"/>
  </si>
  <si>
    <t>구  분</t>
    <phoneticPr fontId="3" type="noConversion"/>
  </si>
  <si>
    <t>3. 인원산출</t>
    <phoneticPr fontId="3" type="noConversion"/>
  </si>
  <si>
    <t>작업량계수(P) = 0.8+2/1 = 2.8</t>
    <phoneticPr fontId="3" type="noConversion"/>
  </si>
  <si>
    <r>
      <t xml:space="preserve">1(면적)/10 X 2.15(지형유형) X 1.0(축척) X 2.8(작업량 계수)  X 1.0(작업종류) = </t>
    </r>
    <r>
      <rPr>
        <b/>
        <sz val="12"/>
        <rFont val="굴림체"/>
        <family val="3"/>
        <charset val="129"/>
      </rPr>
      <t>0.60</t>
    </r>
    <phoneticPr fontId="3" type="noConversion"/>
  </si>
  <si>
    <t xml:space="preserve">  - 지형현황측량 : </t>
    <phoneticPr fontId="3" type="noConversion"/>
  </si>
  <si>
    <t>작업량계수(P)=0.8+3/1=3.8</t>
    <phoneticPr fontId="3" type="noConversion"/>
  </si>
  <si>
    <r>
      <t xml:space="preserve">1(수준측량 총길이)/15 X 1.2(지형 유형) X 3.8(작업량 계수) = </t>
    </r>
    <r>
      <rPr>
        <b/>
        <sz val="12"/>
        <rFont val="굴림체"/>
        <family val="3"/>
        <charset val="129"/>
      </rPr>
      <t>0.30</t>
    </r>
    <phoneticPr fontId="3" type="noConversion"/>
  </si>
  <si>
    <t xml:space="preserve">  - 수준측량(2급) :  </t>
    <phoneticPr fontId="3" type="noConversion"/>
  </si>
  <si>
    <t>작업량계수(P)=0.8+30/10=3.8</t>
    <phoneticPr fontId="3" type="noConversion"/>
  </si>
  <si>
    <r>
      <t>10/150 X 1.15(지형유형) X 3.8(작업량 계수) X 0.53(점간거리별 증감) =</t>
    </r>
    <r>
      <rPr>
        <b/>
        <sz val="12"/>
        <rFont val="굴림체"/>
        <family val="3"/>
        <charset val="129"/>
      </rPr>
      <t xml:space="preserve"> 0.15</t>
    </r>
    <phoneticPr fontId="3" type="noConversion"/>
  </si>
  <si>
    <t xml:space="preserve">  - 기준점측량(4급) : </t>
    <phoneticPr fontId="3" type="noConversion"/>
  </si>
  <si>
    <t>2. 작업량비 산출</t>
    <phoneticPr fontId="3" type="noConversion"/>
  </si>
  <si>
    <t xml:space="preserve">  - 현황측량 : (시가지, 신규측량, 작업량 10,000㎡)</t>
    <phoneticPr fontId="3" type="noConversion"/>
  </si>
  <si>
    <t xml:space="preserve">  - 수준측량 : 2급(거리 약2km, 시가지) </t>
    <phoneticPr fontId="3" type="noConversion"/>
  </si>
  <si>
    <t xml:space="preserve">  - 기준점측량 : 4급(구하는점 20점,  시가지, 기준점측량 점간거리 40m)</t>
    <phoneticPr fontId="3" type="noConversion"/>
  </si>
  <si>
    <t xml:space="preserve">  - 측량면적 : 10,000m2 기준(신규측량)</t>
    <phoneticPr fontId="3" type="noConversion"/>
  </si>
  <si>
    <t xml:space="preserve">  - 축    척 : 1 / 500</t>
    <phoneticPr fontId="3" type="noConversion"/>
  </si>
  <si>
    <t>1. 작업량 기준</t>
    <phoneticPr fontId="3" type="noConversion"/>
  </si>
  <si>
    <t xml:space="preserve"> - 측량비 산출 내역서 -</t>
    <phoneticPr fontId="3" type="noConversion"/>
  </si>
  <si>
    <t>2) 측량비</t>
    <phoneticPr fontId="3" type="noConversion"/>
  </si>
  <si>
    <t>계</t>
    <phoneticPr fontId="3" type="noConversion"/>
  </si>
  <si>
    <t>3) 부가가치세</t>
    <phoneticPr fontId="3" type="noConversion"/>
  </si>
  <si>
    <t>4) 손해배상공제증권</t>
    <phoneticPr fontId="3" type="noConversion"/>
  </si>
  <si>
    <t>5) 합  계</t>
    <phoneticPr fontId="3" type="noConversion"/>
  </si>
  <si>
    <t>3) 지질조사비</t>
    <phoneticPr fontId="3" type="noConversion"/>
  </si>
  <si>
    <t>필요시</t>
    <phoneticPr fontId="3" type="noConversion"/>
  </si>
  <si>
    <t>설계용역 대상 예산액 및 학교별 용역금액</t>
    <phoneticPr fontId="3" type="noConversion"/>
  </si>
  <si>
    <t>(금액:원)</t>
    <phoneticPr fontId="3" type="noConversion"/>
  </si>
  <si>
    <t>번호</t>
    <phoneticPr fontId="3" type="noConversion"/>
  </si>
  <si>
    <t>학교명</t>
    <phoneticPr fontId="3" type="noConversion"/>
  </si>
  <si>
    <t>행정구</t>
    <phoneticPr fontId="3" type="noConversion"/>
  </si>
  <si>
    <t>사업내용</t>
    <phoneticPr fontId="3" type="noConversion"/>
  </si>
  <si>
    <t>물량</t>
    <phoneticPr fontId="3" type="noConversion"/>
  </si>
  <si>
    <t>단위</t>
    <phoneticPr fontId="3" type="noConversion"/>
  </si>
  <si>
    <t>예 산 액</t>
    <phoneticPr fontId="3" type="noConversion"/>
  </si>
  <si>
    <t>식</t>
    <phoneticPr fontId="3" type="noConversion"/>
  </si>
  <si>
    <t xml:space="preserve"> </t>
    <phoneticPr fontId="25" type="noConversion"/>
  </si>
  <si>
    <t>합계</t>
    <phoneticPr fontId="3" type="noConversion"/>
  </si>
  <si>
    <t>※ 금회 설계용역비</t>
    <phoneticPr fontId="3" type="noConversion"/>
  </si>
  <si>
    <t>○ 학교별 용역금액</t>
    <phoneticPr fontId="3" type="noConversion"/>
  </si>
  <si>
    <t>용역금액</t>
    <phoneticPr fontId="3" type="noConversion"/>
  </si>
  <si>
    <t>○ 시설사업 집행 예산</t>
    <phoneticPr fontId="3" type="noConversion"/>
  </si>
  <si>
    <r>
      <t xml:space="preserve">적용단가
</t>
    </r>
    <r>
      <rPr>
        <sz val="10"/>
        <rFont val="굴림체"/>
        <family val="3"/>
        <charset val="129"/>
      </rPr>
      <t>(2026년 상반기)</t>
    </r>
    <phoneticPr fontId="3" type="noConversion"/>
  </si>
  <si>
    <t>참고 : 노임단가는 2026년 1월 공간정보산업협회 시행단가임</t>
    <phoneticPr fontId="3" type="noConversion"/>
  </si>
  <si>
    <t>담장개선</t>
  </si>
  <si>
    <t>엔지니어링사업대가의 기준[산업통상자원부고시 제2024-217호(2024. 12. 31.)]</t>
    <phoneticPr fontId="3" type="noConversion"/>
  </si>
  <si>
    <t>장원중</t>
  </si>
  <si>
    <t>배수로개선</t>
  </si>
  <si>
    <t>금양초</t>
  </si>
  <si>
    <t>2회추경설계비 5,961천원</t>
  </si>
  <si>
    <t>2회추경설계비 3,606천원</t>
  </si>
  <si>
    <t>2회추경설계비 2,717천원</t>
  </si>
  <si>
    <t>금양초 외 1교 담장개선 및 기타공사 설계용역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</si>
</sst>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84" formatCode="0.00_ "/>
    <numFmt numFmtId="192" formatCode="#,##0_ "/>
    <numFmt numFmtId="197" formatCode="0.000%"/>
    <numFmt numFmtId="200" formatCode="_-* #,##0_-;\-* #,##0_-;_-* &quot;-&quot;??_-;_-@_-"/>
    <numFmt numFmtId="201" formatCode="#,##0.000000000_ "/>
    <numFmt numFmtId="202" formatCode="0.00_);[Red]\(0.00\)"/>
    <numFmt numFmtId="206" formatCode="#,##0;[Red]#,##0"/>
    <numFmt numFmtId="207" formatCode="#,##0_ ;[Red]\-#,##0\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2"/>
      <color indexed="8"/>
      <name val="한양중고딕,한컴돋움"/>
      <family val="3"/>
      <charset val="129"/>
    </font>
    <font>
      <sz val="12"/>
      <color indexed="8"/>
      <name val="한양중고딕,한컴돋움"/>
      <family val="3"/>
      <charset val="129"/>
    </font>
    <font>
      <sz val="12"/>
      <name val="한양중고딕,한컴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Arial"/>
      <family val="2"/>
    </font>
    <font>
      <sz val="11"/>
      <color indexed="8"/>
      <name val="굴림체"/>
      <family val="3"/>
      <charset val="129"/>
    </font>
    <font>
      <sz val="6"/>
      <name val="굴림체"/>
      <family val="3"/>
      <charset val="129"/>
    </font>
    <font>
      <b/>
      <sz val="14"/>
      <name val="굴림체"/>
      <family val="3"/>
      <charset val="129"/>
    </font>
    <font>
      <b/>
      <sz val="16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8"/>
      <name val="굴림체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sz val="8"/>
      <name val="맑은 고딕"/>
      <family val="3"/>
      <charset val="129"/>
    </font>
    <font>
      <sz val="11"/>
      <color rgb="FFFF0000"/>
      <name val="굴림체"/>
      <family val="3"/>
      <charset val="129"/>
    </font>
    <font>
      <sz val="11"/>
      <color rgb="FF7030A0"/>
      <name val="굴림체"/>
      <family val="3"/>
      <charset val="129"/>
    </font>
    <font>
      <sz val="12"/>
      <color rgb="FFFF0000"/>
      <name val="한양중고딕,한컴돋움"/>
      <family val="3"/>
      <charset val="129"/>
    </font>
    <font>
      <b/>
      <sz val="9"/>
      <color rgb="FFFF0000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27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41" fontId="2" fillId="0" borderId="0" xfId="0" applyNumberFormat="1" applyFont="1" applyAlignment="1">
      <alignment vertical="center"/>
    </xf>
    <xf numFmtId="41" fontId="6" fillId="0" borderId="3" xfId="2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1" fontId="6" fillId="0" borderId="0" xfId="2" applyFont="1" applyBorder="1" applyAlignment="1">
      <alignment vertical="center"/>
    </xf>
    <xf numFmtId="41" fontId="8" fillId="3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6" fillId="0" borderId="3" xfId="0" applyNumberFormat="1" applyFont="1" applyBorder="1" applyAlignment="1">
      <alignment vertical="center"/>
    </xf>
    <xf numFmtId="9" fontId="6" fillId="0" borderId="3" xfId="1" applyFont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1" fontId="6" fillId="6" borderId="3" xfId="2" applyFont="1" applyFill="1" applyBorder="1" applyAlignment="1">
      <alignment vertical="center"/>
    </xf>
    <xf numFmtId="43" fontId="6" fillId="6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2" fillId="0" borderId="0" xfId="0" applyNumberFormat="1" applyFont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 wrapText="1"/>
    </xf>
    <xf numFmtId="192" fontId="12" fillId="0" borderId="0" xfId="2" applyNumberFormat="1" applyFont="1" applyBorder="1" applyAlignment="1">
      <alignment vertical="center"/>
    </xf>
    <xf numFmtId="184" fontId="11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1" fontId="6" fillId="0" borderId="0" xfId="2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9" fontId="6" fillId="7" borderId="7" xfId="0" applyNumberFormat="1" applyFont="1" applyFill="1" applyBorder="1" applyAlignment="1">
      <alignment horizontal="left" vertical="center" wrapText="1"/>
    </xf>
    <xf numFmtId="41" fontId="6" fillId="0" borderId="3" xfId="2" applyFont="1" applyFill="1" applyBorder="1" applyAlignment="1">
      <alignment vertical="center"/>
    </xf>
    <xf numFmtId="10" fontId="6" fillId="0" borderId="3" xfId="1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43" fontId="2" fillId="0" borderId="3" xfId="0" applyNumberFormat="1" applyFont="1" applyFill="1" applyBorder="1" applyAlignment="1">
      <alignment horizontal="center" vertical="center"/>
    </xf>
    <xf numFmtId="41" fontId="6" fillId="7" borderId="3" xfId="2" applyFont="1" applyFill="1" applyBorder="1" applyAlignment="1">
      <alignment vertical="center"/>
    </xf>
    <xf numFmtId="10" fontId="6" fillId="7" borderId="7" xfId="0" applyNumberFormat="1" applyFont="1" applyFill="1" applyBorder="1" applyAlignment="1">
      <alignment horizontal="left" vertical="center" wrapText="1"/>
    </xf>
    <xf numFmtId="197" fontId="6" fillId="0" borderId="3" xfId="1" applyNumberFormat="1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41" fontId="9" fillId="3" borderId="0" xfId="0" applyNumberFormat="1" applyFont="1" applyFill="1" applyBorder="1" applyAlignment="1">
      <alignment vertical="center"/>
    </xf>
    <xf numFmtId="41" fontId="2" fillId="0" borderId="0" xfId="2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200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left" vertical="center" indent="1"/>
    </xf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14" fillId="0" borderId="0" xfId="0" applyFont="1" applyAlignment="1"/>
    <xf numFmtId="3" fontId="13" fillId="8" borderId="11" xfId="0" applyNumberFormat="1" applyFont="1" applyFill="1" applyBorder="1" applyAlignment="1">
      <alignment horizontal="center" vertical="center"/>
    </xf>
    <xf numFmtId="3" fontId="13" fillId="8" borderId="12" xfId="0" applyNumberFormat="1" applyFont="1" applyFill="1" applyBorder="1" applyAlignment="1">
      <alignment horizontal="center" vertical="center"/>
    </xf>
    <xf numFmtId="3" fontId="13" fillId="0" borderId="13" xfId="0" applyNumberFormat="1" applyFont="1" applyBorder="1" applyAlignment="1">
      <alignment horizontal="left" vertical="center"/>
    </xf>
    <xf numFmtId="3" fontId="13" fillId="0" borderId="14" xfId="0" applyNumberFormat="1" applyFont="1" applyBorder="1" applyAlignment="1">
      <alignment horizontal="center" vertical="center"/>
    </xf>
    <xf numFmtId="3" fontId="15" fillId="0" borderId="14" xfId="0" applyNumberFormat="1" applyFont="1" applyBorder="1" applyAlignment="1">
      <alignment vertical="center"/>
    </xf>
    <xf numFmtId="3" fontId="15" fillId="0" borderId="15" xfId="0" applyNumberFormat="1" applyFont="1" applyBorder="1" applyAlignment="1">
      <alignment vertical="center"/>
    </xf>
    <xf numFmtId="3" fontId="13" fillId="0" borderId="14" xfId="0" applyNumberFormat="1" applyFont="1" applyBorder="1" applyAlignment="1">
      <alignment horizontal="right" vertical="center"/>
    </xf>
    <xf numFmtId="3" fontId="15" fillId="0" borderId="13" xfId="0" applyNumberFormat="1" applyFont="1" applyBorder="1" applyAlignment="1">
      <alignment horizontal="left" vertical="center"/>
    </xf>
    <xf numFmtId="3" fontId="15" fillId="0" borderId="14" xfId="0" applyNumberFormat="1" applyFont="1" applyBorder="1" applyAlignment="1">
      <alignment horizontal="center" vertical="center"/>
    </xf>
    <xf numFmtId="3" fontId="15" fillId="0" borderId="15" xfId="0" applyNumberFormat="1" applyFont="1" applyBorder="1" applyAlignment="1">
      <alignment horizontal="right" vertical="center"/>
    </xf>
    <xf numFmtId="3" fontId="15" fillId="0" borderId="14" xfId="0" applyNumberFormat="1" applyFont="1" applyBorder="1" applyAlignment="1">
      <alignment horizontal="right" vertical="center"/>
    </xf>
    <xf numFmtId="3" fontId="15" fillId="0" borderId="16" xfId="0" quotePrefix="1" applyNumberFormat="1" applyFont="1" applyBorder="1" applyAlignment="1">
      <alignment horizontal="left" vertical="center" wrapText="1" shrinkToFit="1"/>
    </xf>
    <xf numFmtId="3" fontId="15" fillId="0" borderId="16" xfId="0" applyNumberFormat="1" applyFont="1" applyBorder="1" applyAlignment="1">
      <alignment horizontal="left" vertical="center" shrinkToFit="1"/>
    </xf>
    <xf numFmtId="3" fontId="15" fillId="0" borderId="14" xfId="0" applyNumberFormat="1" applyFont="1" applyBorder="1" applyAlignment="1">
      <alignment horizontal="left" vertical="center"/>
    </xf>
    <xf numFmtId="3" fontId="15" fillId="0" borderId="16" xfId="0" applyNumberFormat="1" applyFont="1" applyBorder="1" applyAlignment="1">
      <alignment horizontal="left" vertical="center"/>
    </xf>
    <xf numFmtId="3" fontId="15" fillId="0" borderId="17" xfId="0" applyNumberFormat="1" applyFont="1" applyBorder="1" applyAlignment="1">
      <alignment horizontal="left" vertical="center"/>
    </xf>
    <xf numFmtId="3" fontId="15" fillId="0" borderId="18" xfId="0" applyNumberFormat="1" applyFont="1" applyBorder="1" applyAlignment="1">
      <alignment horizontal="left" vertical="center"/>
    </xf>
    <xf numFmtId="3" fontId="15" fillId="0" borderId="18" xfId="0" applyNumberFormat="1" applyFont="1" applyBorder="1" applyAlignment="1">
      <alignment vertical="center"/>
    </xf>
    <xf numFmtId="3" fontId="15" fillId="0" borderId="18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vertical="center"/>
    </xf>
    <xf numFmtId="3" fontId="15" fillId="0" borderId="9" xfId="0" applyNumberFormat="1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2" fillId="0" borderId="0" xfId="0" applyFont="1" applyAlignment="1"/>
    <xf numFmtId="0" fontId="26" fillId="0" borderId="0" xfId="0" applyFont="1" applyFill="1" applyBorder="1" applyAlignment="1">
      <alignment vertical="center"/>
    </xf>
    <xf numFmtId="41" fontId="2" fillId="9" borderId="20" xfId="5" applyFont="1" applyFill="1" applyBorder="1" applyAlignment="1">
      <alignment vertical="center" shrinkToFit="1"/>
    </xf>
    <xf numFmtId="0" fontId="2" fillId="9" borderId="20" xfId="0" applyFont="1" applyFill="1" applyBorder="1" applyAlignment="1">
      <alignment vertical="center"/>
    </xf>
    <xf numFmtId="41" fontId="2" fillId="0" borderId="21" xfId="5" applyFont="1" applyBorder="1" applyAlignment="1">
      <alignment vertical="center" shrinkToFit="1"/>
    </xf>
    <xf numFmtId="0" fontId="2" fillId="0" borderId="21" xfId="0" applyFont="1" applyBorder="1" applyAlignment="1">
      <alignment vertical="center"/>
    </xf>
    <xf numFmtId="41" fontId="2" fillId="9" borderId="3" xfId="5" applyFont="1" applyFill="1" applyBorder="1" applyAlignment="1">
      <alignment horizontal="right" vertical="center" shrinkToFit="1"/>
    </xf>
    <xf numFmtId="41" fontId="27" fillId="7" borderId="3" xfId="5" applyFont="1" applyFill="1" applyBorder="1" applyAlignment="1">
      <alignment horizontal="right" vertical="center" shrinkToFit="1"/>
    </xf>
    <xf numFmtId="184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shrinkToFit="1"/>
    </xf>
    <xf numFmtId="41" fontId="2" fillId="0" borderId="0" xfId="5" applyFont="1" applyFill="1" applyBorder="1" applyAlignment="1">
      <alignment vertical="center" shrinkToFit="1"/>
    </xf>
    <xf numFmtId="41" fontId="2" fillId="0" borderId="0" xfId="5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84" fontId="5" fillId="0" borderId="20" xfId="0" applyNumberFormat="1" applyFont="1" applyFill="1" applyBorder="1" applyAlignment="1">
      <alignment vertical="center"/>
    </xf>
    <xf numFmtId="184" fontId="5" fillId="0" borderId="20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84" fontId="2" fillId="0" borderId="3" xfId="0" applyNumberFormat="1" applyFont="1" applyBorder="1" applyAlignment="1">
      <alignment vertical="center"/>
    </xf>
    <xf numFmtId="202" fontId="2" fillId="0" borderId="3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201" fontId="19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3" fontId="15" fillId="7" borderId="14" xfId="0" applyNumberFormat="1" applyFont="1" applyFill="1" applyBorder="1" applyAlignment="1">
      <alignment vertical="center"/>
    </xf>
    <xf numFmtId="0" fontId="6" fillId="10" borderId="3" xfId="0" applyFont="1" applyFill="1" applyBorder="1" applyAlignment="1">
      <alignment vertical="center"/>
    </xf>
    <xf numFmtId="206" fontId="22" fillId="0" borderId="0" xfId="0" applyNumberFormat="1" applyFont="1" applyAlignment="1">
      <alignment horizontal="center" vertical="center"/>
    </xf>
    <xf numFmtId="206" fontId="6" fillId="0" borderId="0" xfId="0" applyNumberFormat="1" applyFont="1" applyAlignment="1">
      <alignment vertical="center"/>
    </xf>
    <xf numFmtId="206" fontId="22" fillId="0" borderId="0" xfId="0" applyNumberFormat="1" applyFont="1" applyAlignment="1">
      <alignment horizontal="center" vertical="center" shrinkToFit="1"/>
    </xf>
    <xf numFmtId="206" fontId="22" fillId="0" borderId="0" xfId="0" applyNumberFormat="1" applyFont="1" applyAlignment="1">
      <alignment horizontal="center" vertical="center" wrapText="1"/>
    </xf>
    <xf numFmtId="206" fontId="8" fillId="0" borderId="0" xfId="0" applyNumberFormat="1" applyFont="1" applyAlignment="1">
      <alignment vertical="center"/>
    </xf>
    <xf numFmtId="206" fontId="7" fillId="0" borderId="0" xfId="0" applyNumberFormat="1" applyFont="1" applyAlignment="1">
      <alignment vertical="center" shrinkToFit="1"/>
    </xf>
    <xf numFmtId="206" fontId="7" fillId="0" borderId="0" xfId="0" applyNumberFormat="1" applyFont="1" applyAlignment="1">
      <alignment vertical="center"/>
    </xf>
    <xf numFmtId="206" fontId="7" fillId="0" borderId="0" xfId="0" applyNumberFormat="1" applyFont="1" applyAlignment="1">
      <alignment horizontal="center" vertical="center" wrapText="1"/>
    </xf>
    <xf numFmtId="3" fontId="8" fillId="11" borderId="3" xfId="0" applyNumberFormat="1" applyFont="1" applyFill="1" applyBorder="1" applyAlignment="1">
      <alignment horizontal="center" vertical="center"/>
    </xf>
    <xf numFmtId="3" fontId="8" fillId="5" borderId="3" xfId="0" applyNumberFormat="1" applyFont="1" applyFill="1" applyBorder="1" applyAlignment="1">
      <alignment horizontal="center" vertical="center" shrinkToFit="1"/>
    </xf>
    <xf numFmtId="3" fontId="8" fillId="5" borderId="3" xfId="0" applyNumberFormat="1" applyFont="1" applyFill="1" applyBorder="1" applyAlignment="1">
      <alignment horizontal="center" vertical="center"/>
    </xf>
    <xf numFmtId="3" fontId="8" fillId="5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/>
    </xf>
    <xf numFmtId="3" fontId="8" fillId="5" borderId="3" xfId="2" applyNumberFormat="1" applyFont="1" applyFill="1" applyBorder="1" applyAlignment="1">
      <alignment vertical="center"/>
    </xf>
    <xf numFmtId="3" fontId="8" fillId="5" borderId="3" xfId="0" applyNumberFormat="1" applyFont="1" applyFill="1" applyBorder="1" applyAlignment="1">
      <alignment vertical="center" wrapText="1"/>
    </xf>
    <xf numFmtId="3" fontId="8" fillId="0" borderId="27" xfId="0" applyNumberFormat="1" applyFont="1" applyBorder="1" applyAlignment="1">
      <alignment horizontal="center" vertical="center"/>
    </xf>
    <xf numFmtId="3" fontId="8" fillId="0" borderId="27" xfId="0" applyNumberFormat="1" applyFont="1" applyBorder="1" applyAlignment="1">
      <alignment horizontal="center" vertical="center" shrinkToFit="1"/>
    </xf>
    <xf numFmtId="3" fontId="8" fillId="0" borderId="0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vertical="center" wrapText="1"/>
    </xf>
    <xf numFmtId="206" fontId="8" fillId="12" borderId="3" xfId="0" applyNumberFormat="1" applyFont="1" applyFill="1" applyBorder="1" applyAlignment="1">
      <alignment horizontal="center" vertical="center"/>
    </xf>
    <xf numFmtId="206" fontId="8" fillId="12" borderId="3" xfId="0" applyNumberFormat="1" applyFont="1" applyFill="1" applyBorder="1" applyAlignment="1">
      <alignment horizontal="center" vertical="center" shrinkToFit="1"/>
    </xf>
    <xf numFmtId="206" fontId="8" fillId="12" borderId="4" xfId="0" applyNumberFormat="1" applyFont="1" applyFill="1" applyBorder="1" applyAlignment="1">
      <alignment horizontal="center" vertical="center"/>
    </xf>
    <xf numFmtId="206" fontId="8" fillId="12" borderId="28" xfId="0" applyNumberFormat="1" applyFont="1" applyFill="1" applyBorder="1" applyAlignment="1">
      <alignment horizontal="center" vertical="center"/>
    </xf>
    <xf numFmtId="206" fontId="8" fillId="12" borderId="5" xfId="0" applyNumberFormat="1" applyFont="1" applyFill="1" applyBorder="1" applyAlignment="1">
      <alignment horizontal="center" vertical="center" wrapText="1"/>
    </xf>
    <xf numFmtId="3" fontId="7" fillId="4" borderId="7" xfId="0" applyNumberFormat="1" applyFont="1" applyFill="1" applyBorder="1" applyAlignment="1">
      <alignment horizontal="center" vertical="center"/>
    </xf>
    <xf numFmtId="206" fontId="7" fillId="0" borderId="29" xfId="2" applyNumberFormat="1" applyFont="1" applyBorder="1" applyAlignment="1">
      <alignment vertical="center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21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3" fontId="7" fillId="0" borderId="29" xfId="0" applyNumberFormat="1" applyFont="1" applyBorder="1" applyAlignment="1">
      <alignment horizontal="center" vertical="center"/>
    </xf>
    <xf numFmtId="206" fontId="8" fillId="12" borderId="30" xfId="2" applyNumberFormat="1" applyFont="1" applyFill="1" applyBorder="1" applyAlignment="1">
      <alignment vertical="center"/>
    </xf>
    <xf numFmtId="206" fontId="8" fillId="12" borderId="5" xfId="0" applyNumberFormat="1" applyFont="1" applyFill="1" applyBorder="1" applyAlignment="1">
      <alignment vertical="center" wrapText="1"/>
    </xf>
    <xf numFmtId="206" fontId="6" fillId="0" borderId="0" xfId="0" applyNumberFormat="1" applyFont="1" applyAlignment="1">
      <alignment vertical="center" shrinkToFit="1"/>
    </xf>
    <xf numFmtId="207" fontId="6" fillId="0" borderId="0" xfId="0" applyNumberFormat="1" applyFont="1" applyAlignment="1">
      <alignment vertical="center"/>
    </xf>
    <xf numFmtId="206" fontId="6" fillId="0" borderId="0" xfId="0" applyNumberFormat="1" applyFont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3" fontId="13" fillId="8" borderId="31" xfId="0" applyNumberFormat="1" applyFont="1" applyFill="1" applyBorder="1" applyAlignment="1">
      <alignment horizontal="center" vertical="center"/>
    </xf>
    <xf numFmtId="3" fontId="13" fillId="8" borderId="12" xfId="0" applyNumberFormat="1" applyFont="1" applyFill="1" applyBorder="1" applyAlignment="1">
      <alignment horizontal="center" vertical="center"/>
    </xf>
    <xf numFmtId="3" fontId="13" fillId="0" borderId="14" xfId="0" applyNumberFormat="1" applyFont="1" applyBorder="1" applyAlignment="1">
      <alignment horizontal="left" vertical="center"/>
    </xf>
    <xf numFmtId="0" fontId="2" fillId="7" borderId="3" xfId="0" applyFont="1" applyFill="1" applyBorder="1" applyAlignment="1">
      <alignment horizontal="center" vertical="center"/>
    </xf>
    <xf numFmtId="3" fontId="7" fillId="0" borderId="3" xfId="2" applyNumberFormat="1" applyFont="1" applyFill="1" applyBorder="1" applyAlignment="1">
      <alignment vertical="center"/>
    </xf>
    <xf numFmtId="3" fontId="24" fillId="0" borderId="3" xfId="3" applyNumberFormat="1" applyFont="1" applyFill="1" applyBorder="1" applyAlignment="1">
      <alignment vertical="center" shrinkToFit="1"/>
    </xf>
    <xf numFmtId="3" fontId="29" fillId="9" borderId="3" xfId="0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5" fillId="3" borderId="35" xfId="0" applyFont="1" applyFill="1" applyBorder="1" applyAlignment="1">
      <alignment horizontal="center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9" fontId="2" fillId="0" borderId="4" xfId="0" applyNumberFormat="1" applyFont="1" applyFill="1" applyBorder="1" applyAlignment="1">
      <alignment horizontal="left" vertical="center"/>
    </xf>
    <xf numFmtId="0" fontId="0" fillId="0" borderId="5" xfId="0" applyBorder="1">
      <alignment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 wrapText="1" shrinkToFit="1"/>
    </xf>
    <xf numFmtId="0" fontId="7" fillId="4" borderId="3" xfId="0" applyFont="1" applyFill="1" applyBorder="1" applyAlignment="1">
      <alignment horizontal="center" vertical="center" wrapText="1" shrinkToFit="1"/>
    </xf>
    <xf numFmtId="0" fontId="24" fillId="0" borderId="3" xfId="0" applyFont="1" applyFill="1" applyBorder="1" applyAlignment="1">
      <alignment horizontal="center" vertical="center" wrapText="1" shrinkToFit="1"/>
    </xf>
    <xf numFmtId="3" fontId="8" fillId="5" borderId="3" xfId="0" applyNumberFormat="1" applyFont="1" applyFill="1" applyBorder="1" applyAlignment="1">
      <alignment horizontal="center" vertical="center" shrinkToFit="1"/>
    </xf>
    <xf numFmtId="3" fontId="8" fillId="9" borderId="27" xfId="0" applyNumberFormat="1" applyFont="1" applyFill="1" applyBorder="1" applyAlignment="1">
      <alignment horizontal="center" vertical="center"/>
    </xf>
    <xf numFmtId="3" fontId="8" fillId="9" borderId="36" xfId="0" applyNumberFormat="1" applyFont="1" applyFill="1" applyBorder="1" applyAlignment="1">
      <alignment horizontal="center" vertical="center"/>
    </xf>
    <xf numFmtId="206" fontId="8" fillId="12" borderId="4" xfId="0" applyNumberFormat="1" applyFont="1" applyFill="1" applyBorder="1" applyAlignment="1">
      <alignment horizontal="center" vertical="center" shrinkToFit="1"/>
    </xf>
    <xf numFmtId="206" fontId="8" fillId="12" borderId="7" xfId="0" applyNumberFormat="1" applyFont="1" applyFill="1" applyBorder="1" applyAlignment="1">
      <alignment horizontal="center" vertical="center" shrinkToFit="1"/>
    </xf>
    <xf numFmtId="206" fontId="8" fillId="12" borderId="5" xfId="0" applyNumberFormat="1" applyFont="1" applyFill="1" applyBorder="1" applyAlignment="1">
      <alignment horizontal="center" vertical="center" shrinkToFit="1"/>
    </xf>
    <xf numFmtId="206" fontId="22" fillId="0" borderId="0" xfId="0" applyNumberFormat="1" applyFont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7" fillId="4" borderId="7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3" fontId="15" fillId="0" borderId="39" xfId="0" applyNumberFormat="1" applyFont="1" applyBorder="1" applyAlignment="1">
      <alignment horizontal="center" vertical="center"/>
    </xf>
    <xf numFmtId="3" fontId="15" fillId="0" borderId="40" xfId="0" applyNumberFormat="1" applyFont="1" applyBorder="1" applyAlignment="1">
      <alignment horizontal="center" vertical="center"/>
    </xf>
    <xf numFmtId="3" fontId="15" fillId="0" borderId="41" xfId="0" applyNumberFormat="1" applyFont="1" applyBorder="1" applyAlignment="1">
      <alignment horizontal="center" vertical="center"/>
    </xf>
    <xf numFmtId="3" fontId="13" fillId="8" borderId="42" xfId="0" applyNumberFormat="1" applyFont="1" applyFill="1" applyBorder="1" applyAlignment="1">
      <alignment horizontal="center" vertical="center"/>
    </xf>
    <xf numFmtId="3" fontId="13" fillId="8" borderId="43" xfId="0" applyNumberFormat="1" applyFont="1" applyFill="1" applyBorder="1" applyAlignment="1">
      <alignment horizontal="center" vertical="center"/>
    </xf>
    <xf numFmtId="3" fontId="13" fillId="8" borderId="34" xfId="0" applyNumberFormat="1" applyFont="1" applyFill="1" applyBorder="1" applyAlignment="1">
      <alignment horizontal="center" vertical="center"/>
    </xf>
    <xf numFmtId="3" fontId="13" fillId="8" borderId="44" xfId="0" applyNumberFormat="1" applyFont="1" applyFill="1" applyBorder="1" applyAlignment="1">
      <alignment horizontal="center" vertical="center"/>
    </xf>
    <xf numFmtId="3" fontId="13" fillId="8" borderId="45" xfId="0" applyNumberFormat="1" applyFont="1" applyFill="1" applyBorder="1" applyAlignment="1">
      <alignment horizontal="center" vertical="center"/>
    </xf>
    <xf numFmtId="3" fontId="13" fillId="8" borderId="46" xfId="0" applyNumberFormat="1" applyFont="1" applyFill="1" applyBorder="1" applyAlignment="1">
      <alignment horizontal="center" vertical="center"/>
    </xf>
    <xf numFmtId="3" fontId="13" fillId="8" borderId="31" xfId="0" applyNumberFormat="1" applyFont="1" applyFill="1" applyBorder="1" applyAlignment="1">
      <alignment horizontal="center" vertical="center"/>
    </xf>
    <xf numFmtId="3" fontId="13" fillId="8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8" borderId="5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2" fillId="8" borderId="56" xfId="0" applyFont="1" applyFill="1" applyBorder="1" applyAlignment="1">
      <alignment horizontal="center" vertical="center"/>
    </xf>
    <xf numFmtId="0" fontId="2" fillId="8" borderId="57" xfId="0" applyFont="1" applyFill="1" applyBorder="1" applyAlignment="1">
      <alignment horizontal="center" vertical="center"/>
    </xf>
    <xf numFmtId="0" fontId="2" fillId="8" borderId="58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 wrapText="1"/>
    </xf>
    <xf numFmtId="0" fontId="26" fillId="0" borderId="50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41" fontId="2" fillId="0" borderId="3" xfId="5" applyFont="1" applyBorder="1" applyAlignment="1">
      <alignment horizontal="center" vertical="center" shrinkToFit="1"/>
    </xf>
    <xf numFmtId="41" fontId="2" fillId="0" borderId="26" xfId="5" applyFont="1" applyBorder="1" applyAlignment="1">
      <alignment horizontal="center" vertical="center" shrinkToFi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49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41" fontId="5" fillId="9" borderId="47" xfId="5" applyNumberFormat="1" applyFont="1" applyFill="1" applyBorder="1" applyAlignment="1">
      <alignment horizontal="center" vertical="center" shrinkToFit="1"/>
    </xf>
    <xf numFmtId="41" fontId="5" fillId="9" borderId="48" xfId="5" applyNumberFormat="1" applyFont="1" applyFill="1" applyBorder="1" applyAlignment="1">
      <alignment horizontal="center" vertical="center" shrinkToFit="1"/>
    </xf>
    <xf numFmtId="0" fontId="26" fillId="0" borderId="3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 shrinkToFit="1"/>
    </xf>
    <xf numFmtId="0" fontId="26" fillId="0" borderId="50" xfId="0" applyFont="1" applyFill="1" applyBorder="1" applyAlignment="1">
      <alignment horizontal="center" vertical="center" wrapText="1" shrinkToFit="1"/>
    </xf>
    <xf numFmtId="0" fontId="26" fillId="0" borderId="3" xfId="0" applyFont="1" applyFill="1" applyBorder="1" applyAlignment="1">
      <alignment horizontal="center" vertical="center" wrapText="1" shrinkToFit="1"/>
    </xf>
    <xf numFmtId="0" fontId="26" fillId="0" borderId="26" xfId="0" applyFont="1" applyFill="1" applyBorder="1" applyAlignment="1">
      <alignment horizontal="center" vertical="center" wrapText="1" shrinkToFit="1"/>
    </xf>
    <xf numFmtId="0" fontId="2" fillId="0" borderId="5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41" fontId="5" fillId="0" borderId="21" xfId="5" applyFont="1" applyBorder="1" applyAlignment="1">
      <alignment horizontal="center" vertical="center" shrinkToFit="1"/>
    </xf>
    <xf numFmtId="41" fontId="5" fillId="0" borderId="52" xfId="5" applyFont="1" applyBorder="1" applyAlignment="1">
      <alignment horizontal="center" vertical="center" shrinkToFit="1"/>
    </xf>
  </cellXfs>
  <cellStyles count="7">
    <cellStyle name="백분율" xfId="1" builtinId="5"/>
    <cellStyle name="쉼표 [0]" xfId="2" builtinId="6"/>
    <cellStyle name="쉼표 [0] 11 3" xfId="3"/>
    <cellStyle name="쉼표 [0] 2" xfId="4"/>
    <cellStyle name="쉼표 [0] 3" xfId="5"/>
    <cellStyle name="표준" xfId="0" builtinId="0"/>
    <cellStyle name="표준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7"/>
  <sheetViews>
    <sheetView tabSelected="1" view="pageBreakPreview" zoomScaleNormal="85" zoomScaleSheetLayoutView="100" workbookViewId="0">
      <selection activeCell="D4" sqref="D4"/>
    </sheetView>
  </sheetViews>
  <sheetFormatPr defaultColWidth="8.77734375" defaultRowHeight="20.100000000000001" customHeight="1"/>
  <cols>
    <col min="1" max="1" width="5.21875" style="1" customWidth="1"/>
    <col min="2" max="2" width="1.109375" style="1" customWidth="1"/>
    <col min="3" max="3" width="17.109375" style="1" customWidth="1"/>
    <col min="4" max="4" width="12.5546875" style="1" customWidth="1"/>
    <col min="5" max="5" width="15.77734375" style="1" bestFit="1" customWidth="1"/>
    <col min="6" max="6" width="13.21875" style="1" customWidth="1"/>
    <col min="7" max="7" width="12.21875" style="1" bestFit="1" customWidth="1"/>
    <col min="8" max="8" width="22" style="1" bestFit="1" customWidth="1"/>
    <col min="9" max="9" width="6.77734375" style="1" customWidth="1"/>
    <col min="10" max="10" width="12.21875" style="1" customWidth="1"/>
    <col min="11" max="11" width="8.77734375" style="1" customWidth="1"/>
    <col min="12" max="12" width="14.33203125" style="1" customWidth="1"/>
    <col min="13" max="13" width="17.33203125" style="30" customWidth="1"/>
    <col min="14" max="15" width="23.5546875" style="1" customWidth="1"/>
    <col min="16" max="17" width="8.77734375" style="1" customWidth="1"/>
    <col min="18" max="16384" width="8.77734375" style="1"/>
  </cols>
  <sheetData>
    <row r="1" spans="1:15" ht="20.100000000000001" customHeight="1" thickBot="1">
      <c r="M1" s="29"/>
    </row>
    <row r="2" spans="1:15" ht="27" customHeight="1">
      <c r="A2" s="197" t="s">
        <v>0</v>
      </c>
      <c r="B2" s="198"/>
      <c r="C2" s="198"/>
      <c r="D2" s="198"/>
      <c r="E2" s="198"/>
      <c r="F2" s="198"/>
      <c r="G2" s="198"/>
      <c r="H2" s="198"/>
      <c r="I2" s="199"/>
      <c r="M2" s="29"/>
    </row>
    <row r="3" spans="1:15" ht="20.100000000000001" customHeight="1">
      <c r="A3" s="2"/>
      <c r="B3" s="3"/>
      <c r="C3" s="3"/>
      <c r="D3" s="3"/>
      <c r="E3" s="3"/>
      <c r="F3" s="3"/>
      <c r="G3" s="3"/>
      <c r="H3" s="3"/>
      <c r="I3" s="4"/>
      <c r="M3" s="29"/>
    </row>
    <row r="4" spans="1:15" ht="20.100000000000001" customHeight="1">
      <c r="A4" s="5" t="s">
        <v>48</v>
      </c>
      <c r="B4" s="6"/>
      <c r="C4" s="6"/>
      <c r="D4" s="7" t="s">
        <v>156</v>
      </c>
      <c r="E4" s="7"/>
      <c r="F4" s="7"/>
      <c r="G4" s="7"/>
      <c r="H4" s="7"/>
      <c r="I4" s="55"/>
      <c r="L4" s="183" t="s">
        <v>4</v>
      </c>
      <c r="M4" s="31" t="s">
        <v>31</v>
      </c>
      <c r="N4" s="31" t="s">
        <v>61</v>
      </c>
    </row>
    <row r="5" spans="1:15" ht="26.25" customHeight="1">
      <c r="A5" s="5"/>
      <c r="B5" s="6"/>
      <c r="C5" s="6"/>
      <c r="D5" s="54"/>
      <c r="E5" s="54"/>
      <c r="F5" s="54"/>
      <c r="G5" s="54"/>
      <c r="H5" s="54"/>
      <c r="I5" s="55"/>
      <c r="L5" s="183"/>
      <c r="M5" s="31"/>
      <c r="N5" s="31"/>
    </row>
    <row r="6" spans="1:15" ht="20.100000000000001" customHeight="1">
      <c r="A6" s="5" t="s">
        <v>1</v>
      </c>
      <c r="B6" s="6"/>
      <c r="C6" s="6"/>
      <c r="D6" s="54"/>
      <c r="E6" s="54"/>
      <c r="F6" s="54"/>
      <c r="G6" s="54"/>
      <c r="H6" s="54"/>
      <c r="I6" s="4"/>
      <c r="L6" s="183"/>
      <c r="M6" s="32"/>
      <c r="N6" s="33" t="s">
        <v>45</v>
      </c>
      <c r="O6" s="175" t="s">
        <v>46</v>
      </c>
    </row>
    <row r="7" spans="1:15" ht="20.100000000000001" customHeight="1">
      <c r="A7" s="8"/>
      <c r="B7" s="9"/>
      <c r="C7" s="9"/>
      <c r="D7" s="9"/>
      <c r="E7" s="9"/>
      <c r="F7" s="9"/>
      <c r="G7" s="200" t="s">
        <v>2</v>
      </c>
      <c r="H7" s="200"/>
      <c r="I7" s="4"/>
      <c r="L7" s="34" t="s">
        <v>55</v>
      </c>
      <c r="M7" s="35">
        <v>1000000000</v>
      </c>
      <c r="N7" s="33">
        <v>6.16</v>
      </c>
      <c r="O7" s="33">
        <f t="shared" ref="O7:O17" si="0">TRUNC(N7*0.9,2)</f>
        <v>5.54</v>
      </c>
    </row>
    <row r="8" spans="1:15" ht="20.100000000000001" customHeight="1">
      <c r="A8" s="8"/>
      <c r="B8" s="9" t="s">
        <v>3</v>
      </c>
      <c r="C8" s="10" t="s">
        <v>28</v>
      </c>
      <c r="D8" s="10" t="s">
        <v>5</v>
      </c>
      <c r="E8" s="184" t="s">
        <v>63</v>
      </c>
      <c r="F8" s="184"/>
      <c r="G8" s="184"/>
      <c r="H8" s="10" t="s">
        <v>6</v>
      </c>
      <c r="I8" s="4"/>
      <c r="L8" s="34" t="s">
        <v>56</v>
      </c>
      <c r="M8" s="35">
        <v>2000000000</v>
      </c>
      <c r="N8" s="33">
        <v>5.47</v>
      </c>
      <c r="O8" s="33">
        <f t="shared" si="0"/>
        <v>4.92</v>
      </c>
    </row>
    <row r="9" spans="1:15" ht="20.100000000000001" customHeight="1">
      <c r="A9" s="8"/>
      <c r="B9" s="9"/>
      <c r="C9" s="179" t="s">
        <v>150</v>
      </c>
      <c r="D9" s="49">
        <v>119211000</v>
      </c>
      <c r="E9" s="69" t="s">
        <v>148</v>
      </c>
      <c r="F9" s="67"/>
      <c r="G9" s="68"/>
      <c r="H9" s="66"/>
      <c r="I9" s="4"/>
      <c r="L9" s="34"/>
      <c r="M9" s="35"/>
      <c r="N9" s="33"/>
      <c r="O9" s="33"/>
    </row>
    <row r="10" spans="1:15" ht="20.100000000000001" customHeight="1">
      <c r="A10" s="8"/>
      <c r="B10" s="9"/>
      <c r="C10" s="179" t="s">
        <v>150</v>
      </c>
      <c r="D10" s="49">
        <v>72118000</v>
      </c>
      <c r="E10" s="69" t="s">
        <v>151</v>
      </c>
      <c r="F10" s="52"/>
      <c r="G10" s="53"/>
      <c r="H10" s="66"/>
      <c r="I10" s="4"/>
      <c r="L10" s="34" t="s">
        <v>57</v>
      </c>
      <c r="M10" s="35">
        <v>20000000000</v>
      </c>
      <c r="N10" s="33">
        <v>3.68</v>
      </c>
      <c r="O10" s="33">
        <f t="shared" si="0"/>
        <v>3.31</v>
      </c>
    </row>
    <row r="11" spans="1:15" ht="20.100000000000001" customHeight="1">
      <c r="A11" s="8"/>
      <c r="B11" s="9"/>
      <c r="C11" s="179" t="s">
        <v>152</v>
      </c>
      <c r="D11" s="49">
        <v>54324000</v>
      </c>
      <c r="E11" s="69" t="s">
        <v>148</v>
      </c>
      <c r="F11" s="52"/>
      <c r="G11" s="53"/>
      <c r="H11" s="66"/>
      <c r="I11" s="4"/>
      <c r="L11" s="34" t="s">
        <v>58</v>
      </c>
      <c r="M11" s="35">
        <v>30000000000</v>
      </c>
      <c r="N11" s="33">
        <v>3.43</v>
      </c>
      <c r="O11" s="33">
        <f t="shared" si="0"/>
        <v>3.08</v>
      </c>
    </row>
    <row r="12" spans="1:15" ht="20.100000000000001" customHeight="1">
      <c r="A12" s="8"/>
      <c r="B12" s="9"/>
      <c r="C12" s="179"/>
      <c r="D12" s="49"/>
      <c r="E12" s="69"/>
      <c r="F12" s="67"/>
      <c r="G12" s="53"/>
      <c r="H12" s="66"/>
      <c r="I12" s="4"/>
      <c r="L12" s="34"/>
      <c r="M12" s="35"/>
      <c r="N12" s="33"/>
      <c r="O12" s="33"/>
    </row>
    <row r="13" spans="1:15" ht="20.100000000000001" customHeight="1">
      <c r="A13" s="8"/>
      <c r="B13" s="9"/>
      <c r="C13" s="18" t="s">
        <v>36</v>
      </c>
      <c r="D13" s="43">
        <f>SUM(D9:D12)</f>
        <v>245653000</v>
      </c>
      <c r="E13" s="185"/>
      <c r="F13" s="186"/>
      <c r="G13" s="187"/>
      <c r="H13" s="11"/>
      <c r="I13" s="4"/>
      <c r="L13" s="34" t="s">
        <v>59</v>
      </c>
      <c r="M13" s="35">
        <v>50000000000</v>
      </c>
      <c r="N13" s="33">
        <v>3.15</v>
      </c>
      <c r="O13" s="33">
        <f t="shared" si="0"/>
        <v>2.83</v>
      </c>
    </row>
    <row r="14" spans="1:15" s="37" customFormat="1" ht="20.100000000000001" customHeight="1">
      <c r="A14" s="45"/>
      <c r="C14" s="38"/>
      <c r="D14" s="39"/>
      <c r="E14" s="40"/>
      <c r="F14" s="40"/>
      <c r="G14" s="40"/>
      <c r="H14" s="41"/>
      <c r="I14" s="46"/>
      <c r="L14" s="34" t="s">
        <v>32</v>
      </c>
      <c r="M14" s="35">
        <v>100000000000</v>
      </c>
      <c r="N14" s="36">
        <v>2.79</v>
      </c>
      <c r="O14" s="33">
        <f t="shared" si="0"/>
        <v>2.5099999999999998</v>
      </c>
    </row>
    <row r="15" spans="1:15" ht="20.100000000000001" customHeight="1">
      <c r="A15" s="8"/>
      <c r="B15" s="9" t="s">
        <v>3</v>
      </c>
      <c r="C15" s="10" t="s">
        <v>16</v>
      </c>
      <c r="D15" s="10" t="s">
        <v>5</v>
      </c>
      <c r="E15" s="184" t="s">
        <v>25</v>
      </c>
      <c r="F15" s="184"/>
      <c r="G15" s="184"/>
      <c r="H15" s="10" t="s">
        <v>6</v>
      </c>
      <c r="I15" s="4"/>
      <c r="L15" s="34" t="s">
        <v>33</v>
      </c>
      <c r="M15" s="35">
        <v>200000000000</v>
      </c>
      <c r="N15" s="33">
        <v>2.48</v>
      </c>
      <c r="O15" s="33">
        <f t="shared" si="0"/>
        <v>2.23</v>
      </c>
    </row>
    <row r="16" spans="1:15" ht="20.100000000000001" customHeight="1">
      <c r="A16" s="8"/>
      <c r="B16" s="9"/>
      <c r="C16" s="18" t="s">
        <v>38</v>
      </c>
      <c r="D16" s="43">
        <f>TRUNC(D13*F16,0)</f>
        <v>13609176</v>
      </c>
      <c r="E16" s="21" t="s">
        <v>40</v>
      </c>
      <c r="F16" s="50">
        <v>5.5399999999999998E-2</v>
      </c>
      <c r="G16" s="22"/>
      <c r="H16" s="11"/>
      <c r="I16" s="4"/>
      <c r="L16" s="34" t="s">
        <v>34</v>
      </c>
      <c r="M16" s="35">
        <v>300000000000</v>
      </c>
      <c r="N16" s="33">
        <v>2.31</v>
      </c>
      <c r="O16" s="33">
        <f t="shared" si="0"/>
        <v>2.0699999999999998</v>
      </c>
    </row>
    <row r="17" spans="1:15" ht="20.100000000000001" customHeight="1">
      <c r="A17" s="8"/>
      <c r="B17" s="9"/>
      <c r="C17" s="18" t="s">
        <v>37</v>
      </c>
      <c r="D17" s="43">
        <f>TRUNC(D13*F17,0)</f>
        <v>232043823</v>
      </c>
      <c r="E17" s="21" t="s">
        <v>40</v>
      </c>
      <c r="F17" s="50">
        <f>1-F16</f>
        <v>0.9446</v>
      </c>
      <c r="G17" s="22"/>
      <c r="H17" s="11"/>
      <c r="I17" s="4"/>
      <c r="L17" s="34" t="s">
        <v>35</v>
      </c>
      <c r="M17" s="35">
        <v>500000000000</v>
      </c>
      <c r="N17" s="33">
        <v>2.12</v>
      </c>
      <c r="O17" s="33">
        <f t="shared" si="0"/>
        <v>1.9</v>
      </c>
    </row>
    <row r="18" spans="1:15" ht="20.100000000000001" customHeight="1">
      <c r="A18" s="8"/>
      <c r="B18" s="9"/>
      <c r="C18" s="18" t="s">
        <v>39</v>
      </c>
      <c r="D18" s="43">
        <v>0</v>
      </c>
      <c r="E18" s="21" t="s">
        <v>40</v>
      </c>
      <c r="F18" s="42">
        <v>0</v>
      </c>
      <c r="G18" s="22"/>
      <c r="H18" s="11"/>
      <c r="I18" s="4"/>
    </row>
    <row r="19" spans="1:15" ht="20.100000000000001" customHeight="1">
      <c r="A19" s="8"/>
      <c r="B19" s="9"/>
      <c r="C19" s="18" t="s">
        <v>42</v>
      </c>
      <c r="D19" s="27">
        <f>TRUNC(D17/1.1,-3)</f>
        <v>210948000</v>
      </c>
      <c r="E19" s="188" t="s">
        <v>41</v>
      </c>
      <c r="F19" s="189"/>
      <c r="G19" s="190"/>
      <c r="H19" s="11"/>
      <c r="I19" s="4"/>
    </row>
    <row r="20" spans="1:15" ht="26.25" customHeight="1">
      <c r="A20" s="8"/>
      <c r="B20" s="9"/>
      <c r="C20" s="56"/>
      <c r="D20" s="39"/>
      <c r="E20" s="57"/>
      <c r="F20" s="57"/>
      <c r="G20" s="57"/>
      <c r="H20" s="58"/>
      <c r="I20" s="4"/>
      <c r="L20" s="34"/>
      <c r="M20" s="35"/>
      <c r="N20" s="33"/>
      <c r="O20" s="33"/>
    </row>
    <row r="21" spans="1:15" ht="20.100000000000001" customHeight="1">
      <c r="A21" s="5" t="s">
        <v>7</v>
      </c>
      <c r="B21" s="6"/>
      <c r="C21" s="6"/>
      <c r="D21" s="6"/>
      <c r="E21" s="6"/>
      <c r="F21" s="6"/>
      <c r="G21" s="6"/>
      <c r="H21" s="6"/>
      <c r="I21" s="4"/>
      <c r="L21" s="34"/>
      <c r="M21" s="35"/>
      <c r="N21" s="36"/>
      <c r="O21" s="33"/>
    </row>
    <row r="22" spans="1:15" ht="20.100000000000001" customHeight="1">
      <c r="A22" s="8"/>
      <c r="B22" s="9" t="s">
        <v>8</v>
      </c>
      <c r="C22" s="9"/>
      <c r="D22" s="9"/>
      <c r="E22" s="9"/>
      <c r="F22" s="9"/>
      <c r="G22" s="9"/>
      <c r="H22" s="9"/>
      <c r="I22" s="4"/>
      <c r="L22" s="34"/>
      <c r="M22" s="35"/>
      <c r="N22" s="33"/>
      <c r="O22" s="33"/>
    </row>
    <row r="23" spans="1:15" ht="20.100000000000001" customHeight="1">
      <c r="A23" s="8"/>
      <c r="B23" s="9"/>
      <c r="C23" s="9" t="s">
        <v>149</v>
      </c>
      <c r="D23" s="9"/>
      <c r="E23" s="9"/>
      <c r="F23" s="9"/>
      <c r="G23" s="9"/>
      <c r="H23" s="9"/>
      <c r="I23" s="4"/>
      <c r="L23" s="34"/>
      <c r="M23" s="35"/>
      <c r="N23" s="36"/>
      <c r="O23" s="33"/>
    </row>
    <row r="24" spans="1:15" ht="20.100000000000001" customHeight="1">
      <c r="A24" s="8"/>
      <c r="B24" s="9"/>
      <c r="C24" s="14" t="s">
        <v>62</v>
      </c>
      <c r="D24" s="9"/>
      <c r="E24" s="9"/>
      <c r="F24" s="9"/>
      <c r="G24" s="9"/>
      <c r="H24" s="9"/>
      <c r="I24" s="4"/>
      <c r="L24" s="34"/>
      <c r="M24" s="35"/>
      <c r="N24" s="36"/>
      <c r="O24" s="33"/>
    </row>
    <row r="25" spans="1:15" ht="20.100000000000001" customHeight="1">
      <c r="A25" s="8"/>
      <c r="B25" s="9" t="s">
        <v>43</v>
      </c>
      <c r="C25" s="9"/>
      <c r="D25" s="15">
        <f>D19</f>
        <v>210948000</v>
      </c>
      <c r="E25" s="9" t="s">
        <v>9</v>
      </c>
      <c r="F25" s="9"/>
      <c r="G25" s="9"/>
      <c r="H25" s="9"/>
      <c r="I25" s="4"/>
      <c r="L25" s="34"/>
      <c r="M25" s="35"/>
      <c r="N25" s="33"/>
    </row>
    <row r="26" spans="1:15" ht="20.100000000000001" customHeight="1">
      <c r="A26" s="8"/>
      <c r="B26" s="9" t="s">
        <v>10</v>
      </c>
      <c r="C26" s="9"/>
      <c r="D26" s="9"/>
      <c r="E26" s="9"/>
      <c r="F26" s="9"/>
      <c r="G26" s="9"/>
      <c r="H26" s="9"/>
      <c r="I26" s="4"/>
      <c r="M26" s="1"/>
    </row>
    <row r="27" spans="1:15" ht="20.100000000000001" customHeight="1">
      <c r="A27" s="8"/>
      <c r="B27" s="9"/>
      <c r="C27" s="201" t="s">
        <v>4</v>
      </c>
      <c r="D27" s="203" t="s">
        <v>44</v>
      </c>
      <c r="E27" s="204"/>
      <c r="F27" s="205" t="s">
        <v>27</v>
      </c>
      <c r="G27" s="191" t="s">
        <v>11</v>
      </c>
      <c r="H27" s="192"/>
      <c r="I27" s="4"/>
      <c r="M27" s="1"/>
    </row>
    <row r="28" spans="1:15" ht="20.100000000000001" customHeight="1">
      <c r="A28" s="8"/>
      <c r="B28" s="9"/>
      <c r="C28" s="202"/>
      <c r="D28" s="16" t="s">
        <v>49</v>
      </c>
      <c r="E28" s="16"/>
      <c r="F28" s="202"/>
      <c r="G28" s="193"/>
      <c r="H28" s="194"/>
      <c r="I28" s="4"/>
      <c r="L28" s="34"/>
      <c r="M28" s="35"/>
      <c r="N28" s="36"/>
    </row>
    <row r="29" spans="1:15" ht="20.100000000000001" hidden="1" customHeight="1">
      <c r="A29" s="8"/>
      <c r="B29" s="9"/>
      <c r="C29" s="26"/>
      <c r="D29" s="16">
        <f>VLOOKUP(D28,$L$7:$M$23,2,0)</f>
        <v>1000000000</v>
      </c>
      <c r="E29" s="16" t="e">
        <f>VLOOKUP(E28,$L$7:$M$23,2,0)</f>
        <v>#N/A</v>
      </c>
      <c r="F29" s="26"/>
      <c r="G29" s="24"/>
      <c r="H29" s="25"/>
      <c r="I29" s="4"/>
      <c r="M29" s="29"/>
    </row>
    <row r="30" spans="1:15" ht="20.100000000000001" customHeight="1">
      <c r="A30" s="8"/>
      <c r="B30" s="9"/>
      <c r="C30" s="17" t="s">
        <v>12</v>
      </c>
      <c r="D30" s="47" t="s">
        <v>30</v>
      </c>
      <c r="E30" s="47" t="s">
        <v>30</v>
      </c>
      <c r="F30" s="28" t="s">
        <v>30</v>
      </c>
      <c r="G30" s="195" t="s">
        <v>26</v>
      </c>
      <c r="H30" s="196"/>
      <c r="I30" s="4"/>
      <c r="M30" s="29"/>
    </row>
    <row r="31" spans="1:15" ht="20.100000000000001" customHeight="1">
      <c r="A31" s="8"/>
      <c r="B31" s="9"/>
      <c r="C31" s="17" t="s">
        <v>13</v>
      </c>
      <c r="D31" s="48">
        <f>TRUNC(VLOOKUP(D28,$L$7:$N$23,3,0)*90%,2)</f>
        <v>5.54</v>
      </c>
      <c r="E31" s="47" t="s">
        <v>60</v>
      </c>
      <c r="F31" s="28">
        <f>D31</f>
        <v>5.54</v>
      </c>
      <c r="G31" s="195" t="s">
        <v>14</v>
      </c>
      <c r="H31" s="196"/>
      <c r="I31" s="4"/>
      <c r="M31" s="29"/>
    </row>
    <row r="32" spans="1:15" ht="20.100000000000001" customHeight="1">
      <c r="A32" s="8"/>
      <c r="B32" s="9"/>
      <c r="C32" s="9"/>
      <c r="D32" s="9"/>
      <c r="E32" s="9"/>
      <c r="F32" s="9"/>
      <c r="G32" s="9"/>
      <c r="H32" s="9"/>
      <c r="I32" s="4"/>
      <c r="M32" s="29"/>
    </row>
    <row r="33" spans="1:13" ht="20.100000000000001" customHeight="1">
      <c r="A33" s="8"/>
      <c r="B33" s="9" t="s">
        <v>15</v>
      </c>
      <c r="C33" s="9"/>
      <c r="D33" s="9"/>
      <c r="E33" s="9"/>
      <c r="F33" s="9"/>
      <c r="G33" s="9"/>
      <c r="H33" s="9"/>
      <c r="I33" s="4"/>
      <c r="M33" s="29"/>
    </row>
    <row r="34" spans="1:13" ht="20.100000000000001" customHeight="1">
      <c r="A34" s="8"/>
      <c r="B34" s="9"/>
      <c r="C34" s="10" t="s">
        <v>16</v>
      </c>
      <c r="D34" s="184" t="s">
        <v>17</v>
      </c>
      <c r="E34" s="184"/>
      <c r="F34" s="184"/>
      <c r="G34" s="10" t="s">
        <v>18</v>
      </c>
      <c r="H34" s="10" t="s">
        <v>19</v>
      </c>
      <c r="I34" s="4"/>
      <c r="M34" s="29"/>
    </row>
    <row r="35" spans="1:13" ht="20.100000000000001" customHeight="1">
      <c r="A35" s="8"/>
      <c r="B35" s="9"/>
      <c r="C35" s="11" t="s">
        <v>20</v>
      </c>
      <c r="D35" s="13">
        <f>$D$25</f>
        <v>210948000</v>
      </c>
      <c r="E35" s="18" t="s">
        <v>21</v>
      </c>
      <c r="F35" s="44">
        <f>F31/100</f>
        <v>5.5399999999999998E-2</v>
      </c>
      <c r="G35" s="13">
        <f>INT(D35*F35)</f>
        <v>11686519</v>
      </c>
      <c r="H35" s="18" t="s">
        <v>22</v>
      </c>
      <c r="I35" s="4"/>
      <c r="M35" s="29"/>
    </row>
    <row r="36" spans="1:13" ht="20.100000000000001" customHeight="1">
      <c r="A36" s="8"/>
      <c r="B36" s="9"/>
      <c r="C36" s="132" t="s">
        <v>123</v>
      </c>
      <c r="D36" s="13">
        <f>측량비내역서!I8</f>
        <v>370500</v>
      </c>
      <c r="E36" s="18"/>
      <c r="F36" s="44"/>
      <c r="G36" s="13">
        <f>D36</f>
        <v>370500</v>
      </c>
      <c r="H36" s="18"/>
      <c r="I36" s="4"/>
      <c r="M36" s="29"/>
    </row>
    <row r="37" spans="1:13" ht="20.100000000000001" customHeight="1">
      <c r="A37" s="8"/>
      <c r="B37" s="9"/>
      <c r="C37" s="132" t="s">
        <v>128</v>
      </c>
      <c r="D37" s="13"/>
      <c r="E37" s="18" t="s">
        <v>21</v>
      </c>
      <c r="F37" s="44"/>
      <c r="G37" s="13"/>
      <c r="H37" s="18" t="s">
        <v>129</v>
      </c>
      <c r="I37" s="4"/>
      <c r="M37" s="29"/>
    </row>
    <row r="38" spans="1:13" ht="20.100000000000001" customHeight="1">
      <c r="A38" s="8"/>
      <c r="B38" s="9"/>
      <c r="C38" s="18" t="s">
        <v>29</v>
      </c>
      <c r="D38" s="19">
        <f>SUM(D35:D35)</f>
        <v>210948000</v>
      </c>
      <c r="E38" s="11"/>
      <c r="F38" s="18"/>
      <c r="G38" s="13">
        <f>SUM(G35:G36)</f>
        <v>12057019</v>
      </c>
      <c r="H38" s="11"/>
      <c r="I38" s="4"/>
      <c r="J38" s="12"/>
      <c r="M38" s="29"/>
    </row>
    <row r="39" spans="1:13" ht="20.100000000000001" customHeight="1">
      <c r="A39" s="8"/>
      <c r="B39" s="9"/>
      <c r="C39" s="11" t="s">
        <v>125</v>
      </c>
      <c r="D39" s="13">
        <f>G38</f>
        <v>12057019</v>
      </c>
      <c r="E39" s="18" t="s">
        <v>23</v>
      </c>
      <c r="F39" s="20">
        <v>0.1</v>
      </c>
      <c r="G39" s="13">
        <f>D39*F39</f>
        <v>1205701.9000000001</v>
      </c>
      <c r="H39" s="11"/>
      <c r="I39" s="4"/>
      <c r="M39" s="29"/>
    </row>
    <row r="40" spans="1:13" ht="20.100000000000001" customHeight="1">
      <c r="A40" s="8"/>
      <c r="B40" s="9"/>
      <c r="C40" s="11" t="s">
        <v>126</v>
      </c>
      <c r="D40" s="13">
        <f>G35</f>
        <v>11686519</v>
      </c>
      <c r="E40" s="18" t="s">
        <v>21</v>
      </c>
      <c r="F40" s="51">
        <v>4.9199999999999999E-3</v>
      </c>
      <c r="G40" s="13">
        <f>TRUNC(D40*F40)</f>
        <v>57497</v>
      </c>
      <c r="H40" s="11"/>
      <c r="I40" s="4"/>
      <c r="M40" s="29"/>
    </row>
    <row r="41" spans="1:13" ht="20.100000000000001" customHeight="1">
      <c r="A41" s="8"/>
      <c r="B41" s="9"/>
      <c r="C41" s="11" t="s">
        <v>127</v>
      </c>
      <c r="D41" s="11"/>
      <c r="E41" s="11"/>
      <c r="F41" s="18"/>
      <c r="G41" s="13">
        <f>TRUNC(SUM(G38:G40),-3)</f>
        <v>13320000</v>
      </c>
      <c r="H41" s="18" t="s">
        <v>47</v>
      </c>
      <c r="I41" s="4"/>
      <c r="M41" s="29"/>
    </row>
    <row r="42" spans="1:13" ht="17.25" customHeight="1">
      <c r="A42" s="8"/>
      <c r="B42" s="9"/>
      <c r="C42" s="9"/>
      <c r="D42" s="9"/>
      <c r="E42" s="9"/>
      <c r="F42" s="9"/>
      <c r="G42" s="9"/>
      <c r="H42" s="9"/>
      <c r="I42" s="4"/>
      <c r="M42" s="29"/>
    </row>
    <row r="43" spans="1:13" ht="20.100000000000001" customHeight="1">
      <c r="A43" s="63" t="s">
        <v>24</v>
      </c>
      <c r="B43" s="9"/>
      <c r="C43" s="9"/>
      <c r="D43" s="61">
        <f>G41</f>
        <v>13320000</v>
      </c>
      <c r="E43" s="9"/>
      <c r="F43" s="9"/>
      <c r="G43" s="62"/>
      <c r="H43" s="9"/>
      <c r="I43" s="4"/>
      <c r="M43" s="29"/>
    </row>
    <row r="44" spans="1:13" ht="20.100000000000001" customHeight="1">
      <c r="A44" s="63"/>
      <c r="B44" s="9"/>
      <c r="C44" s="10" t="s">
        <v>50</v>
      </c>
      <c r="D44" s="10" t="s">
        <v>51</v>
      </c>
      <c r="E44" s="10" t="s">
        <v>52</v>
      </c>
      <c r="F44" s="25" t="s">
        <v>53</v>
      </c>
      <c r="G44" s="62"/>
      <c r="H44" s="9"/>
      <c r="I44" s="4"/>
      <c r="M44" s="29"/>
    </row>
    <row r="45" spans="1:13" ht="20.100000000000001" customHeight="1">
      <c r="A45" s="63"/>
      <c r="B45" s="9"/>
      <c r="C45" s="23" t="str">
        <f>D4</f>
        <v>금양초 외 1교 담장개선 및 기타공사 설계용역</v>
      </c>
      <c r="D45" s="43">
        <f>D13</f>
        <v>245653000</v>
      </c>
      <c r="E45" s="65">
        <f>ROUND(G$41/D$13*D45,-3)</f>
        <v>13320000</v>
      </c>
      <c r="F45" s="53"/>
      <c r="G45" s="62"/>
      <c r="H45" s="9"/>
      <c r="I45" s="4"/>
      <c r="M45" s="29"/>
    </row>
    <row r="46" spans="1:13" ht="20.100000000000001" customHeight="1">
      <c r="A46" s="63"/>
      <c r="B46" s="9"/>
      <c r="C46" s="70" t="s">
        <v>54</v>
      </c>
      <c r="D46" s="27">
        <f>SUM(D45:D45)</f>
        <v>245653000</v>
      </c>
      <c r="E46" s="27">
        <f>SUM(E45:E45)</f>
        <v>13320000</v>
      </c>
      <c r="F46" s="71"/>
      <c r="G46" s="62"/>
      <c r="H46" s="9"/>
      <c r="I46" s="4"/>
      <c r="M46" s="29"/>
    </row>
    <row r="47" spans="1:13" ht="20.100000000000001" customHeight="1" thickBot="1">
      <c r="A47" s="64"/>
      <c r="B47" s="59"/>
      <c r="C47" s="59"/>
      <c r="D47" s="59"/>
      <c r="E47" s="59"/>
      <c r="F47" s="59"/>
      <c r="G47" s="59"/>
      <c r="H47" s="59"/>
      <c r="I47" s="60"/>
      <c r="M47" s="29"/>
    </row>
    <row r="48" spans="1:13" ht="20.100000000000001" customHeight="1">
      <c r="M48" s="29"/>
    </row>
    <row r="49" spans="13:13" ht="20.100000000000001" customHeight="1">
      <c r="M49" s="29"/>
    </row>
    <row r="50" spans="13:13" ht="20.100000000000001" customHeight="1">
      <c r="M50" s="29"/>
    </row>
    <row r="51" spans="13:13" ht="20.100000000000001" customHeight="1">
      <c r="M51" s="29"/>
    </row>
    <row r="52" spans="13:13" ht="20.100000000000001" customHeight="1">
      <c r="M52" s="29"/>
    </row>
    <row r="53" spans="13:13" ht="20.100000000000001" customHeight="1">
      <c r="M53" s="29"/>
    </row>
    <row r="54" spans="13:13" ht="20.100000000000001" customHeight="1">
      <c r="M54" s="29"/>
    </row>
    <row r="55" spans="13:13" ht="20.100000000000001" customHeight="1">
      <c r="M55" s="29"/>
    </row>
    <row r="56" spans="13:13" ht="20.100000000000001" customHeight="1">
      <c r="M56" s="29"/>
    </row>
    <row r="57" spans="13:13" ht="20.100000000000001" customHeight="1">
      <c r="M57" s="29"/>
    </row>
  </sheetData>
  <mergeCells count="14">
    <mergeCell ref="A2:I2"/>
    <mergeCell ref="G7:H7"/>
    <mergeCell ref="E8:G8"/>
    <mergeCell ref="G30:H30"/>
    <mergeCell ref="C27:C28"/>
    <mergeCell ref="D27:E27"/>
    <mergeCell ref="F27:F28"/>
    <mergeCell ref="L4:L6"/>
    <mergeCell ref="E15:G15"/>
    <mergeCell ref="E13:G13"/>
    <mergeCell ref="D34:F34"/>
    <mergeCell ref="E19:G19"/>
    <mergeCell ref="G27:H28"/>
    <mergeCell ref="G31:H31"/>
  </mergeCells>
  <phoneticPr fontId="3" type="noConversion"/>
  <pageMargins left="0.6692913385826772" right="0.31496062992125984" top="1.1811023622047245" bottom="0.78740157480314965" header="0.51181102362204722" footer="0.51181102362204722"/>
  <pageSetup paperSize="9" scale="7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view="pageBreakPreview" zoomScale="115" zoomScaleNormal="100" zoomScaleSheetLayoutView="115" workbookViewId="0">
      <selection activeCell="K16" sqref="K16"/>
    </sheetView>
  </sheetViews>
  <sheetFormatPr defaultColWidth="8.77734375" defaultRowHeight="18" customHeight="1"/>
  <cols>
    <col min="1" max="1" width="5.5546875" style="134" customWidth="1"/>
    <col min="2" max="2" width="11.33203125" style="172" customWidth="1"/>
    <col min="3" max="3" width="7.6640625" style="134" customWidth="1"/>
    <col min="4" max="4" width="15.109375" style="172" customWidth="1"/>
    <col min="5" max="5" width="5.33203125" style="172" customWidth="1"/>
    <col min="6" max="6" width="4.109375" style="172" customWidth="1"/>
    <col min="7" max="7" width="4.44140625" style="134" bestFit="1" customWidth="1"/>
    <col min="8" max="8" width="5.88671875" style="134" customWidth="1"/>
    <col min="9" max="9" width="11.5546875" style="134" customWidth="1"/>
    <col min="10" max="10" width="21" style="174" customWidth="1"/>
    <col min="11" max="16384" width="8.77734375" style="134"/>
  </cols>
  <sheetData>
    <row r="1" spans="1:12" ht="27" customHeight="1">
      <c r="A1" s="215" t="s">
        <v>130</v>
      </c>
      <c r="B1" s="215"/>
      <c r="C1" s="215"/>
      <c r="D1" s="215"/>
      <c r="E1" s="215"/>
      <c r="F1" s="215"/>
      <c r="G1" s="215"/>
      <c r="H1" s="215"/>
      <c r="I1" s="215"/>
      <c r="J1" s="215"/>
    </row>
    <row r="2" spans="1:12" ht="18" customHeight="1">
      <c r="A2" s="133"/>
      <c r="B2" s="135"/>
      <c r="C2" s="133"/>
      <c r="D2" s="135"/>
      <c r="E2" s="135"/>
      <c r="F2" s="135"/>
      <c r="G2" s="133"/>
      <c r="H2" s="133"/>
      <c r="I2" s="133"/>
      <c r="J2" s="136"/>
    </row>
    <row r="3" spans="1:12" s="139" customFormat="1" ht="18" customHeight="1">
      <c r="A3" s="137" t="s">
        <v>145</v>
      </c>
      <c r="B3" s="138"/>
      <c r="D3" s="138"/>
      <c r="E3" s="138"/>
      <c r="F3" s="138"/>
      <c r="J3" s="140" t="s">
        <v>131</v>
      </c>
    </row>
    <row r="4" spans="1:12" s="139" customFormat="1" ht="18" customHeight="1">
      <c r="A4" s="141" t="s">
        <v>132</v>
      </c>
      <c r="B4" s="142" t="s">
        <v>133</v>
      </c>
      <c r="C4" s="143" t="s">
        <v>134</v>
      </c>
      <c r="D4" s="209" t="s">
        <v>135</v>
      </c>
      <c r="E4" s="209"/>
      <c r="F4" s="209"/>
      <c r="G4" s="143" t="s">
        <v>136</v>
      </c>
      <c r="H4" s="143" t="s">
        <v>137</v>
      </c>
      <c r="I4" s="143" t="s">
        <v>138</v>
      </c>
      <c r="J4" s="144" t="s">
        <v>6</v>
      </c>
    </row>
    <row r="5" spans="1:12" s="139" customFormat="1" ht="18" customHeight="1">
      <c r="A5" s="145">
        <v>1</v>
      </c>
      <c r="B5" s="23" t="str">
        <f>설계용역비!C9</f>
        <v>장원중</v>
      </c>
      <c r="C5" s="147"/>
      <c r="D5" s="206" t="str">
        <f>설계용역비!E9</f>
        <v>담장개선</v>
      </c>
      <c r="E5" s="207"/>
      <c r="F5" s="207"/>
      <c r="G5" s="148">
        <v>1</v>
      </c>
      <c r="H5" s="148" t="s">
        <v>139</v>
      </c>
      <c r="I5" s="180">
        <f>설계용역비!D9</f>
        <v>119211000</v>
      </c>
      <c r="J5" s="149" t="s">
        <v>153</v>
      </c>
    </row>
    <row r="6" spans="1:12" s="139" customFormat="1" ht="18" customHeight="1">
      <c r="A6" s="145">
        <v>2</v>
      </c>
      <c r="B6" s="23" t="str">
        <f>설계용역비!C10</f>
        <v>장원중</v>
      </c>
      <c r="C6" s="147"/>
      <c r="D6" s="206" t="str">
        <f>설계용역비!E10</f>
        <v>배수로개선</v>
      </c>
      <c r="E6" s="207"/>
      <c r="F6" s="207"/>
      <c r="G6" s="148">
        <v>1</v>
      </c>
      <c r="H6" s="148" t="s">
        <v>139</v>
      </c>
      <c r="I6" s="180">
        <f>설계용역비!D10</f>
        <v>72118000</v>
      </c>
      <c r="J6" s="149" t="s">
        <v>154</v>
      </c>
    </row>
    <row r="7" spans="1:12" s="139" customFormat="1" ht="18" customHeight="1">
      <c r="A7" s="145">
        <v>3</v>
      </c>
      <c r="B7" s="23" t="str">
        <f>설계용역비!C11</f>
        <v>금양초</v>
      </c>
      <c r="C7" s="147"/>
      <c r="D7" s="206" t="str">
        <f>설계용역비!E11</f>
        <v>담장개선</v>
      </c>
      <c r="E7" s="207"/>
      <c r="F7" s="207"/>
      <c r="G7" s="148">
        <v>1</v>
      </c>
      <c r="H7" s="148" t="s">
        <v>139</v>
      </c>
      <c r="I7" s="180">
        <f>설계용역비!D11</f>
        <v>54324000</v>
      </c>
      <c r="J7" s="149" t="s">
        <v>155</v>
      </c>
    </row>
    <row r="8" spans="1:12" s="139" customFormat="1" ht="18" customHeight="1">
      <c r="A8" s="145"/>
      <c r="B8" s="23"/>
      <c r="C8" s="147"/>
      <c r="D8" s="206"/>
      <c r="E8" s="207"/>
      <c r="F8" s="207"/>
      <c r="G8" s="148"/>
      <c r="H8" s="148"/>
      <c r="I8" s="180"/>
      <c r="J8" s="149"/>
    </row>
    <row r="9" spans="1:12" s="139" customFormat="1" ht="18" customHeight="1">
      <c r="A9" s="145"/>
      <c r="B9" s="150"/>
      <c r="C9" s="151"/>
      <c r="D9" s="208" t="s">
        <v>140</v>
      </c>
      <c r="E9" s="208"/>
      <c r="F9" s="208"/>
      <c r="G9" s="148" t="s">
        <v>3</v>
      </c>
      <c r="H9" s="148" t="s">
        <v>3</v>
      </c>
      <c r="I9" s="181" t="s">
        <v>3</v>
      </c>
      <c r="J9" s="149"/>
    </row>
    <row r="10" spans="1:12" s="139" customFormat="1" ht="18" customHeight="1">
      <c r="A10" s="141"/>
      <c r="B10" s="142" t="s">
        <v>141</v>
      </c>
      <c r="C10" s="143"/>
      <c r="D10" s="209"/>
      <c r="E10" s="209"/>
      <c r="F10" s="209"/>
      <c r="G10" s="143"/>
      <c r="H10" s="143"/>
      <c r="I10" s="152">
        <f>SUM(I5:I9)</f>
        <v>245653000</v>
      </c>
      <c r="J10" s="153"/>
    </row>
    <row r="11" spans="1:12" s="137" customFormat="1" ht="18" customHeight="1">
      <c r="A11" s="154"/>
      <c r="B11" s="155"/>
      <c r="C11" s="156"/>
      <c r="D11" s="210" t="s">
        <v>142</v>
      </c>
      <c r="E11" s="210"/>
      <c r="F11" s="210"/>
      <c r="G11" s="210"/>
      <c r="H11" s="211"/>
      <c r="I11" s="182">
        <f>설계용역비!G41</f>
        <v>13320000</v>
      </c>
      <c r="J11" s="157"/>
    </row>
    <row r="12" spans="1:12" s="139" customFormat="1" ht="18" customHeight="1" thickBot="1">
      <c r="A12" s="137" t="s">
        <v>143</v>
      </c>
      <c r="B12" s="138"/>
      <c r="D12" s="138"/>
      <c r="E12" s="138"/>
      <c r="F12" s="138"/>
      <c r="J12" s="140" t="s">
        <v>131</v>
      </c>
    </row>
    <row r="13" spans="1:12" s="139" customFormat="1" ht="18" customHeight="1">
      <c r="A13" s="158" t="s">
        <v>132</v>
      </c>
      <c r="B13" s="159" t="s">
        <v>133</v>
      </c>
      <c r="C13" s="158" t="s">
        <v>134</v>
      </c>
      <c r="D13" s="212" t="s">
        <v>135</v>
      </c>
      <c r="E13" s="213"/>
      <c r="F13" s="214"/>
      <c r="G13" s="158" t="s">
        <v>136</v>
      </c>
      <c r="H13" s="160" t="s">
        <v>137</v>
      </c>
      <c r="I13" s="161" t="s">
        <v>144</v>
      </c>
      <c r="J13" s="162" t="s">
        <v>6</v>
      </c>
    </row>
    <row r="14" spans="1:12" s="139" customFormat="1" ht="18" customHeight="1">
      <c r="A14" s="166">
        <v>1</v>
      </c>
      <c r="B14" s="146" t="str">
        <f>B5</f>
        <v>장원중</v>
      </c>
      <c r="C14" s="147"/>
      <c r="D14" s="216" t="str">
        <f>D5</f>
        <v>담장개선</v>
      </c>
      <c r="E14" s="217"/>
      <c r="F14" s="218"/>
      <c r="G14" s="148">
        <v>1</v>
      </c>
      <c r="H14" s="163" t="s">
        <v>139</v>
      </c>
      <c r="I14" s="164">
        <f>ROUND(I$11*(I5/I$10)/1000,0)*1000</f>
        <v>6464000</v>
      </c>
      <c r="J14" s="165"/>
      <c r="K14" s="139">
        <f>I14*0.9</f>
        <v>5817600</v>
      </c>
      <c r="L14" s="139" t="s">
        <v>3</v>
      </c>
    </row>
    <row r="15" spans="1:12" s="139" customFormat="1" ht="18" customHeight="1">
      <c r="A15" s="166">
        <v>2</v>
      </c>
      <c r="B15" s="146" t="str">
        <f>B6</f>
        <v>장원중</v>
      </c>
      <c r="C15" s="147"/>
      <c r="D15" s="216" t="str">
        <f>D6</f>
        <v>배수로개선</v>
      </c>
      <c r="E15" s="217"/>
      <c r="F15" s="218"/>
      <c r="G15" s="148">
        <v>1</v>
      </c>
      <c r="H15" s="163" t="s">
        <v>139</v>
      </c>
      <c r="I15" s="164">
        <f>ROUND(I$11*(I6/I$10)/1000,0)*1000</f>
        <v>3910000</v>
      </c>
      <c r="J15" s="165"/>
      <c r="K15" s="139">
        <f>I15*0.9</f>
        <v>3519000</v>
      </c>
      <c r="L15" s="139" t="s">
        <v>3</v>
      </c>
    </row>
    <row r="16" spans="1:12" s="139" customFormat="1" ht="18" customHeight="1">
      <c r="A16" s="166">
        <v>3</v>
      </c>
      <c r="B16" s="146" t="str">
        <f>B7</f>
        <v>금양초</v>
      </c>
      <c r="C16" s="147"/>
      <c r="D16" s="216" t="str">
        <f>D7</f>
        <v>담장개선</v>
      </c>
      <c r="E16" s="217"/>
      <c r="F16" s="218"/>
      <c r="G16" s="148">
        <v>1</v>
      </c>
      <c r="H16" s="163" t="s">
        <v>139</v>
      </c>
      <c r="I16" s="164">
        <f>ROUND(I$11*(I7/I$10)/1000,0)*1000</f>
        <v>2946000</v>
      </c>
      <c r="J16" s="165"/>
      <c r="K16" s="139">
        <f>I16*0.9</f>
        <v>2651400</v>
      </c>
    </row>
    <row r="17" spans="1:11" s="139" customFormat="1" ht="18" customHeight="1">
      <c r="A17" s="145"/>
      <c r="B17" s="146"/>
      <c r="C17" s="147"/>
      <c r="D17" s="216"/>
      <c r="E17" s="217"/>
      <c r="F17" s="218"/>
      <c r="G17" s="148"/>
      <c r="H17" s="163"/>
      <c r="I17" s="164"/>
      <c r="J17" s="165"/>
      <c r="K17" s="139">
        <f>I17*0.9</f>
        <v>0</v>
      </c>
    </row>
    <row r="18" spans="1:11" s="139" customFormat="1" ht="18" customHeight="1">
      <c r="A18" s="145"/>
      <c r="B18" s="167"/>
      <c r="C18" s="168"/>
      <c r="D18" s="219" t="str">
        <f>D9</f>
        <v xml:space="preserve"> </v>
      </c>
      <c r="E18" s="220"/>
      <c r="F18" s="221"/>
      <c r="G18" s="148" t="s">
        <v>3</v>
      </c>
      <c r="H18" s="163" t="s">
        <v>3</v>
      </c>
      <c r="I18" s="169"/>
      <c r="J18" s="165"/>
    </row>
    <row r="19" spans="1:11" s="139" customFormat="1" ht="18" customHeight="1" thickBot="1">
      <c r="A19" s="158"/>
      <c r="B19" s="159" t="s">
        <v>141</v>
      </c>
      <c r="C19" s="158"/>
      <c r="D19" s="212"/>
      <c r="E19" s="213"/>
      <c r="F19" s="214"/>
      <c r="G19" s="158"/>
      <c r="H19" s="160"/>
      <c r="I19" s="170">
        <f>SUM(I14:I18)</f>
        <v>13320000</v>
      </c>
      <c r="J19" s="171"/>
    </row>
    <row r="20" spans="1:11" ht="18" customHeight="1">
      <c r="I20" s="173">
        <f>I19-I11</f>
        <v>0</v>
      </c>
    </row>
  </sheetData>
  <mergeCells count="16">
    <mergeCell ref="D14:F14"/>
    <mergeCell ref="D15:F15"/>
    <mergeCell ref="D16:F16"/>
    <mergeCell ref="D17:F17"/>
    <mergeCell ref="D18:F18"/>
    <mergeCell ref="D19:F19"/>
    <mergeCell ref="D8:F8"/>
    <mergeCell ref="D9:F9"/>
    <mergeCell ref="D10:F10"/>
    <mergeCell ref="D11:H11"/>
    <mergeCell ref="D13:F13"/>
    <mergeCell ref="A1:J1"/>
    <mergeCell ref="D4:F4"/>
    <mergeCell ref="D5:F5"/>
    <mergeCell ref="D6:F6"/>
    <mergeCell ref="D7:F7"/>
  </mergeCells>
  <phoneticPr fontId="3" type="noConversion"/>
  <pageMargins left="0.7" right="0.7" top="0.75" bottom="0.75" header="0.3" footer="0.3"/>
  <pageSetup paperSize="9" scale="82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view="pageBreakPreview" zoomScaleNormal="100" zoomScaleSheetLayoutView="100" workbookViewId="0">
      <selection activeCell="C3" activeCellId="1" sqref="F2 C3"/>
    </sheetView>
  </sheetViews>
  <sheetFormatPr defaultColWidth="13.21875" defaultRowHeight="14.25"/>
  <cols>
    <col min="1" max="2" width="7.88671875" style="72" customWidth="1"/>
    <col min="3" max="3" width="33.88671875" style="72" bestFit="1" customWidth="1"/>
    <col min="4" max="4" width="9" style="72" customWidth="1"/>
    <col min="5" max="5" width="4.77734375" style="72" customWidth="1"/>
    <col min="6" max="6" width="9.109375" style="72" customWidth="1"/>
    <col min="7" max="7" width="11.21875" style="72" customWidth="1"/>
    <col min="8" max="8" width="9.109375" style="72" customWidth="1"/>
    <col min="9" max="9" width="11.5546875" style="72" customWidth="1"/>
    <col min="10" max="10" width="9.109375" style="72" customWidth="1"/>
    <col min="11" max="11" width="11.21875" style="72" customWidth="1"/>
    <col min="12" max="12" width="21.21875" style="72" customWidth="1"/>
    <col min="13" max="255" width="8.88671875" style="72" customWidth="1"/>
    <col min="256" max="16384" width="13.21875" style="72"/>
  </cols>
  <sheetData>
    <row r="1" spans="1:12">
      <c r="A1" s="229" t="s">
        <v>64</v>
      </c>
      <c r="B1" s="176"/>
      <c r="C1" s="231" t="s">
        <v>65</v>
      </c>
      <c r="D1" s="231" t="s">
        <v>66</v>
      </c>
      <c r="E1" s="231" t="s">
        <v>67</v>
      </c>
      <c r="F1" s="225" t="s">
        <v>68</v>
      </c>
      <c r="G1" s="226"/>
      <c r="H1" s="225" t="s">
        <v>69</v>
      </c>
      <c r="I1" s="226"/>
      <c r="J1" s="225" t="s">
        <v>70</v>
      </c>
      <c r="K1" s="226"/>
      <c r="L1" s="227" t="s">
        <v>11</v>
      </c>
    </row>
    <row r="2" spans="1:12">
      <c r="A2" s="230"/>
      <c r="B2" s="177"/>
      <c r="C2" s="232"/>
      <c r="D2" s="232"/>
      <c r="E2" s="232"/>
      <c r="F2" s="73" t="s">
        <v>71</v>
      </c>
      <c r="G2" s="74" t="s">
        <v>72</v>
      </c>
      <c r="H2" s="73" t="s">
        <v>71</v>
      </c>
      <c r="I2" s="74" t="s">
        <v>72</v>
      </c>
      <c r="J2" s="73" t="s">
        <v>71</v>
      </c>
      <c r="K2" s="74" t="s">
        <v>72</v>
      </c>
      <c r="L2" s="228"/>
    </row>
    <row r="3" spans="1:12">
      <c r="A3" s="75" t="s">
        <v>73</v>
      </c>
      <c r="B3" s="178" t="str">
        <f>설계용역비!C9</f>
        <v>장원중</v>
      </c>
      <c r="C3" s="76" t="str">
        <f>설계용역비!E9</f>
        <v>담장개선</v>
      </c>
      <c r="D3" s="131">
        <v>240</v>
      </c>
      <c r="E3" s="81" t="s">
        <v>75</v>
      </c>
      <c r="F3" s="78"/>
      <c r="G3" s="79"/>
      <c r="H3" s="82">
        <f>측량비산출근거!E37</f>
        <v>650</v>
      </c>
      <c r="I3" s="83">
        <f>TRUNC(D3*H3,0)</f>
        <v>156000</v>
      </c>
      <c r="J3" s="78"/>
      <c r="K3" s="79"/>
      <c r="L3" s="87"/>
    </row>
    <row r="4" spans="1:12">
      <c r="A4" s="75"/>
      <c r="B4" s="178" t="str">
        <f>설계용역비!C10</f>
        <v>장원중</v>
      </c>
      <c r="C4" s="76" t="str">
        <f>설계용역비!E10</f>
        <v>배수로개선</v>
      </c>
      <c r="D4" s="131">
        <v>220</v>
      </c>
      <c r="E4" s="81" t="s">
        <v>75</v>
      </c>
      <c r="F4" s="78"/>
      <c r="G4" s="79"/>
      <c r="H4" s="78">
        <f>측량비산출근거!E37</f>
        <v>650</v>
      </c>
      <c r="I4" s="83">
        <f>TRUNC(D4*H4,0)</f>
        <v>143000</v>
      </c>
      <c r="J4" s="78"/>
      <c r="K4" s="79"/>
      <c r="L4" s="87"/>
    </row>
    <row r="5" spans="1:12">
      <c r="A5" s="75"/>
      <c r="B5" s="178" t="str">
        <f>설계용역비!C11</f>
        <v>금양초</v>
      </c>
      <c r="C5" s="76" t="str">
        <f>설계용역비!E11</f>
        <v>담장개선</v>
      </c>
      <c r="D5" s="131">
        <v>110</v>
      </c>
      <c r="E5" s="81" t="s">
        <v>75</v>
      </c>
      <c r="F5" s="78"/>
      <c r="G5" s="79"/>
      <c r="H5" s="78">
        <f>측량비산출근거!E37</f>
        <v>650</v>
      </c>
      <c r="I5" s="83">
        <f>TRUNC(D5*H5,0)</f>
        <v>71500</v>
      </c>
      <c r="J5" s="78"/>
      <c r="K5" s="79"/>
      <c r="L5" s="87"/>
    </row>
    <row r="6" spans="1:12">
      <c r="A6" s="80"/>
      <c r="B6" s="178"/>
      <c r="C6" s="76"/>
      <c r="D6" s="131"/>
      <c r="E6" s="81"/>
      <c r="F6" s="82"/>
      <c r="G6" s="83"/>
      <c r="H6" s="82"/>
      <c r="I6" s="83"/>
      <c r="J6" s="82"/>
      <c r="K6" s="83"/>
      <c r="L6" s="84"/>
    </row>
    <row r="7" spans="1:12">
      <c r="A7" s="80"/>
      <c r="B7" s="86"/>
      <c r="C7" s="81"/>
      <c r="D7" s="77"/>
      <c r="E7" s="81"/>
      <c r="F7" s="82"/>
      <c r="G7" s="83"/>
      <c r="H7" s="82"/>
      <c r="I7" s="83"/>
      <c r="J7" s="82"/>
      <c r="K7" s="83"/>
      <c r="L7" s="85"/>
    </row>
    <row r="8" spans="1:12">
      <c r="A8" s="222" t="s">
        <v>124</v>
      </c>
      <c r="B8" s="223"/>
      <c r="C8" s="224"/>
      <c r="D8" s="77"/>
      <c r="E8" s="81"/>
      <c r="F8" s="82"/>
      <c r="G8" s="83"/>
      <c r="H8" s="82"/>
      <c r="I8" s="83">
        <f>SUM(I3:I6)</f>
        <v>370500</v>
      </c>
      <c r="J8" s="82"/>
      <c r="K8" s="83"/>
      <c r="L8" s="85"/>
    </row>
    <row r="9" spans="1:12">
      <c r="A9" s="80"/>
      <c r="B9" s="86"/>
      <c r="C9" s="81"/>
      <c r="D9" s="77"/>
      <c r="E9" s="81"/>
      <c r="F9" s="82"/>
      <c r="G9" s="83"/>
      <c r="H9" s="82"/>
      <c r="I9" s="83"/>
      <c r="J9" s="82"/>
      <c r="K9" s="83"/>
      <c r="L9" s="85"/>
    </row>
    <row r="10" spans="1:12">
      <c r="A10" s="80"/>
      <c r="B10" s="86"/>
      <c r="C10" s="81"/>
      <c r="D10" s="77"/>
      <c r="E10" s="81"/>
      <c r="F10" s="82"/>
      <c r="G10" s="83"/>
      <c r="H10" s="82"/>
      <c r="I10" s="83"/>
      <c r="J10" s="82"/>
      <c r="K10" s="83"/>
      <c r="L10" s="85"/>
    </row>
    <row r="11" spans="1:12">
      <c r="A11" s="80"/>
      <c r="B11" s="86"/>
      <c r="C11" s="81"/>
      <c r="D11" s="77"/>
      <c r="E11" s="81"/>
      <c r="F11" s="82"/>
      <c r="G11" s="83"/>
      <c r="H11" s="82"/>
      <c r="I11" s="83"/>
      <c r="J11" s="82"/>
      <c r="K11" s="83"/>
      <c r="L11" s="85"/>
    </row>
    <row r="12" spans="1:12">
      <c r="A12" s="80"/>
      <c r="B12" s="86"/>
      <c r="C12" s="81"/>
      <c r="D12" s="77"/>
      <c r="E12" s="81"/>
      <c r="F12" s="82"/>
      <c r="G12" s="83"/>
      <c r="H12" s="82"/>
      <c r="I12" s="83"/>
      <c r="J12" s="82"/>
      <c r="K12" s="83"/>
      <c r="L12" s="85"/>
    </row>
    <row r="13" spans="1:12">
      <c r="A13" s="80"/>
      <c r="B13" s="86"/>
      <c r="C13" s="81"/>
      <c r="D13" s="77"/>
      <c r="E13" s="81"/>
      <c r="F13" s="82"/>
      <c r="G13" s="83"/>
      <c r="H13" s="82"/>
      <c r="I13" s="83"/>
      <c r="J13" s="82"/>
      <c r="K13" s="83"/>
      <c r="L13" s="85"/>
    </row>
    <row r="14" spans="1:12">
      <c r="A14" s="80"/>
      <c r="B14" s="86"/>
      <c r="C14" s="81"/>
      <c r="D14" s="77"/>
      <c r="E14" s="81"/>
      <c r="F14" s="82"/>
      <c r="G14" s="83"/>
      <c r="H14" s="82"/>
      <c r="I14" s="83"/>
      <c r="J14" s="82"/>
      <c r="K14" s="83"/>
      <c r="L14" s="85"/>
    </row>
    <row r="15" spans="1:12">
      <c r="A15" s="80"/>
      <c r="B15" s="86"/>
      <c r="C15" s="81"/>
      <c r="D15" s="77"/>
      <c r="E15" s="81"/>
      <c r="F15" s="82"/>
      <c r="G15" s="83"/>
      <c r="H15" s="82"/>
      <c r="I15" s="83"/>
      <c r="J15" s="82"/>
      <c r="K15" s="83"/>
      <c r="L15" s="85"/>
    </row>
    <row r="16" spans="1:12">
      <c r="A16" s="80"/>
      <c r="B16" s="86"/>
      <c r="C16" s="86"/>
      <c r="D16" s="77"/>
      <c r="E16" s="81"/>
      <c r="F16" s="82"/>
      <c r="G16" s="83"/>
      <c r="H16" s="82"/>
      <c r="I16" s="83"/>
      <c r="J16" s="82"/>
      <c r="K16" s="83"/>
      <c r="L16" s="85"/>
    </row>
    <row r="17" spans="1:12">
      <c r="A17" s="80"/>
      <c r="B17" s="86"/>
      <c r="C17" s="86"/>
      <c r="D17" s="77"/>
      <c r="E17" s="81"/>
      <c r="F17" s="82"/>
      <c r="G17" s="83"/>
      <c r="H17" s="82"/>
      <c r="I17" s="83"/>
      <c r="J17" s="82"/>
      <c r="K17" s="83"/>
      <c r="L17" s="85"/>
    </row>
    <row r="18" spans="1:12">
      <c r="A18" s="80" t="s">
        <v>74</v>
      </c>
      <c r="B18" s="86"/>
      <c r="C18" s="86" t="s">
        <v>74</v>
      </c>
      <c r="D18" s="77"/>
      <c r="E18" s="81" t="s">
        <v>74</v>
      </c>
      <c r="F18" s="78"/>
      <c r="G18" s="77"/>
      <c r="H18" s="78"/>
      <c r="I18" s="77"/>
      <c r="J18" s="78"/>
      <c r="K18" s="77"/>
      <c r="L18" s="87" t="s">
        <v>74</v>
      </c>
    </row>
    <row r="19" spans="1:12">
      <c r="A19" s="80" t="s">
        <v>74</v>
      </c>
      <c r="B19" s="86"/>
      <c r="C19" s="86" t="s">
        <v>74</v>
      </c>
      <c r="D19" s="77"/>
      <c r="E19" s="81" t="s">
        <v>74</v>
      </c>
      <c r="F19" s="78"/>
      <c r="G19" s="77"/>
      <c r="H19" s="78"/>
      <c r="I19" s="77"/>
      <c r="J19" s="78"/>
      <c r="K19" s="77"/>
      <c r="L19" s="87" t="s">
        <v>74</v>
      </c>
    </row>
    <row r="20" spans="1:12">
      <c r="A20" s="80" t="s">
        <v>74</v>
      </c>
      <c r="B20" s="86"/>
      <c r="C20" s="86" t="s">
        <v>74</v>
      </c>
      <c r="D20" s="77"/>
      <c r="E20" s="81" t="s">
        <v>74</v>
      </c>
      <c r="F20" s="78"/>
      <c r="G20" s="77"/>
      <c r="H20" s="78"/>
      <c r="I20" s="77"/>
      <c r="J20" s="78"/>
      <c r="K20" s="77"/>
      <c r="L20" s="87" t="s">
        <v>74</v>
      </c>
    </row>
    <row r="21" spans="1:12" ht="15" thickBot="1">
      <c r="A21" s="88" t="s">
        <v>74</v>
      </c>
      <c r="B21" s="89"/>
      <c r="C21" s="89" t="s">
        <v>74</v>
      </c>
      <c r="D21" s="90"/>
      <c r="E21" s="91" t="s">
        <v>74</v>
      </c>
      <c r="F21" s="92"/>
      <c r="G21" s="90"/>
      <c r="H21" s="92"/>
      <c r="I21" s="90"/>
      <c r="J21" s="92"/>
      <c r="K21" s="90"/>
      <c r="L21" s="93" t="s">
        <v>74</v>
      </c>
    </row>
    <row r="22" spans="1:12">
      <c r="A22" s="94"/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</row>
  </sheetData>
  <mergeCells count="9">
    <mergeCell ref="A8:C8"/>
    <mergeCell ref="J1:K1"/>
    <mergeCell ref="L1:L2"/>
    <mergeCell ref="A1:A2"/>
    <mergeCell ref="C1:C2"/>
    <mergeCell ref="D1:D2"/>
    <mergeCell ref="E1:E2"/>
    <mergeCell ref="F1:G1"/>
    <mergeCell ref="H1:I1"/>
  </mergeCells>
  <phoneticPr fontId="3" type="noConversion"/>
  <pageMargins left="0.35" right="0.27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view="pageBreakPreview" topLeftCell="A19" zoomScale="85" zoomScaleNormal="100" zoomScaleSheetLayoutView="85" workbookViewId="0">
      <selection activeCell="M8" sqref="M8"/>
    </sheetView>
  </sheetViews>
  <sheetFormatPr defaultRowHeight="13.5"/>
  <cols>
    <col min="1" max="1" width="9.6640625" style="95" customWidth="1"/>
    <col min="2" max="2" width="10.6640625" style="95" customWidth="1"/>
    <col min="3" max="3" width="6.6640625" style="95" customWidth="1"/>
    <col min="4" max="4" width="13.6640625" style="95" customWidth="1"/>
    <col min="5" max="5" width="7.109375" style="95" customWidth="1"/>
    <col min="6" max="6" width="8.77734375" style="95" customWidth="1"/>
    <col min="7" max="7" width="7.21875" style="95" customWidth="1"/>
    <col min="8" max="8" width="8.77734375" style="95" customWidth="1"/>
    <col min="9" max="9" width="7.33203125" style="95" customWidth="1"/>
    <col min="10" max="10" width="8.77734375" style="95" customWidth="1"/>
    <col min="11" max="11" width="7.44140625" style="95" customWidth="1"/>
    <col min="12" max="12" width="8.77734375" style="95" customWidth="1"/>
    <col min="13" max="13" width="7.5546875" style="95" customWidth="1"/>
    <col min="14" max="14" width="8.77734375" style="95" customWidth="1"/>
    <col min="15" max="16384" width="8.88671875" style="95"/>
  </cols>
  <sheetData>
    <row r="1" spans="1:14" s="1" customFormat="1" ht="30" customHeight="1">
      <c r="A1" s="233" t="s">
        <v>122</v>
      </c>
      <c r="B1" s="233"/>
      <c r="C1" s="233"/>
      <c r="D1" s="233"/>
      <c r="E1" s="233"/>
      <c r="F1" s="233"/>
      <c r="G1" s="233"/>
      <c r="H1" s="233"/>
      <c r="I1" s="233"/>
      <c r="J1" s="233"/>
      <c r="K1" s="234"/>
      <c r="L1" s="233"/>
      <c r="M1" s="233"/>
      <c r="N1" s="233"/>
    </row>
    <row r="2" spans="1:14" s="1" customFormat="1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1" customFormat="1" ht="30" customHeight="1">
      <c r="A3" s="13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s="1" customFormat="1" ht="26.1" customHeight="1">
      <c r="A4" s="128" t="s">
        <v>121</v>
      </c>
      <c r="B4" s="9"/>
      <c r="C4" s="9"/>
      <c r="D4" s="9"/>
      <c r="E4" s="9"/>
      <c r="F4" s="9"/>
      <c r="G4" s="129"/>
      <c r="H4" s="9"/>
      <c r="I4" s="9"/>
      <c r="J4" s="9"/>
      <c r="K4" s="9"/>
      <c r="L4" s="9"/>
      <c r="M4" s="9"/>
      <c r="N4" s="9"/>
    </row>
    <row r="5" spans="1:14" s="125" customFormat="1" ht="26.1" customHeight="1">
      <c r="A5" s="126" t="s">
        <v>120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</row>
    <row r="6" spans="1:14" s="125" customFormat="1" ht="26.1" customHeight="1">
      <c r="A6" s="126" t="s">
        <v>119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</row>
    <row r="7" spans="1:14" s="125" customFormat="1" ht="26.1" customHeight="1">
      <c r="A7" s="126" t="s">
        <v>118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</row>
    <row r="8" spans="1:14" s="125" customFormat="1" ht="26.1" customHeight="1">
      <c r="A8" s="126" t="s">
        <v>117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</row>
    <row r="9" spans="1:14" s="125" customFormat="1" ht="26.1" customHeight="1">
      <c r="A9" s="126" t="s">
        <v>116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</row>
    <row r="10" spans="1:14" s="125" customFormat="1" ht="30" customHeight="1">
      <c r="A10" s="12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</row>
    <row r="11" spans="1:14" s="1" customFormat="1" ht="30" customHeight="1">
      <c r="A11" s="128" t="s">
        <v>115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s="125" customFormat="1" ht="26.1" customHeight="1">
      <c r="A12" s="126" t="s">
        <v>114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</row>
    <row r="13" spans="1:14" s="125" customFormat="1" ht="26.1" customHeight="1">
      <c r="A13" s="126"/>
      <c r="B13" s="127" t="s">
        <v>113</v>
      </c>
      <c r="C13" s="126"/>
      <c r="D13" s="126"/>
      <c r="E13" s="126"/>
      <c r="F13" s="126"/>
      <c r="G13" s="126"/>
      <c r="H13" s="126"/>
      <c r="I13" s="126"/>
      <c r="J13" s="126"/>
      <c r="K13" s="126" t="s">
        <v>112</v>
      </c>
      <c r="L13" s="126"/>
      <c r="M13" s="126"/>
      <c r="N13" s="126"/>
    </row>
    <row r="14" spans="1:14" s="125" customFormat="1" ht="26.1" customHeight="1">
      <c r="A14" s="126" t="s">
        <v>111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</row>
    <row r="15" spans="1:14" s="125" customFormat="1" ht="26.1" customHeight="1">
      <c r="A15" s="126"/>
      <c r="B15" s="126" t="s">
        <v>110</v>
      </c>
      <c r="C15" s="126"/>
      <c r="D15" s="126"/>
      <c r="E15" s="126"/>
      <c r="F15" s="126"/>
      <c r="G15" s="126"/>
      <c r="H15" s="126"/>
      <c r="I15" s="126"/>
      <c r="J15" s="126"/>
      <c r="K15" s="126" t="s">
        <v>109</v>
      </c>
      <c r="L15" s="126"/>
      <c r="M15" s="126"/>
      <c r="N15" s="126"/>
    </row>
    <row r="16" spans="1:14" s="125" customFormat="1" ht="26.1" customHeight="1">
      <c r="A16" s="126" t="s">
        <v>108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</row>
    <row r="17" spans="1:14" s="125" customFormat="1" ht="26.1" customHeight="1">
      <c r="A17" s="126"/>
      <c r="B17" s="126" t="s">
        <v>107</v>
      </c>
      <c r="C17" s="126"/>
      <c r="D17" s="126"/>
      <c r="E17" s="126"/>
      <c r="F17" s="126"/>
      <c r="G17" s="126"/>
      <c r="H17" s="126"/>
      <c r="I17" s="126"/>
      <c r="J17" s="126"/>
      <c r="K17" s="126" t="s">
        <v>106</v>
      </c>
      <c r="L17" s="126"/>
      <c r="M17" s="126"/>
      <c r="N17" s="126"/>
    </row>
    <row r="18" spans="1:14" s="125" customFormat="1" ht="26.1" customHeight="1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</row>
    <row r="19" spans="1:14" s="125" customFormat="1" ht="30" customHeight="1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</row>
    <row r="20" spans="1:14" s="1" customFormat="1" ht="30" customHeight="1" thickBot="1">
      <c r="A20" s="124" t="s">
        <v>105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1:14" s="1" customFormat="1" ht="26.1" customHeight="1">
      <c r="A21" s="235" t="s">
        <v>104</v>
      </c>
      <c r="B21" s="237" t="s">
        <v>103</v>
      </c>
      <c r="C21" s="239" t="s">
        <v>89</v>
      </c>
      <c r="D21" s="240"/>
      <c r="E21" s="239" t="s">
        <v>88</v>
      </c>
      <c r="F21" s="240"/>
      <c r="G21" s="239" t="s">
        <v>86</v>
      </c>
      <c r="H21" s="240"/>
      <c r="I21" s="239" t="s">
        <v>85</v>
      </c>
      <c r="J21" s="240"/>
      <c r="K21" s="239" t="s">
        <v>82</v>
      </c>
      <c r="L21" s="241"/>
      <c r="M21" s="242" t="s">
        <v>102</v>
      </c>
      <c r="N21" s="243"/>
    </row>
    <row r="22" spans="1:14" s="1" customFormat="1" ht="26.1" customHeight="1">
      <c r="A22" s="236"/>
      <c r="B22" s="238"/>
      <c r="C22" s="123" t="s">
        <v>101</v>
      </c>
      <c r="D22" s="123" t="s">
        <v>100</v>
      </c>
      <c r="E22" s="123" t="s">
        <v>101</v>
      </c>
      <c r="F22" s="123" t="s">
        <v>100</v>
      </c>
      <c r="G22" s="123" t="s">
        <v>101</v>
      </c>
      <c r="H22" s="123" t="s">
        <v>100</v>
      </c>
      <c r="I22" s="123" t="s">
        <v>101</v>
      </c>
      <c r="J22" s="123" t="s">
        <v>100</v>
      </c>
      <c r="K22" s="123" t="s">
        <v>101</v>
      </c>
      <c r="L22" s="123" t="s">
        <v>100</v>
      </c>
      <c r="M22" s="123" t="s">
        <v>101</v>
      </c>
      <c r="N22" s="122" t="s">
        <v>100</v>
      </c>
    </row>
    <row r="23" spans="1:14" s="1" customFormat="1" ht="26.1" customHeight="1">
      <c r="A23" s="121" t="s">
        <v>99</v>
      </c>
      <c r="B23" s="120"/>
      <c r="C23" s="119"/>
      <c r="D23" s="119">
        <f>ROUND(C23*B23,2)</f>
        <v>0</v>
      </c>
      <c r="E23" s="119">
        <v>31.5</v>
      </c>
      <c r="F23" s="119">
        <f>ROUND(E23*B23,2)</f>
        <v>0</v>
      </c>
      <c r="G23" s="119">
        <v>35</v>
      </c>
      <c r="H23" s="119">
        <f>ROUND(B23*G23,2)</f>
        <v>0</v>
      </c>
      <c r="I23" s="119">
        <v>37</v>
      </c>
      <c r="J23" s="119">
        <f>ROUND(B23*I23,2)</f>
        <v>0</v>
      </c>
      <c r="K23" s="119">
        <v>40</v>
      </c>
      <c r="L23" s="119">
        <f>ROUND(B23*K23,2)</f>
        <v>0</v>
      </c>
      <c r="M23" s="119">
        <v>6</v>
      </c>
      <c r="N23" s="119">
        <f>ROUND(B23*M23,2)</f>
        <v>0</v>
      </c>
    </row>
    <row r="24" spans="1:14" s="1" customFormat="1" ht="26.1" customHeight="1">
      <c r="A24" s="121" t="s">
        <v>98</v>
      </c>
      <c r="B24" s="120"/>
      <c r="C24" s="119">
        <v>1</v>
      </c>
      <c r="D24" s="119">
        <f>ROUND(C24*B24,2)</f>
        <v>0</v>
      </c>
      <c r="E24" s="119">
        <v>3</v>
      </c>
      <c r="F24" s="119">
        <f>ROUND(E24*B24,2)</f>
        <v>0</v>
      </c>
      <c r="G24" s="119">
        <v>11.5</v>
      </c>
      <c r="H24" s="119">
        <f>ROUND(B24*G24,2)</f>
        <v>0</v>
      </c>
      <c r="I24" s="119">
        <v>8</v>
      </c>
      <c r="J24" s="119">
        <f>ROUND(B24*I24,2)</f>
        <v>0</v>
      </c>
      <c r="K24" s="119">
        <v>8</v>
      </c>
      <c r="L24" s="119">
        <f>ROUND(B24*K24,2)</f>
        <v>0</v>
      </c>
      <c r="M24" s="119">
        <v>8</v>
      </c>
      <c r="N24" s="119">
        <f>ROUND(B24*M24,2)</f>
        <v>0</v>
      </c>
    </row>
    <row r="25" spans="1:14" s="1" customFormat="1" ht="26.1" customHeight="1">
      <c r="A25" s="121" t="s">
        <v>97</v>
      </c>
      <c r="B25" s="120">
        <v>0.6</v>
      </c>
      <c r="C25" s="119"/>
      <c r="D25" s="119">
        <f>ROUND(C25*B25,2)</f>
        <v>0</v>
      </c>
      <c r="E25" s="119">
        <v>4.25</v>
      </c>
      <c r="F25" s="119">
        <f>ROUND(E25*B25,2)</f>
        <v>2.5499999999999998</v>
      </c>
      <c r="G25" s="119">
        <v>15</v>
      </c>
      <c r="H25" s="119">
        <f>ROUND(B25*G25,2)</f>
        <v>9</v>
      </c>
      <c r="I25" s="119">
        <v>15</v>
      </c>
      <c r="J25" s="119">
        <f>ROUND(B25*I25,2)</f>
        <v>9</v>
      </c>
      <c r="K25" s="119">
        <v>7</v>
      </c>
      <c r="L25" s="119">
        <f>ROUND(B25*K25,2)</f>
        <v>4.2</v>
      </c>
      <c r="M25" s="119">
        <v>7</v>
      </c>
      <c r="N25" s="119">
        <f>ROUND(B25*M25,2)</f>
        <v>4.2</v>
      </c>
    </row>
    <row r="26" spans="1:14" s="1" customFormat="1" ht="26.1" customHeight="1" thickBot="1">
      <c r="A26" s="118" t="s">
        <v>96</v>
      </c>
      <c r="B26" s="117"/>
      <c r="C26" s="116"/>
      <c r="D26" s="116">
        <f>SUM(D23:D25)</f>
        <v>0</v>
      </c>
      <c r="E26" s="116"/>
      <c r="F26" s="116">
        <f>SUM(F23:F25)</f>
        <v>2.5499999999999998</v>
      </c>
      <c r="G26" s="116"/>
      <c r="H26" s="116">
        <f>SUM(H23:H25)</f>
        <v>9</v>
      </c>
      <c r="I26" s="116"/>
      <c r="J26" s="116">
        <f>SUM(J23:J25)</f>
        <v>9</v>
      </c>
      <c r="K26" s="116"/>
      <c r="L26" s="116">
        <f>SUM(L23:L25)</f>
        <v>4.2</v>
      </c>
      <c r="M26" s="116"/>
      <c r="N26" s="116">
        <f>SUM(N23:N25)</f>
        <v>4.2</v>
      </c>
    </row>
    <row r="27" spans="1:14" s="114" customFormat="1" ht="30" customHeight="1">
      <c r="A27" s="115"/>
      <c r="B27" s="115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s="1" customFormat="1" ht="30" customHeight="1" thickBot="1">
      <c r="A28" s="113" t="s">
        <v>95</v>
      </c>
      <c r="H28" s="112"/>
    </row>
    <row r="29" spans="1:14" s="1" customFormat="1" ht="26.1" customHeight="1">
      <c r="A29" s="111" t="s">
        <v>84</v>
      </c>
      <c r="B29" s="110" t="s">
        <v>4</v>
      </c>
      <c r="C29" s="110" t="s">
        <v>94</v>
      </c>
      <c r="D29" s="109" t="s">
        <v>146</v>
      </c>
      <c r="E29" s="244" t="s">
        <v>93</v>
      </c>
      <c r="F29" s="245"/>
      <c r="G29" s="108"/>
      <c r="H29" s="96"/>
      <c r="I29" s="246" t="s">
        <v>92</v>
      </c>
      <c r="J29" s="249" t="s">
        <v>91</v>
      </c>
      <c r="K29" s="249"/>
      <c r="L29" s="249"/>
      <c r="M29" s="249"/>
      <c r="N29" s="250"/>
    </row>
    <row r="30" spans="1:14" s="1" customFormat="1" ht="26.1" customHeight="1">
      <c r="A30" s="253" t="s">
        <v>90</v>
      </c>
      <c r="B30" s="104" t="s">
        <v>89</v>
      </c>
      <c r="C30" s="103">
        <f>D26</f>
        <v>0</v>
      </c>
      <c r="D30" s="102">
        <v>326774</v>
      </c>
      <c r="E30" s="256">
        <f t="shared" ref="E30:E35" si="0">C30*D30</f>
        <v>0</v>
      </c>
      <c r="F30" s="257"/>
      <c r="G30" s="101"/>
      <c r="H30" s="96"/>
      <c r="I30" s="247"/>
      <c r="J30" s="251"/>
      <c r="K30" s="251"/>
      <c r="L30" s="251"/>
      <c r="M30" s="251"/>
      <c r="N30" s="252"/>
    </row>
    <row r="31" spans="1:14" s="1" customFormat="1" ht="26.1" customHeight="1" thickBot="1">
      <c r="A31" s="254"/>
      <c r="B31" s="104" t="s">
        <v>88</v>
      </c>
      <c r="C31" s="103">
        <f>F26</f>
        <v>2.5499999999999998</v>
      </c>
      <c r="D31" s="102">
        <v>289265</v>
      </c>
      <c r="E31" s="256">
        <f t="shared" si="0"/>
        <v>737625.75</v>
      </c>
      <c r="F31" s="257"/>
      <c r="G31" s="101"/>
      <c r="H31" s="96"/>
      <c r="I31" s="248"/>
      <c r="J31" s="258" t="s">
        <v>87</v>
      </c>
      <c r="K31" s="258"/>
      <c r="L31" s="258"/>
      <c r="M31" s="258"/>
      <c r="N31" s="259"/>
    </row>
    <row r="32" spans="1:14" s="1" customFormat="1" ht="26.1" customHeight="1" thickBot="1">
      <c r="A32" s="254"/>
      <c r="B32" s="104" t="s">
        <v>86</v>
      </c>
      <c r="C32" s="103">
        <f>H26</f>
        <v>9</v>
      </c>
      <c r="D32" s="102">
        <v>251596</v>
      </c>
      <c r="E32" s="256">
        <f t="shared" si="0"/>
        <v>2264364</v>
      </c>
      <c r="F32" s="257"/>
      <c r="G32" s="101"/>
      <c r="H32" s="37"/>
      <c r="I32" s="37"/>
      <c r="J32" s="107"/>
      <c r="K32" s="106"/>
      <c r="L32" s="105"/>
      <c r="M32" s="105"/>
    </row>
    <row r="33" spans="1:14" s="1" customFormat="1" ht="26.1" customHeight="1">
      <c r="A33" s="254"/>
      <c r="B33" s="104" t="s">
        <v>85</v>
      </c>
      <c r="C33" s="103">
        <f>J26</f>
        <v>9</v>
      </c>
      <c r="D33" s="102">
        <v>215609</v>
      </c>
      <c r="E33" s="256">
        <f t="shared" si="0"/>
        <v>1940481</v>
      </c>
      <c r="F33" s="257"/>
      <c r="G33" s="101"/>
      <c r="H33" s="96"/>
      <c r="I33" s="246" t="s">
        <v>84</v>
      </c>
      <c r="J33" s="268" t="s">
        <v>83</v>
      </c>
      <c r="K33" s="268"/>
      <c r="L33" s="268"/>
      <c r="M33" s="268"/>
      <c r="N33" s="269"/>
    </row>
    <row r="34" spans="1:14" s="1" customFormat="1" ht="26.1" customHeight="1">
      <c r="A34" s="254"/>
      <c r="B34" s="104" t="s">
        <v>82</v>
      </c>
      <c r="C34" s="103">
        <f>L26</f>
        <v>4.2</v>
      </c>
      <c r="D34" s="102">
        <v>200786</v>
      </c>
      <c r="E34" s="256">
        <f t="shared" si="0"/>
        <v>843301.20000000007</v>
      </c>
      <c r="F34" s="257"/>
      <c r="G34" s="101"/>
      <c r="H34" s="96"/>
      <c r="I34" s="247"/>
      <c r="J34" s="270"/>
      <c r="K34" s="270"/>
      <c r="L34" s="270"/>
      <c r="M34" s="270"/>
      <c r="N34" s="271"/>
    </row>
    <row r="35" spans="1:14" s="1" customFormat="1" ht="26.1" customHeight="1">
      <c r="A35" s="255"/>
      <c r="B35" s="17" t="s">
        <v>81</v>
      </c>
      <c r="C35" s="103">
        <f>N26</f>
        <v>4.2</v>
      </c>
      <c r="D35" s="102">
        <v>172068</v>
      </c>
      <c r="E35" s="256">
        <f t="shared" si="0"/>
        <v>722685.6</v>
      </c>
      <c r="F35" s="257"/>
      <c r="G35" s="101"/>
      <c r="H35" s="96"/>
      <c r="I35" s="247"/>
      <c r="J35" s="251" t="s">
        <v>80</v>
      </c>
      <c r="K35" s="251"/>
      <c r="L35" s="251"/>
      <c r="M35" s="251"/>
      <c r="N35" s="252"/>
    </row>
    <row r="36" spans="1:14" s="1" customFormat="1" ht="26.1" customHeight="1">
      <c r="A36" s="272" t="s">
        <v>79</v>
      </c>
      <c r="B36" s="273"/>
      <c r="C36" s="100"/>
      <c r="D36" s="99"/>
      <c r="E36" s="274">
        <f>SUM(E31:E35)</f>
        <v>6508457.5499999998</v>
      </c>
      <c r="F36" s="275"/>
      <c r="H36" s="96"/>
      <c r="I36" s="247"/>
      <c r="J36" s="251"/>
      <c r="K36" s="251"/>
      <c r="L36" s="251"/>
      <c r="M36" s="251"/>
      <c r="N36" s="252"/>
    </row>
    <row r="37" spans="1:14" s="1" customFormat="1" ht="26.1" customHeight="1" thickBot="1">
      <c r="A37" s="260" t="s">
        <v>78</v>
      </c>
      <c r="B37" s="261"/>
      <c r="C37" s="98"/>
      <c r="D37" s="97" t="s">
        <v>77</v>
      </c>
      <c r="E37" s="262">
        <f>INT(E36/10000)</f>
        <v>650</v>
      </c>
      <c r="F37" s="263"/>
      <c r="H37" s="96"/>
      <c r="I37" s="247"/>
      <c r="J37" s="264" t="s">
        <v>76</v>
      </c>
      <c r="K37" s="264"/>
      <c r="L37" s="264"/>
      <c r="M37" s="264"/>
      <c r="N37" s="265"/>
    </row>
    <row r="38" spans="1:14" s="1" customFormat="1" ht="26.1" customHeight="1" thickBot="1">
      <c r="A38" s="1" t="s">
        <v>147</v>
      </c>
      <c r="H38" s="96"/>
      <c r="I38" s="248"/>
      <c r="J38" s="266"/>
      <c r="K38" s="266"/>
      <c r="L38" s="266"/>
      <c r="M38" s="266"/>
      <c r="N38" s="267"/>
    </row>
    <row r="39" spans="1:14" ht="30" customHeight="1"/>
    <row r="40" spans="1:14" ht="30" customHeight="1"/>
    <row r="41" spans="1:14" ht="30" customHeight="1"/>
    <row r="42" spans="1:14" ht="21" customHeight="1"/>
    <row r="43" spans="1:14" ht="21" customHeight="1"/>
  </sheetData>
  <mergeCells count="28">
    <mergeCell ref="A37:B37"/>
    <mergeCell ref="E37:F37"/>
    <mergeCell ref="J37:N38"/>
    <mergeCell ref="J33:N34"/>
    <mergeCell ref="E34:F34"/>
    <mergeCell ref="E35:F35"/>
    <mergeCell ref="J35:N36"/>
    <mergeCell ref="A36:B36"/>
    <mergeCell ref="E36:F36"/>
    <mergeCell ref="E29:F29"/>
    <mergeCell ref="I29:I31"/>
    <mergeCell ref="J29:N30"/>
    <mergeCell ref="A30:A35"/>
    <mergeCell ref="E30:F30"/>
    <mergeCell ref="E31:F31"/>
    <mergeCell ref="J31:N31"/>
    <mergeCell ref="E32:F32"/>
    <mergeCell ref="E33:F33"/>
    <mergeCell ref="I33:I38"/>
    <mergeCell ref="A1:N1"/>
    <mergeCell ref="A21:A22"/>
    <mergeCell ref="B21:B22"/>
    <mergeCell ref="C21:D21"/>
    <mergeCell ref="E21:F21"/>
    <mergeCell ref="G21:H21"/>
    <mergeCell ref="I21:J21"/>
    <mergeCell ref="K21:L21"/>
    <mergeCell ref="M21:N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설계용역비</vt:lpstr>
      <vt:lpstr>학교별 용역금액</vt:lpstr>
      <vt:lpstr>측량비내역서</vt:lpstr>
      <vt:lpstr>측량비산출근거</vt:lpstr>
      <vt:lpstr>설계용역비!Print_Area</vt:lpstr>
      <vt:lpstr>측량비내역서!Print_Area</vt:lpstr>
      <vt:lpstr>측량비산출근거!Print_Area</vt:lpstr>
      <vt:lpstr>'학교별 용역금액'!Print_Area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2026-10-26T23:44:57Z</cp:lastPrinted>
  <dcterms:created xsi:type="dcterms:W3CDTF">2009-01-22T00:29:54Z</dcterms:created>
  <dcterms:modified xsi:type="dcterms:W3CDTF">2026-10-27T23:45:54Z</dcterms:modified>
</cp:coreProperties>
</file>