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최진석\Downloads\"/>
    </mc:Choice>
  </mc:AlternateContent>
  <bookViews>
    <workbookView xWindow="0" yWindow="0" windowWidth="28800" windowHeight="12135" tabRatio="993"/>
  </bookViews>
  <sheets>
    <sheet name="8. 대상지 조서" sheetId="19" r:id="rId1"/>
    <sheet name="기초단가표(황칠)" sheetId="35" state="hidden" r:id="rId2"/>
  </sheets>
  <externalReferences>
    <externalReference r:id="rId3"/>
    <externalReference r:id="rId4"/>
  </externalReferences>
  <definedNames>
    <definedName name="_xlnm.Print_Area" localSheetId="0">'8. 대상지 조서'!$A$1:$H$40</definedName>
    <definedName name="_xlnm.Print_Area" localSheetId="1">'기초단가표(황칠)'!$A$1:$H$19</definedName>
    <definedName name="_xlnm.Print_Titles" localSheetId="0">'8. 대상지 조서'!$3:$4</definedName>
    <definedName name="ㅁ147">[1]일위대가!#REF!</definedName>
    <definedName name="ㅁㅌ280">#REF!</definedName>
    <definedName name="ㅓㅇㄶㅁㅈㄻㅈ">[1]일위대가!#REF!</definedName>
    <definedName name="ㅡ79">[2]일위대가!#REF!</definedName>
  </definedNames>
  <calcPr calcId="162913"/>
</workbook>
</file>

<file path=xl/calcChain.xml><?xml version="1.0" encoding="utf-8"?>
<calcChain xmlns="http://schemas.openxmlformats.org/spreadsheetml/2006/main">
  <c r="D5" i="19" l="1"/>
  <c r="G5" i="19"/>
  <c r="F5" i="19"/>
  <c r="D34" i="19"/>
  <c r="E34" i="19"/>
  <c r="G34" i="19"/>
  <c r="F34" i="19"/>
  <c r="G31" i="19"/>
  <c r="F31" i="19"/>
  <c r="D31" i="19"/>
  <c r="E31" i="19"/>
  <c r="D5" i="35" l="1"/>
  <c r="D7" i="35" l="1"/>
  <c r="G7" i="35" s="1"/>
  <c r="D9" i="35"/>
  <c r="G9" i="35" s="1"/>
  <c r="D8" i="35"/>
  <c r="G8" i="35" s="1"/>
  <c r="D6" i="35"/>
  <c r="G6" i="35" s="1"/>
  <c r="D12" i="35"/>
  <c r="G12" i="35" s="1"/>
  <c r="K7" i="35" s="1"/>
  <c r="L7" i="35" s="1"/>
  <c r="G17" i="19"/>
  <c r="F17" i="19"/>
  <c r="E17" i="19"/>
  <c r="D17" i="19"/>
  <c r="D6" i="19"/>
  <c r="D27" i="19"/>
  <c r="D37" i="19"/>
  <c r="G37" i="19"/>
  <c r="G27" i="19"/>
  <c r="G6" i="19"/>
  <c r="E37" i="19"/>
  <c r="E27" i="19"/>
  <c r="F37" i="19"/>
  <c r="F27" i="19"/>
  <c r="G12" i="19"/>
  <c r="G10" i="35"/>
  <c r="G11" i="35"/>
  <c r="K6" i="35" s="1"/>
  <c r="L6" i="35" s="1"/>
  <c r="G21" i="19"/>
  <c r="F21" i="19"/>
  <c r="E21" i="19"/>
  <c r="D21" i="19"/>
  <c r="D12" i="19"/>
  <c r="E12" i="19"/>
  <c r="E6" i="19"/>
  <c r="F12" i="19"/>
  <c r="F6" i="19"/>
  <c r="J45" i="19"/>
  <c r="N44" i="19" s="1"/>
  <c r="K5" i="35" l="1"/>
  <c r="G13" i="35"/>
  <c r="G14" i="35" s="1"/>
  <c r="G15" i="35" s="1"/>
  <c r="K8" i="35" l="1"/>
  <c r="L5" i="35" s="1"/>
  <c r="L8" i="35" l="1"/>
  <c r="G16" i="35" s="1"/>
</calcChain>
</file>

<file path=xl/sharedStrings.xml><?xml version="1.0" encoding="utf-8"?>
<sst xmlns="http://schemas.openxmlformats.org/spreadsheetml/2006/main" count="212" uniqueCount="132">
  <si>
    <t>계</t>
    <phoneticPr fontId="21" type="noConversion"/>
  </si>
  <si>
    <t>단위</t>
    <phoneticPr fontId="21" type="noConversion"/>
  </si>
  <si>
    <t>비    고</t>
    <phoneticPr fontId="21" type="noConversion"/>
  </si>
  <si>
    <t>수량</t>
    <phoneticPr fontId="21" type="noConversion"/>
  </si>
  <si>
    <t>운반비</t>
    <phoneticPr fontId="21" type="noConversion"/>
  </si>
  <si>
    <t>구분</t>
    <phoneticPr fontId="21" type="noConversion"/>
  </si>
  <si>
    <t>단가</t>
    <phoneticPr fontId="21" type="noConversion"/>
  </si>
  <si>
    <t>조정</t>
    <phoneticPr fontId="21" type="noConversion"/>
  </si>
  <si>
    <t>kg당 인건비</t>
    <phoneticPr fontId="21" type="noConversion"/>
  </si>
  <si>
    <t>kg당 재료비</t>
    <phoneticPr fontId="21" type="noConversion"/>
  </si>
  <si>
    <t>kg당 경비</t>
    <phoneticPr fontId="21" type="noConversion"/>
  </si>
  <si>
    <t>&lt;전라남도&gt;</t>
    <phoneticPr fontId="21" type="noConversion"/>
  </si>
  <si>
    <t>구분</t>
    <phoneticPr fontId="21" type="noConversion"/>
  </si>
  <si>
    <t>소유별</t>
    <phoneticPr fontId="21" type="noConversion"/>
  </si>
  <si>
    <t>지정내용</t>
    <phoneticPr fontId="21" type="noConversion"/>
  </si>
  <si>
    <t>구역면적
(ha)</t>
    <phoneticPr fontId="21" type="noConversion"/>
  </si>
  <si>
    <t>수종</t>
    <phoneticPr fontId="21" type="noConversion"/>
  </si>
  <si>
    <t>소재지</t>
    <phoneticPr fontId="21" type="noConversion"/>
  </si>
  <si>
    <t>본수
(본)</t>
    <phoneticPr fontId="21" type="noConversion"/>
  </si>
  <si>
    <t>합계</t>
    <phoneticPr fontId="21" type="noConversion"/>
  </si>
  <si>
    <t>소계</t>
    <phoneticPr fontId="21" type="noConversion"/>
  </si>
  <si>
    <t>(100ℓ당)</t>
    <phoneticPr fontId="21" type="noConversion"/>
  </si>
  <si>
    <t>구     분</t>
    <phoneticPr fontId="21" type="noConversion"/>
  </si>
  <si>
    <t>종별</t>
    <phoneticPr fontId="21" type="noConversion"/>
  </si>
  <si>
    <t>단가(원)</t>
    <phoneticPr fontId="21" type="noConversion"/>
  </si>
  <si>
    <t>금액</t>
    <phoneticPr fontId="21" type="noConversion"/>
  </si>
  <si>
    <t>구과 채취량</t>
    <phoneticPr fontId="21" type="noConversion"/>
  </si>
  <si>
    <t>ℓ</t>
    <phoneticPr fontId="21" type="noConversion"/>
  </si>
  <si>
    <t>노무비</t>
    <phoneticPr fontId="21" type="noConversion"/>
  </si>
  <si>
    <t>채취비</t>
    <phoneticPr fontId="21" type="noConversion"/>
  </si>
  <si>
    <t>남</t>
    <phoneticPr fontId="21" type="noConversion"/>
  </si>
  <si>
    <t>인</t>
    <phoneticPr fontId="21" type="noConversion"/>
  </si>
  <si>
    <t>건조탈각</t>
    <phoneticPr fontId="21" type="noConversion"/>
  </si>
  <si>
    <t>여</t>
    <phoneticPr fontId="21" type="noConversion"/>
  </si>
  <si>
    <t>종자정선</t>
    <phoneticPr fontId="21" type="noConversion"/>
  </si>
  <si>
    <t>종자포장</t>
    <phoneticPr fontId="21" type="noConversion"/>
  </si>
  <si>
    <t>재료비</t>
    <phoneticPr fontId="21" type="noConversion"/>
  </si>
  <si>
    <t>포장재료</t>
    <phoneticPr fontId="21" type="noConversion"/>
  </si>
  <si>
    <t>포대</t>
    <phoneticPr fontId="21" type="noConversion"/>
  </si>
  <si>
    <t>매</t>
    <phoneticPr fontId="21" type="noConversion"/>
  </si>
  <si>
    <t>끈</t>
    <phoneticPr fontId="21" type="noConversion"/>
  </si>
  <si>
    <t>m</t>
    <phoneticPr fontId="21" type="noConversion"/>
  </si>
  <si>
    <t>경   비</t>
    <phoneticPr fontId="21" type="noConversion"/>
  </si>
  <si>
    <t>경운기</t>
    <phoneticPr fontId="21" type="noConversion"/>
  </si>
  <si>
    <t>대</t>
    <phoneticPr fontId="21" type="noConversion"/>
  </si>
  <si>
    <t>2km/편도
6,800ℓ/1일 1대</t>
    <phoneticPr fontId="21" type="noConversion"/>
  </si>
  <si>
    <t>(100ℓ당 종자가격)</t>
    <phoneticPr fontId="21" type="noConversion"/>
  </si>
  <si>
    <t>ℓ당 단가</t>
    <phoneticPr fontId="21" type="noConversion"/>
  </si>
  <si>
    <t>kg당 단가</t>
    <phoneticPr fontId="21" type="noConversion"/>
  </si>
  <si>
    <t>조정단가</t>
    <phoneticPr fontId="21" type="noConversion"/>
  </si>
  <si>
    <t>채종임분</t>
  </si>
  <si>
    <t>사유림</t>
    <phoneticPr fontId="21" type="noConversion"/>
  </si>
  <si>
    <t>장성군 장성읍 상오리 산 150번지</t>
  </si>
  <si>
    <t>장흥군 장흥읍 우산리 산20-1</t>
  </si>
  <si>
    <t>지 정 년 월 일</t>
    <phoneticPr fontId="21" type="noConversion"/>
  </si>
  <si>
    <t>공유림</t>
    <phoneticPr fontId="21" type="noConversion"/>
  </si>
  <si>
    <t>채종임분</t>
    <phoneticPr fontId="21" type="noConversion"/>
  </si>
  <si>
    <t>18.07.16</t>
    <phoneticPr fontId="21" type="noConversion"/>
  </si>
  <si>
    <t>해남군 마산면 장촌리 산 45외</t>
  </si>
  <si>
    <t>장성군 북하면 약수리 산115-1</t>
  </si>
  <si>
    <t>채종림</t>
    <phoneticPr fontId="21" type="noConversion"/>
  </si>
  <si>
    <t>평작 1인 1일 15ℓ 채취</t>
    <phoneticPr fontId="21" type="noConversion"/>
  </si>
  <si>
    <t>수종 : 황칠나무</t>
    <phoneticPr fontId="21" type="noConversion"/>
  </si>
  <si>
    <t>수종별 기초단가표(황칠)</t>
    <phoneticPr fontId="21" type="noConversion"/>
  </si>
  <si>
    <t>황칠나무</t>
    <phoneticPr fontId="21" type="noConversion"/>
  </si>
  <si>
    <t>진도군 군내면 월가리 산398-1</t>
    <phoneticPr fontId="21" type="noConversion"/>
  </si>
  <si>
    <t>완도군 군외면 대문리 산109-1</t>
    <phoneticPr fontId="21" type="noConversion"/>
  </si>
  <si>
    <t>비고</t>
    <phoneticPr fontId="21" type="noConversion"/>
  </si>
  <si>
    <t>1인 1일 200ℓ</t>
    <phoneticPr fontId="21" type="noConversion"/>
  </si>
  <si>
    <t>1포대 10m 소요
(1.43×10m)</t>
    <phoneticPr fontId="21" type="noConversion"/>
  </si>
  <si>
    <t>1포대 70ℓ
(833ℓ*12%/70ℓ)</t>
    <phoneticPr fontId="21" type="noConversion"/>
  </si>
  <si>
    <t>1인 1일 20포대 묶음
(833ℓ×12%/20포/70ℓ)</t>
    <phoneticPr fontId="21" type="noConversion"/>
  </si>
  <si>
    <t>1인 1일 200ℓ
(833ℓ×12%/200ℓ)</t>
    <phoneticPr fontId="21" type="noConversion"/>
  </si>
  <si>
    <t>21.01.18.</t>
    <phoneticPr fontId="21" type="noConversion"/>
  </si>
  <si>
    <t>완도군 군외면 황진리 산41-1</t>
    <phoneticPr fontId="21" type="noConversion"/>
  </si>
  <si>
    <t>'99.09.14</t>
  </si>
  <si>
    <t>'13.12.21</t>
  </si>
  <si>
    <t>'99.09.17</t>
  </si>
  <si>
    <t>사유림</t>
  </si>
  <si>
    <t>공유림</t>
  </si>
  <si>
    <t>편백</t>
  </si>
  <si>
    <t>담양군 월산면 용흥리 산96</t>
  </si>
  <si>
    <t>화순군 남면 유마리 산14-1</t>
  </si>
  <si>
    <t>화순군 남면 유마리 산15-1</t>
  </si>
  <si>
    <t>'99.12.07</t>
  </si>
  <si>
    <t>17.12.14.</t>
    <phoneticPr fontId="30" type="noConversion"/>
  </si>
  <si>
    <t>18.07.16.</t>
    <phoneticPr fontId="30" type="noConversion"/>
  </si>
  <si>
    <t>사유림</t>
    <phoneticPr fontId="30" type="noConversion"/>
  </si>
  <si>
    <t>공유림</t>
    <phoneticPr fontId="30" type="noConversion"/>
  </si>
  <si>
    <t>백합나무</t>
    <phoneticPr fontId="30" type="noConversion"/>
  </si>
  <si>
    <t>강진군 칠량면 명주리 산49-1번지</t>
  </si>
  <si>
    <t>백합나무</t>
    <phoneticPr fontId="30" type="noConversion"/>
  </si>
  <si>
    <t>나주시 산포면 산제리 산23-7</t>
    <phoneticPr fontId="30" type="noConversion"/>
  </si>
  <si>
    <t>백합나무</t>
    <phoneticPr fontId="30" type="noConversion"/>
  </si>
  <si>
    <t>강진군 칠량면 명주리 산46-3</t>
    <phoneticPr fontId="30" type="noConversion"/>
  </si>
  <si>
    <t>백합나무</t>
    <phoneticPr fontId="30" type="noConversion"/>
  </si>
  <si>
    <t>장성군 북하면 신성리 448</t>
    <phoneticPr fontId="30" type="noConversion"/>
  </si>
  <si>
    <t>나주시 다도면 마산리 산212-13번지</t>
  </si>
  <si>
    <t>‘06.01.11</t>
    <phoneticPr fontId="30" type="noConversion"/>
  </si>
  <si>
    <t>사유림</t>
    <phoneticPr fontId="30" type="noConversion"/>
  </si>
  <si>
    <t>강진군 강진읍 송덕리 산1-1</t>
    <phoneticPr fontId="30" type="noConversion"/>
  </si>
  <si>
    <t>'05.05.16</t>
  </si>
  <si>
    <t>'06.04.03</t>
  </si>
  <si>
    <t>'06.04.06</t>
  </si>
  <si>
    <t>18.07.16.</t>
    <phoneticPr fontId="30" type="noConversion"/>
  </si>
  <si>
    <t>공유림</t>
    <phoneticPr fontId="30" type="noConversion"/>
  </si>
  <si>
    <t>순천시 서면 청소리 산198</t>
  </si>
  <si>
    <t>해남군 현산면 황산리 산1-3</t>
  </si>
  <si>
    <t>화순군 동면 천궁리 산39</t>
  </si>
  <si>
    <t>강진군 군동면 덕천리 산85</t>
    <phoneticPr fontId="30" type="noConversion"/>
  </si>
  <si>
    <t>채종임분</t>
    <phoneticPr fontId="21" type="noConversion"/>
  </si>
  <si>
    <t>'06.12.21</t>
    <phoneticPr fontId="21" type="noConversion"/>
  </si>
  <si>
    <t>광양시 중동 1622번지외 2</t>
    <phoneticPr fontId="21" type="noConversion"/>
  </si>
  <si>
    <t>'22.10.5</t>
    <phoneticPr fontId="30" type="noConversion"/>
  </si>
  <si>
    <t>'22.10.5</t>
    <phoneticPr fontId="30" type="noConversion"/>
  </si>
  <si>
    <t>붉가시나무</t>
    <phoneticPr fontId="30" type="noConversion"/>
  </si>
  <si>
    <t>완도군 군외면 대문리 산109-1</t>
    <phoneticPr fontId="30" type="noConversion"/>
  </si>
  <si>
    <t>완도군 군외면 황진리 산41-3</t>
    <phoneticPr fontId="30" type="noConversion"/>
  </si>
  <si>
    <t>완도군 완도읍 대야리 산132-1</t>
    <phoneticPr fontId="30" type="noConversion"/>
  </si>
  <si>
    <t>상수리나무</t>
    <phoneticPr fontId="30" type="noConversion"/>
  </si>
  <si>
    <t>구실잣밤나무</t>
    <phoneticPr fontId="21" type="noConversion"/>
  </si>
  <si>
    <t>비자나무</t>
    <phoneticPr fontId="21" type="noConversion"/>
  </si>
  <si>
    <t>※ 산출 근거 : 산림청 「'24년산 산림용 종묘가격」 2024.12.23. 채취 공정 이용</t>
    <phoneticPr fontId="21" type="noConversion"/>
  </si>
  <si>
    <t xml:space="preserve">※ ℓ당 단가에서 kg당 단가 조정비율은 3.3 적용(1kg≒2.44ℓ) </t>
    <phoneticPr fontId="21" type="noConversion"/>
  </si>
  <si>
    <t>수득률 20%</t>
    <phoneticPr fontId="21" type="noConversion"/>
  </si>
  <si>
    <t>'18.7.16</t>
    <phoneticPr fontId="30" type="noConversion"/>
  </si>
  <si>
    <t>'25.11.26</t>
    <phoneticPr fontId="30" type="noConversion"/>
  </si>
  <si>
    <t>헛개나무</t>
    <phoneticPr fontId="21" type="noConversion"/>
  </si>
  <si>
    <t>나주시 다도면 풍산리 산58-3외 1필</t>
    <phoneticPr fontId="21" type="noConversion"/>
  </si>
  <si>
    <t>해남군 옥천면 용동리 산423 외 1</t>
    <phoneticPr fontId="21" type="noConversion"/>
  </si>
  <si>
    <t>7종</t>
    <phoneticPr fontId="21" type="noConversion"/>
  </si>
  <si>
    <t>2026년도 종자채취 대상지 조서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</si>
</sst>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1" formatCode="_-* #,##0_-;\-* #,##0_-;_-* &quot;-&quot;_-;_-@_-"/>
    <numFmt numFmtId="43" formatCode="_-* #,##0.00_-;\-* #,##0.00_-;_-* &quot;-&quot;??_-;_-@_-"/>
    <numFmt numFmtId="176" formatCode="0.0"/>
    <numFmt numFmtId="177" formatCode="_-* #,##0.0_-;\-* #,##0.0_-;_-* &quot;-&quot;_-;_-@_-"/>
    <numFmt numFmtId="178" formatCode="_-* #,##0.00_-;\-* #,##0.00_-;_-* &quot;-&quot;_-;_-@_-"/>
    <numFmt numFmtId="179" formatCode="_(* #,##0_);_(* &quot;₩&quot;\!\(#,##0&quot;₩&quot;\!\);_(* &quot;-&quot;_);_(@_)"/>
    <numFmt numFmtId="180" formatCode="_(* #,##0.00_);_(* &quot;₩&quot;\!\(#,##0.00&quot;₩&quot;\!\);_(* &quot;-&quot;??_);_(@_)"/>
    <numFmt numFmtId="181" formatCode="_ * #,##0_ ;_ * &quot;₩&quot;&quot;₩&quot;\!\!\-#,##0_ ;_ * &quot;-&quot;_ ;_ @_ "/>
    <numFmt numFmtId="182" formatCode="_ * #,##0.00_ ;_ * &quot;₩&quot;&quot;₩&quot;\!\!\-#,##0.00_ ;_ * &quot;-&quot;??_ ;_ @_ "/>
    <numFmt numFmtId="183" formatCode="_(&quot;$&quot;* #,##0_);_(&quot;$&quot;* &quot;₩&quot;&quot;₩&quot;\!\!\(#,##0&quot;₩&quot;&quot;₩&quot;\!\!\);_(&quot;$&quot;* &quot;-&quot;_);_(@_)"/>
    <numFmt numFmtId="184" formatCode="_(&quot;$&quot;* #,##0.00_);_(&quot;$&quot;* &quot;₩&quot;&quot;₩&quot;\!\!\(#,##0.00&quot;₩&quot;&quot;₩&quot;\!\!\);_(&quot;$&quot;* &quot;-&quot;??_);_(@_)"/>
    <numFmt numFmtId="185" formatCode="_-* #,##0.00_-;\-* #,##0.00_-;_-* &quot;-&quot;?_-;_-@_-"/>
    <numFmt numFmtId="186" formatCode="0.00_ "/>
    <numFmt numFmtId="187" formatCode="_-* #,##0_-;\-* #,##0_-;_-* &quot;-&quot;??_-;_-@_-"/>
    <numFmt numFmtId="188" formatCode="#,##0_);[Red]\(#,##0\)"/>
    <numFmt numFmtId="189" formatCode="#,##0_ "/>
  </numFmts>
  <fonts count="4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6"/>
      <name val="돋움"/>
      <family val="3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22"/>
      <name val="돋움"/>
      <family val="3"/>
      <charset val="129"/>
    </font>
    <font>
      <sz val="6"/>
      <name val="돋움"/>
      <family val="3"/>
      <charset val="129"/>
    </font>
    <font>
      <sz val="8"/>
      <name val="맑은 고딕"/>
      <family val="3"/>
      <charset val="129"/>
    </font>
    <font>
      <sz val="11"/>
      <color rgb="FF0000FF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19" fillId="0" borderId="0" applyFont="0" applyFill="0" applyBorder="0" applyAlignment="0" applyProtection="0"/>
    <xf numFmtId="182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20" fillId="0" borderId="0"/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6" fillId="0" borderId="0">
      <alignment vertical="center"/>
    </xf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41" fontId="0" fillId="0" borderId="0" xfId="37" applyFont="1" applyAlignment="1">
      <alignment horizont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43" fontId="0" fillId="0" borderId="0" xfId="0" applyNumberFormat="1" applyAlignment="1">
      <alignment horizontal="center" vertical="center"/>
    </xf>
    <xf numFmtId="41" fontId="23" fillId="0" borderId="0" xfId="37" applyFont="1" applyAlignment="1">
      <alignment vertical="center"/>
    </xf>
    <xf numFmtId="41" fontId="23" fillId="0" borderId="0" xfId="37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87" fontId="0" fillId="0" borderId="19" xfId="0" applyNumberFormat="1" applyBorder="1" applyAlignment="1">
      <alignment vertical="center"/>
    </xf>
    <xf numFmtId="187" fontId="0" fillId="0" borderId="21" xfId="0" applyNumberFormat="1" applyBorder="1" applyAlignment="1">
      <alignment vertical="center"/>
    </xf>
    <xf numFmtId="187" fontId="0" fillId="0" borderId="17" xfId="0" applyNumberFormat="1" applyBorder="1" applyAlignment="1">
      <alignment vertical="center"/>
    </xf>
    <xf numFmtId="187" fontId="0" fillId="0" borderId="22" xfId="0" applyNumberFormat="1" applyBorder="1" applyAlignment="1">
      <alignment vertical="center"/>
    </xf>
    <xf numFmtId="187" fontId="0" fillId="0" borderId="23" xfId="0" applyNumberFormat="1" applyBorder="1" applyAlignment="1">
      <alignment vertical="center"/>
    </xf>
    <xf numFmtId="0" fontId="0" fillId="0" borderId="0" xfId="0" applyFont="1"/>
    <xf numFmtId="0" fontId="29" fillId="0" borderId="0" xfId="0" applyFont="1"/>
    <xf numFmtId="0" fontId="0" fillId="0" borderId="16" xfId="0" applyBorder="1" applyAlignment="1">
      <alignment vertical="center"/>
    </xf>
    <xf numFmtId="187" fontId="0" fillId="0" borderId="0" xfId="0" applyNumberFormat="1" applyAlignment="1">
      <alignment horizontal="center" vertical="center"/>
    </xf>
    <xf numFmtId="0" fontId="23" fillId="26" borderId="25" xfId="0" applyFont="1" applyFill="1" applyBorder="1" applyAlignment="1">
      <alignment horizontal="center" vertical="center"/>
    </xf>
    <xf numFmtId="0" fontId="23" fillId="26" borderId="26" xfId="0" applyFont="1" applyFill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41" fontId="31" fillId="0" borderId="27" xfId="37" applyFont="1" applyBorder="1" applyAlignment="1">
      <alignment vertical="center" wrapText="1"/>
    </xf>
    <xf numFmtId="41" fontId="22" fillId="0" borderId="18" xfId="37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2" fillId="0" borderId="18" xfId="0" applyFont="1" applyBorder="1" applyAlignment="1">
      <alignment horizontal="center" vertical="center"/>
    </xf>
    <xf numFmtId="186" fontId="22" fillId="0" borderId="24" xfId="0" applyNumberFormat="1" applyFont="1" applyBorder="1" applyAlignment="1">
      <alignment horizontal="center" vertical="center"/>
    </xf>
    <xf numFmtId="187" fontId="22" fillId="0" borderId="10" xfId="0" applyNumberFormat="1" applyFont="1" applyBorder="1" applyAlignment="1">
      <alignment vertical="center"/>
    </xf>
    <xf numFmtId="0" fontId="22" fillId="0" borderId="24" xfId="0" applyFont="1" applyBorder="1" applyAlignment="1">
      <alignment horizontal="center" vertical="center"/>
    </xf>
    <xf numFmtId="41" fontId="22" fillId="0" borderId="10" xfId="37" applyFont="1" applyBorder="1" applyAlignment="1">
      <alignment vertical="center"/>
    </xf>
    <xf numFmtId="0" fontId="22" fillId="0" borderId="24" xfId="0" applyFont="1" applyBorder="1" applyAlignment="1">
      <alignment vertical="center" wrapText="1"/>
    </xf>
    <xf numFmtId="178" fontId="22" fillId="0" borderId="10" xfId="37" applyNumberFormat="1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28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29" xfId="0" applyFont="1" applyBorder="1" applyAlignment="1">
      <alignment horizontal="center" vertical="center"/>
    </xf>
    <xf numFmtId="43" fontId="22" fillId="0" borderId="10" xfId="37" applyNumberFormat="1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/>
    </xf>
    <xf numFmtId="41" fontId="34" fillId="24" borderId="10" xfId="37" applyFont="1" applyFill="1" applyBorder="1" applyAlignment="1">
      <alignment horizontal="center" vertical="center" wrapText="1"/>
    </xf>
    <xf numFmtId="0" fontId="34" fillId="24" borderId="24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/>
    </xf>
    <xf numFmtId="2" fontId="35" fillId="25" borderId="10" xfId="0" applyNumberFormat="1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188" fontId="35" fillId="25" borderId="10" xfId="0" applyNumberFormat="1" applyFont="1" applyFill="1" applyBorder="1" applyAlignment="1">
      <alignment horizontal="center" vertical="center"/>
    </xf>
    <xf numFmtId="0" fontId="35" fillId="25" borderId="24" xfId="0" applyFont="1" applyFill="1" applyBorder="1" applyAlignment="1">
      <alignment horizontal="center" vertical="center"/>
    </xf>
    <xf numFmtId="0" fontId="35" fillId="28" borderId="14" xfId="0" applyFont="1" applyFill="1" applyBorder="1" applyAlignment="1">
      <alignment horizontal="center" vertical="center"/>
    </xf>
    <xf numFmtId="2" fontId="35" fillId="28" borderId="10" xfId="0" applyNumberFormat="1" applyFont="1" applyFill="1" applyBorder="1" applyAlignment="1">
      <alignment vertical="center"/>
    </xf>
    <xf numFmtId="0" fontId="34" fillId="28" borderId="10" xfId="0" applyFont="1" applyFill="1" applyBorder="1" applyAlignment="1">
      <alignment horizontal="center" vertical="center"/>
    </xf>
    <xf numFmtId="178" fontId="35" fillId="28" borderId="10" xfId="0" applyNumberFormat="1" applyFont="1" applyFill="1" applyBorder="1" applyAlignment="1">
      <alignment vertical="center"/>
    </xf>
    <xf numFmtId="0" fontId="35" fillId="28" borderId="10" xfId="0" applyFont="1" applyFill="1" applyBorder="1" applyAlignment="1">
      <alignment horizontal="center" vertical="center"/>
    </xf>
    <xf numFmtId="41" fontId="35" fillId="28" borderId="10" xfId="37" applyFont="1" applyFill="1" applyBorder="1" applyAlignment="1">
      <alignment vertical="center"/>
    </xf>
    <xf numFmtId="0" fontId="35" fillId="28" borderId="24" xfId="0" applyFont="1" applyFill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 shrinkToFit="1"/>
    </xf>
    <xf numFmtId="177" fontId="36" fillId="27" borderId="10" xfId="37" applyNumberFormat="1" applyFont="1" applyFill="1" applyBorder="1" applyAlignment="1">
      <alignment horizontal="right" vertical="center" wrapText="1"/>
    </xf>
    <xf numFmtId="0" fontId="36" fillId="27" borderId="10" xfId="0" applyFont="1" applyFill="1" applyBorder="1" applyAlignment="1">
      <alignment horizontal="center" vertical="center" wrapText="1" shrinkToFit="1"/>
    </xf>
    <xf numFmtId="0" fontId="36" fillId="27" borderId="10" xfId="0" applyFont="1" applyFill="1" applyBorder="1" applyAlignment="1">
      <alignment horizontal="left" vertical="center" wrapText="1" indent="1"/>
    </xf>
    <xf numFmtId="189" fontId="36" fillId="27" borderId="10" xfId="37" applyNumberFormat="1" applyFont="1" applyFill="1" applyBorder="1" applyAlignment="1">
      <alignment horizontal="right" vertical="center" wrapText="1"/>
    </xf>
    <xf numFmtId="0" fontId="34" fillId="0" borderId="28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6" fillId="27" borderId="10" xfId="0" quotePrefix="1" applyFont="1" applyFill="1" applyBorder="1" applyAlignment="1">
      <alignment horizontal="center" vertical="center" shrinkToFit="1"/>
    </xf>
    <xf numFmtId="189" fontId="35" fillId="28" borderId="10" xfId="0" applyNumberFormat="1" applyFont="1" applyFill="1" applyBorder="1" applyAlignment="1">
      <alignment vertical="center"/>
    </xf>
    <xf numFmtId="0" fontId="36" fillId="0" borderId="10" xfId="0" applyFont="1" applyFill="1" applyBorder="1" applyAlignment="1">
      <alignment horizontal="center" vertical="center" shrinkToFit="1"/>
    </xf>
    <xf numFmtId="176" fontId="36" fillId="0" borderId="10" xfId="0" applyNumberFormat="1" applyFont="1" applyFill="1" applyBorder="1" applyAlignment="1">
      <alignment horizontal="center" vertical="center" shrinkToFit="1"/>
    </xf>
    <xf numFmtId="177" fontId="36" fillId="0" borderId="10" xfId="37" applyNumberFormat="1" applyFont="1" applyFill="1" applyBorder="1" applyAlignment="1">
      <alignment horizontal="right" vertical="center" shrinkToFit="1"/>
    </xf>
    <xf numFmtId="0" fontId="36" fillId="0" borderId="10" xfId="0" applyFont="1" applyBorder="1" applyAlignment="1">
      <alignment horizontal="left" vertical="center" wrapText="1" indent="1"/>
    </xf>
    <xf numFmtId="189" fontId="36" fillId="0" borderId="10" xfId="37" applyNumberFormat="1" applyFont="1" applyFill="1" applyBorder="1" applyAlignment="1">
      <alignment horizontal="right" vertical="center" shrinkToFit="1"/>
    </xf>
    <xf numFmtId="0" fontId="34" fillId="0" borderId="10" xfId="0" applyFont="1" applyBorder="1" applyAlignment="1">
      <alignment horizontal="center" vertical="center"/>
    </xf>
    <xf numFmtId="185" fontId="34" fillId="0" borderId="10" xfId="0" applyNumberFormat="1" applyFont="1" applyBorder="1" applyAlignment="1">
      <alignment horizontal="right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vertical="center" wrapText="1"/>
    </xf>
    <xf numFmtId="41" fontId="34" fillId="0" borderId="10" xfId="37" applyFont="1" applyBorder="1" applyAlignment="1">
      <alignment horizontal="right" vertical="center" wrapText="1"/>
    </xf>
    <xf numFmtId="0" fontId="34" fillId="0" borderId="10" xfId="0" quotePrefix="1" applyFont="1" applyBorder="1" applyAlignment="1">
      <alignment horizontal="center" vertical="center"/>
    </xf>
    <xf numFmtId="0" fontId="34" fillId="27" borderId="14" xfId="0" applyFont="1" applyFill="1" applyBorder="1" applyAlignment="1">
      <alignment horizontal="center" vertical="center"/>
    </xf>
    <xf numFmtId="41" fontId="38" fillId="0" borderId="10" xfId="37" applyFont="1" applyBorder="1" applyAlignment="1">
      <alignment vertical="center"/>
    </xf>
    <xf numFmtId="0" fontId="37" fillId="0" borderId="0" xfId="0" applyFont="1" applyAlignment="1">
      <alignment vertical="center"/>
    </xf>
    <xf numFmtId="41" fontId="37" fillId="0" borderId="11" xfId="37" applyFont="1" applyBorder="1" applyAlignment="1">
      <alignment vertical="center"/>
    </xf>
    <xf numFmtId="0" fontId="39" fillId="0" borderId="0" xfId="0" applyFont="1" applyAlignment="1">
      <alignment horizontal="center" vertical="center"/>
    </xf>
    <xf numFmtId="41" fontId="40" fillId="0" borderId="0" xfId="37" applyFont="1" applyBorder="1" applyAlignment="1">
      <alignment horizontal="right" vertical="center"/>
    </xf>
    <xf numFmtId="0" fontId="34" fillId="24" borderId="30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4" fillId="24" borderId="31" xfId="0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/>
    </xf>
    <xf numFmtId="0" fontId="34" fillId="24" borderId="32" xfId="0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26" borderId="36" xfId="0" applyFont="1" applyFill="1" applyBorder="1" applyAlignment="1">
      <alignment horizontal="center" vertical="center"/>
    </xf>
    <xf numFmtId="0" fontId="23" fillId="26" borderId="37" xfId="0" applyFont="1" applyFill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/>
    <cellStyle name="Comma_laroux" xfId="20"/>
    <cellStyle name="Currency [0]_laroux" xfId="21"/>
    <cellStyle name="Currency_laroux" xfId="22"/>
    <cellStyle name="Normal_Certs Q2" xfId="23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나쁨" xfId="32" builtinId="27" customBuiltin="1"/>
    <cellStyle name="메모" xfId="33" builtinId="10" customBuiltin="1"/>
    <cellStyle name="보통" xfId="34" builtinId="28" customBuiltin="1"/>
    <cellStyle name="설명 텍스트" xfId="35" builtinId="53" customBuiltin="1"/>
    <cellStyle name="셀 확인" xfId="36" builtinId="23" customBuiltin="1"/>
    <cellStyle name="쉼표 [0]" xfId="37" builtinId="6"/>
    <cellStyle name="쉼표 [0] 2" xfId="38"/>
    <cellStyle name="연결된 셀" xfId="39" builtinId="24" customBuiltin="1"/>
    <cellStyle name="요약" xfId="40" builtinId="25" customBuiltin="1"/>
    <cellStyle name="입력" xfId="41" builtinId="20" customBuiltin="1"/>
    <cellStyle name="제목" xfId="42" builtinId="15" customBuiltin="1"/>
    <cellStyle name="제목 1" xfId="43" builtinId="16" customBuiltin="1"/>
    <cellStyle name="제목 2" xfId="44" builtinId="17" customBuiltin="1"/>
    <cellStyle name="제목 3" xfId="45" builtinId="18" customBuiltin="1"/>
    <cellStyle name="제목 4" xfId="46" builtinId="19" customBuiltin="1"/>
    <cellStyle name="좋음" xfId="47" builtinId="26" customBuiltin="1"/>
    <cellStyle name="출력" xfId="48" builtinId="21" customBuiltin="1"/>
    <cellStyle name="콤마 [0]_대련댐~1" xfId="49"/>
    <cellStyle name="콤마_대련댐~1" xfId="50"/>
    <cellStyle name="표준" xfId="0" builtinId="0"/>
    <cellStyle name="표준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Administrator\My%20Documents\&#45208;,&#51648;&#44552;,&#49772;&#50868;&#44163;(&#48512;&#53552;)\&#49324;&#48169;&#49324;&#50629;&#52628;&#51652;\&#51456;&#49444;\2009\&#49692;&#52380;\&#49692;&#52380;%20&#50900;&#46321;%20&#44040;&#54217;%20&#49324;&#48169;&#45840;%20&#51456;&#49444;&#49324;&#50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일위대가"/>
      <sheetName val="일반자재"/>
      <sheetName val="수량집계 "/>
      <sheetName val="준설수량산출"/>
      <sheetName val="준설견취도"/>
      <sheetName val="노임및자재단가"/>
      <sheetName val="단가산출 2"/>
      <sheetName val="단가산출"/>
      <sheetName val="기계경비"/>
      <sheetName val="운반거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view="pageBreakPreview" zoomScale="115" zoomScaleNormal="100" zoomScaleSheetLayoutView="115" workbookViewId="0">
      <pane ySplit="4" topLeftCell="A5" activePane="bottomLeft" state="frozen"/>
      <selection activeCell="N13" sqref="N13"/>
      <selection pane="bottomLeft" activeCell="A2" sqref="A2"/>
    </sheetView>
  </sheetViews>
  <sheetFormatPr defaultRowHeight="13.5"/>
  <cols>
    <col min="1" max="1" width="9.88671875" customWidth="1"/>
    <col min="2" max="2" width="14.33203125" customWidth="1"/>
    <col min="3" max="3" width="9" style="1" customWidth="1"/>
    <col min="4" max="4" width="9.6640625" style="1" customWidth="1"/>
    <col min="5" max="5" width="11.21875" style="1" customWidth="1"/>
    <col min="6" max="6" width="39.6640625" style="1" customWidth="1"/>
    <col min="7" max="7" width="12.21875" style="8" customWidth="1"/>
    <col min="8" max="8" width="9" style="1" customWidth="1"/>
    <col min="14" max="14" width="26.44140625" customWidth="1"/>
  </cols>
  <sheetData>
    <row r="1" spans="1:9" s="7" customFormat="1" ht="45.75" customHeight="1">
      <c r="A1" s="93" t="s">
        <v>131</v>
      </c>
      <c r="B1" s="93"/>
      <c r="C1" s="93"/>
      <c r="D1" s="93"/>
      <c r="E1" s="93"/>
      <c r="F1" s="93"/>
      <c r="G1" s="93"/>
      <c r="H1" s="93"/>
    </row>
    <row r="2" spans="1:9" s="9" customFormat="1" ht="12" customHeight="1" thickBot="1">
      <c r="A2" s="49" t="s">
        <v>11</v>
      </c>
      <c r="B2" s="49"/>
      <c r="C2" s="50"/>
      <c r="D2" s="50"/>
      <c r="E2" s="50"/>
      <c r="F2" s="94"/>
      <c r="G2" s="94"/>
      <c r="H2" s="94"/>
    </row>
    <row r="3" spans="1:9" s="10" customFormat="1" ht="20.25" customHeight="1">
      <c r="A3" s="95" t="s">
        <v>12</v>
      </c>
      <c r="B3" s="97" t="s">
        <v>54</v>
      </c>
      <c r="C3" s="97" t="s">
        <v>13</v>
      </c>
      <c r="D3" s="97" t="s">
        <v>14</v>
      </c>
      <c r="E3" s="97"/>
      <c r="F3" s="97"/>
      <c r="G3" s="97"/>
      <c r="H3" s="99"/>
    </row>
    <row r="4" spans="1:9" s="10" customFormat="1" ht="39" customHeight="1">
      <c r="A4" s="96"/>
      <c r="B4" s="98"/>
      <c r="C4" s="98"/>
      <c r="D4" s="51" t="s">
        <v>15</v>
      </c>
      <c r="E4" s="52" t="s">
        <v>16</v>
      </c>
      <c r="F4" s="52" t="s">
        <v>17</v>
      </c>
      <c r="G4" s="53" t="s">
        <v>18</v>
      </c>
      <c r="H4" s="54" t="s">
        <v>67</v>
      </c>
    </row>
    <row r="5" spans="1:9" s="10" customFormat="1" ht="22.5" customHeight="1">
      <c r="A5" s="55" t="s">
        <v>19</v>
      </c>
      <c r="B5" s="56"/>
      <c r="C5" s="57"/>
      <c r="D5" s="58">
        <f>SUM(D6,D12,D17,D21,D31,D34,D37)</f>
        <v>122.13000000000001</v>
      </c>
      <c r="E5" s="58" t="s">
        <v>130</v>
      </c>
      <c r="F5" s="58">
        <f>SUM(F6,F12,F17,F21,F31,F34,F37)</f>
        <v>24</v>
      </c>
      <c r="G5" s="58">
        <f>SUM(G6,G12,G17,G21,G31,G34,G37)</f>
        <v>38480</v>
      </c>
      <c r="H5" s="59"/>
      <c r="I5" s="11"/>
    </row>
    <row r="6" spans="1:9" ht="20.100000000000001" customHeight="1">
      <c r="A6" s="60" t="s">
        <v>20</v>
      </c>
      <c r="B6" s="61"/>
      <c r="C6" s="62"/>
      <c r="D6" s="63">
        <f>SUM(D7:D11)</f>
        <v>15.9</v>
      </c>
      <c r="E6" s="64">
        <f>COUNTA(E7:E11)</f>
        <v>5</v>
      </c>
      <c r="F6" s="64">
        <f>COUNTA(F7:F11)</f>
        <v>5</v>
      </c>
      <c r="G6" s="65">
        <f>SUM(G7:G11)</f>
        <v>17570</v>
      </c>
      <c r="H6" s="66"/>
    </row>
    <row r="7" spans="1:9" ht="20.100000000000001" customHeight="1">
      <c r="A7" s="67" t="s">
        <v>50</v>
      </c>
      <c r="B7" s="68" t="s">
        <v>75</v>
      </c>
      <c r="C7" s="68" t="s">
        <v>78</v>
      </c>
      <c r="D7" s="69">
        <v>1.5</v>
      </c>
      <c r="E7" s="70" t="s">
        <v>80</v>
      </c>
      <c r="F7" s="71" t="s">
        <v>81</v>
      </c>
      <c r="G7" s="72">
        <v>870</v>
      </c>
      <c r="H7" s="73"/>
    </row>
    <row r="8" spans="1:9" ht="20.100000000000001" customHeight="1">
      <c r="A8" s="74" t="s">
        <v>50</v>
      </c>
      <c r="B8" s="68" t="s">
        <v>75</v>
      </c>
      <c r="C8" s="68" t="s">
        <v>78</v>
      </c>
      <c r="D8" s="69">
        <v>0.6</v>
      </c>
      <c r="E8" s="70" t="s">
        <v>80</v>
      </c>
      <c r="F8" s="71" t="s">
        <v>82</v>
      </c>
      <c r="G8" s="72">
        <v>1000</v>
      </c>
      <c r="H8" s="75"/>
    </row>
    <row r="9" spans="1:9" ht="20.100000000000001" customHeight="1">
      <c r="A9" s="74" t="s">
        <v>50</v>
      </c>
      <c r="B9" s="68" t="s">
        <v>75</v>
      </c>
      <c r="C9" s="68" t="s">
        <v>78</v>
      </c>
      <c r="D9" s="69">
        <v>0.4</v>
      </c>
      <c r="E9" s="70" t="s">
        <v>80</v>
      </c>
      <c r="F9" s="71" t="s">
        <v>83</v>
      </c>
      <c r="G9" s="72">
        <v>500</v>
      </c>
      <c r="H9" s="75"/>
    </row>
    <row r="10" spans="1:9" ht="20.100000000000001" customHeight="1">
      <c r="A10" s="74" t="s">
        <v>50</v>
      </c>
      <c r="B10" s="76" t="s">
        <v>76</v>
      </c>
      <c r="C10" s="68" t="s">
        <v>79</v>
      </c>
      <c r="D10" s="69">
        <v>12.9</v>
      </c>
      <c r="E10" s="70" t="s">
        <v>80</v>
      </c>
      <c r="F10" s="71" t="s">
        <v>53</v>
      </c>
      <c r="G10" s="72">
        <v>15000</v>
      </c>
      <c r="H10" s="75"/>
    </row>
    <row r="11" spans="1:9" ht="20.100000000000001" customHeight="1">
      <c r="A11" s="74" t="s">
        <v>50</v>
      </c>
      <c r="B11" s="68" t="s">
        <v>77</v>
      </c>
      <c r="C11" s="68" t="s">
        <v>78</v>
      </c>
      <c r="D11" s="69">
        <v>0.5</v>
      </c>
      <c r="E11" s="70" t="s">
        <v>80</v>
      </c>
      <c r="F11" s="71" t="s">
        <v>52</v>
      </c>
      <c r="G11" s="72">
        <v>200</v>
      </c>
      <c r="H11" s="75"/>
    </row>
    <row r="12" spans="1:9" ht="20.100000000000001" customHeight="1">
      <c r="A12" s="60" t="s">
        <v>20</v>
      </c>
      <c r="B12" s="61"/>
      <c r="C12" s="62"/>
      <c r="D12" s="63">
        <f>SUM(D13:D16)</f>
        <v>18.150000000000002</v>
      </c>
      <c r="E12" s="64">
        <f>COUNTA(E13:E16)</f>
        <v>4</v>
      </c>
      <c r="F12" s="64">
        <f>COUNTA(F13:F16)</f>
        <v>4</v>
      </c>
      <c r="G12" s="65">
        <f>SUM(G13:G16)</f>
        <v>5792</v>
      </c>
      <c r="H12" s="66"/>
    </row>
    <row r="13" spans="1:9" ht="19.5" customHeight="1">
      <c r="A13" s="74" t="s">
        <v>56</v>
      </c>
      <c r="B13" s="76" t="s">
        <v>84</v>
      </c>
      <c r="C13" s="68" t="s">
        <v>78</v>
      </c>
      <c r="D13" s="69">
        <v>15</v>
      </c>
      <c r="E13" s="70" t="s">
        <v>89</v>
      </c>
      <c r="F13" s="71" t="s">
        <v>90</v>
      </c>
      <c r="G13" s="72">
        <v>5000</v>
      </c>
      <c r="H13" s="75"/>
    </row>
    <row r="14" spans="1:9" ht="19.5" customHeight="1">
      <c r="A14" s="74" t="s">
        <v>56</v>
      </c>
      <c r="B14" s="68" t="s">
        <v>76</v>
      </c>
      <c r="C14" s="68" t="s">
        <v>79</v>
      </c>
      <c r="D14" s="69">
        <v>0.05</v>
      </c>
      <c r="E14" s="70" t="s">
        <v>91</v>
      </c>
      <c r="F14" s="71" t="s">
        <v>92</v>
      </c>
      <c r="G14" s="72">
        <v>12</v>
      </c>
      <c r="H14" s="75"/>
    </row>
    <row r="15" spans="1:9" ht="19.5" customHeight="1">
      <c r="A15" s="74" t="s">
        <v>56</v>
      </c>
      <c r="B15" s="68" t="s">
        <v>85</v>
      </c>
      <c r="C15" s="68" t="s">
        <v>87</v>
      </c>
      <c r="D15" s="69">
        <v>3</v>
      </c>
      <c r="E15" s="70" t="s">
        <v>93</v>
      </c>
      <c r="F15" s="71" t="s">
        <v>94</v>
      </c>
      <c r="G15" s="72">
        <v>750</v>
      </c>
      <c r="H15" s="75"/>
    </row>
    <row r="16" spans="1:9" ht="19.5" customHeight="1">
      <c r="A16" s="74" t="s">
        <v>56</v>
      </c>
      <c r="B16" s="76" t="s">
        <v>86</v>
      </c>
      <c r="C16" s="68" t="s">
        <v>88</v>
      </c>
      <c r="D16" s="69">
        <v>0.1</v>
      </c>
      <c r="E16" s="70" t="s">
        <v>95</v>
      </c>
      <c r="F16" s="71" t="s">
        <v>96</v>
      </c>
      <c r="G16" s="72">
        <v>30</v>
      </c>
      <c r="H16" s="75"/>
    </row>
    <row r="17" spans="1:8" ht="20.100000000000001" customHeight="1">
      <c r="A17" s="60" t="s">
        <v>20</v>
      </c>
      <c r="B17" s="61"/>
      <c r="C17" s="62"/>
      <c r="D17" s="63">
        <f>SUM(D18:D20)</f>
        <v>34</v>
      </c>
      <c r="E17" s="64">
        <f>COUNTA(E18:E20)</f>
        <v>3</v>
      </c>
      <c r="F17" s="64">
        <f>COUNTA(F18:F20)</f>
        <v>3</v>
      </c>
      <c r="G17" s="77">
        <f>SUM(G18:G20)</f>
        <v>5650</v>
      </c>
      <c r="H17" s="66"/>
    </row>
    <row r="18" spans="1:8" ht="20.100000000000001" customHeight="1">
      <c r="A18" s="74" t="s">
        <v>56</v>
      </c>
      <c r="B18" s="68" t="s">
        <v>84</v>
      </c>
      <c r="C18" s="68" t="s">
        <v>78</v>
      </c>
      <c r="D18" s="69">
        <v>3</v>
      </c>
      <c r="E18" s="70" t="s">
        <v>121</v>
      </c>
      <c r="F18" s="71" t="s">
        <v>97</v>
      </c>
      <c r="G18" s="72">
        <v>600</v>
      </c>
      <c r="H18" s="75"/>
    </row>
    <row r="19" spans="1:8" ht="20.100000000000001" customHeight="1">
      <c r="A19" s="74" t="s">
        <v>56</v>
      </c>
      <c r="B19" s="68" t="s">
        <v>84</v>
      </c>
      <c r="C19" s="68" t="s">
        <v>78</v>
      </c>
      <c r="D19" s="69">
        <v>1</v>
      </c>
      <c r="E19" s="70" t="s">
        <v>121</v>
      </c>
      <c r="F19" s="71" t="s">
        <v>58</v>
      </c>
      <c r="G19" s="72">
        <v>50</v>
      </c>
      <c r="H19" s="75"/>
    </row>
    <row r="20" spans="1:8" ht="20.25" customHeight="1">
      <c r="A20" s="74" t="s">
        <v>56</v>
      </c>
      <c r="B20" s="68" t="s">
        <v>84</v>
      </c>
      <c r="C20" s="68" t="s">
        <v>78</v>
      </c>
      <c r="D20" s="69">
        <v>30</v>
      </c>
      <c r="E20" s="70" t="s">
        <v>121</v>
      </c>
      <c r="F20" s="71" t="s">
        <v>59</v>
      </c>
      <c r="G20" s="72">
        <v>5000</v>
      </c>
      <c r="H20" s="75"/>
    </row>
    <row r="21" spans="1:8" ht="20.25" customHeight="1">
      <c r="A21" s="60" t="s">
        <v>20</v>
      </c>
      <c r="B21" s="61"/>
      <c r="C21" s="62"/>
      <c r="D21" s="63">
        <f>SUM(D22:D26)</f>
        <v>39</v>
      </c>
      <c r="E21" s="64">
        <f>COUNTA(E22:E26)</f>
        <v>5</v>
      </c>
      <c r="F21" s="64">
        <f>COUNTA(F22:F26)</f>
        <v>5</v>
      </c>
      <c r="G21" s="65">
        <f>SUM(G22:G26)</f>
        <v>7440</v>
      </c>
      <c r="H21" s="66"/>
    </row>
    <row r="22" spans="1:8" ht="20.25" customHeight="1">
      <c r="A22" s="74" t="s">
        <v>60</v>
      </c>
      <c r="B22" s="78" t="s">
        <v>98</v>
      </c>
      <c r="C22" s="79" t="s">
        <v>99</v>
      </c>
      <c r="D22" s="80">
        <v>20</v>
      </c>
      <c r="E22" s="78" t="s">
        <v>119</v>
      </c>
      <c r="F22" s="81" t="s">
        <v>100</v>
      </c>
      <c r="G22" s="82">
        <v>5840</v>
      </c>
      <c r="H22" s="75"/>
    </row>
    <row r="23" spans="1:8" ht="20.25" customHeight="1">
      <c r="A23" s="74" t="s">
        <v>56</v>
      </c>
      <c r="B23" s="68" t="s">
        <v>101</v>
      </c>
      <c r="C23" s="68" t="s">
        <v>79</v>
      </c>
      <c r="D23" s="69">
        <v>10</v>
      </c>
      <c r="E23" s="78" t="s">
        <v>119</v>
      </c>
      <c r="F23" s="71" t="s">
        <v>106</v>
      </c>
      <c r="G23" s="72">
        <v>1000</v>
      </c>
      <c r="H23" s="75"/>
    </row>
    <row r="24" spans="1:8" ht="20.25" customHeight="1">
      <c r="A24" s="74" t="s">
        <v>56</v>
      </c>
      <c r="B24" s="68" t="s">
        <v>102</v>
      </c>
      <c r="C24" s="68" t="s">
        <v>78</v>
      </c>
      <c r="D24" s="69">
        <v>3</v>
      </c>
      <c r="E24" s="78" t="s">
        <v>119</v>
      </c>
      <c r="F24" s="71" t="s">
        <v>107</v>
      </c>
      <c r="G24" s="72">
        <v>50</v>
      </c>
      <c r="H24" s="75"/>
    </row>
    <row r="25" spans="1:8" ht="20.25" customHeight="1">
      <c r="A25" s="74" t="s">
        <v>56</v>
      </c>
      <c r="B25" s="68" t="s">
        <v>103</v>
      </c>
      <c r="C25" s="68" t="s">
        <v>78</v>
      </c>
      <c r="D25" s="69">
        <v>5</v>
      </c>
      <c r="E25" s="78" t="s">
        <v>119</v>
      </c>
      <c r="F25" s="71" t="s">
        <v>108</v>
      </c>
      <c r="G25" s="72">
        <v>50</v>
      </c>
      <c r="H25" s="75"/>
    </row>
    <row r="26" spans="1:8">
      <c r="A26" s="74" t="s">
        <v>56</v>
      </c>
      <c r="B26" s="76" t="s">
        <v>104</v>
      </c>
      <c r="C26" s="68" t="s">
        <v>105</v>
      </c>
      <c r="D26" s="69">
        <v>1</v>
      </c>
      <c r="E26" s="78" t="s">
        <v>119</v>
      </c>
      <c r="F26" s="71" t="s">
        <v>109</v>
      </c>
      <c r="G26" s="72">
        <v>500</v>
      </c>
      <c r="H26" s="75"/>
    </row>
    <row r="27" spans="1:8" hidden="1">
      <c r="A27" s="60" t="s">
        <v>20</v>
      </c>
      <c r="B27" s="61"/>
      <c r="C27" s="62"/>
      <c r="D27" s="63">
        <f>SUM(D28:D30)</f>
        <v>15.8</v>
      </c>
      <c r="E27" s="64">
        <f>COUNTA(E28:E30)</f>
        <v>3</v>
      </c>
      <c r="F27" s="64">
        <f>COUNTA(F28:F30)</f>
        <v>3</v>
      </c>
      <c r="G27" s="65">
        <f>SUM(G28:G30)</f>
        <v>902</v>
      </c>
      <c r="H27" s="66"/>
    </row>
    <row r="28" spans="1:8" hidden="1">
      <c r="A28" s="74" t="s">
        <v>56</v>
      </c>
      <c r="B28" s="83"/>
      <c r="C28" s="83" t="s">
        <v>51</v>
      </c>
      <c r="D28" s="84">
        <v>10</v>
      </c>
      <c r="E28" s="85" t="s">
        <v>64</v>
      </c>
      <c r="F28" s="86" t="s">
        <v>65</v>
      </c>
      <c r="G28" s="87">
        <v>300</v>
      </c>
      <c r="H28" s="75">
        <v>36</v>
      </c>
    </row>
    <row r="29" spans="1:8" hidden="1">
      <c r="A29" s="74" t="s">
        <v>56</v>
      </c>
      <c r="B29" s="83" t="s">
        <v>57</v>
      </c>
      <c r="C29" s="83" t="s">
        <v>55</v>
      </c>
      <c r="D29" s="84">
        <v>5</v>
      </c>
      <c r="E29" s="85" t="s">
        <v>64</v>
      </c>
      <c r="F29" s="86" t="s">
        <v>66</v>
      </c>
      <c r="G29" s="87">
        <v>300</v>
      </c>
      <c r="H29" s="75">
        <v>15</v>
      </c>
    </row>
    <row r="30" spans="1:8" hidden="1">
      <c r="A30" s="74" t="s">
        <v>56</v>
      </c>
      <c r="B30" s="88" t="s">
        <v>73</v>
      </c>
      <c r="C30" s="83" t="s">
        <v>55</v>
      </c>
      <c r="D30" s="84">
        <v>0.8</v>
      </c>
      <c r="E30" s="85" t="s">
        <v>64</v>
      </c>
      <c r="F30" s="86" t="s">
        <v>74</v>
      </c>
      <c r="G30" s="87">
        <v>302</v>
      </c>
      <c r="H30" s="75">
        <v>15</v>
      </c>
    </row>
    <row r="31" spans="1:8" ht="22.5" customHeight="1">
      <c r="A31" s="60" t="s">
        <v>20</v>
      </c>
      <c r="B31" s="61"/>
      <c r="C31" s="62"/>
      <c r="D31" s="63">
        <f>SUM(D32:D33)</f>
        <v>10.5</v>
      </c>
      <c r="E31" s="64">
        <f>COUNTA(E32:E33)</f>
        <v>2</v>
      </c>
      <c r="F31" s="64">
        <f>COUNTA(F32:F33)</f>
        <v>2</v>
      </c>
      <c r="G31" s="65">
        <f>SUM(G32:G33)</f>
        <v>400</v>
      </c>
      <c r="H31" s="66"/>
    </row>
    <row r="32" spans="1:8" ht="22.5" customHeight="1">
      <c r="A32" s="89" t="s">
        <v>110</v>
      </c>
      <c r="B32" s="68" t="s">
        <v>111</v>
      </c>
      <c r="C32" s="68" t="s">
        <v>51</v>
      </c>
      <c r="D32" s="69">
        <v>0.5</v>
      </c>
      <c r="E32" s="70" t="s">
        <v>120</v>
      </c>
      <c r="F32" s="71" t="s">
        <v>112</v>
      </c>
      <c r="G32" s="72">
        <v>100</v>
      </c>
      <c r="H32" s="75"/>
    </row>
    <row r="33" spans="1:14" ht="22.5" customHeight="1">
      <c r="A33" s="89" t="s">
        <v>56</v>
      </c>
      <c r="B33" s="68" t="s">
        <v>111</v>
      </c>
      <c r="C33" s="68" t="s">
        <v>55</v>
      </c>
      <c r="D33" s="69">
        <v>10</v>
      </c>
      <c r="E33" s="70" t="s">
        <v>120</v>
      </c>
      <c r="F33" s="71" t="s">
        <v>66</v>
      </c>
      <c r="G33" s="72">
        <v>300</v>
      </c>
      <c r="H33" s="75"/>
    </row>
    <row r="34" spans="1:14" ht="22.5" customHeight="1">
      <c r="A34" s="60" t="s">
        <v>20</v>
      </c>
      <c r="B34" s="61"/>
      <c r="C34" s="62"/>
      <c r="D34" s="63">
        <f>SUM(D35:D36)</f>
        <v>0.88</v>
      </c>
      <c r="E34" s="64">
        <f>COUNTA(E35:E36)</f>
        <v>2</v>
      </c>
      <c r="F34" s="64">
        <f>COUNTA(F35:F36)</f>
        <v>2</v>
      </c>
      <c r="G34" s="65">
        <f>SUM(G35:G36)</f>
        <v>78</v>
      </c>
      <c r="H34" s="66"/>
    </row>
    <row r="35" spans="1:14" ht="22.5" customHeight="1">
      <c r="A35" s="89" t="s">
        <v>56</v>
      </c>
      <c r="B35" s="76" t="s">
        <v>125</v>
      </c>
      <c r="C35" s="68" t="s">
        <v>55</v>
      </c>
      <c r="D35" s="69">
        <v>0.5</v>
      </c>
      <c r="E35" s="70" t="s">
        <v>127</v>
      </c>
      <c r="F35" s="71" t="s">
        <v>128</v>
      </c>
      <c r="G35" s="72">
        <v>50</v>
      </c>
      <c r="H35" s="75"/>
    </row>
    <row r="36" spans="1:14">
      <c r="A36" s="89" t="s">
        <v>110</v>
      </c>
      <c r="B36" s="76" t="s">
        <v>126</v>
      </c>
      <c r="C36" s="68" t="s">
        <v>51</v>
      </c>
      <c r="D36" s="69">
        <v>0.38</v>
      </c>
      <c r="E36" s="70" t="s">
        <v>127</v>
      </c>
      <c r="F36" s="71" t="s">
        <v>129</v>
      </c>
      <c r="G36" s="72">
        <v>28</v>
      </c>
      <c r="H36" s="75"/>
    </row>
    <row r="37" spans="1:14">
      <c r="A37" s="60" t="s">
        <v>20</v>
      </c>
      <c r="B37" s="61"/>
      <c r="C37" s="62"/>
      <c r="D37" s="63">
        <f>SUM(D38:D40)</f>
        <v>3.7</v>
      </c>
      <c r="E37" s="64">
        <f>COUNTA(E38:E40)</f>
        <v>3</v>
      </c>
      <c r="F37" s="64">
        <f>COUNTA(F38:F40)</f>
        <v>3</v>
      </c>
      <c r="G37" s="65">
        <f>SUM(G38:G40)</f>
        <v>1550</v>
      </c>
      <c r="H37" s="66"/>
    </row>
    <row r="38" spans="1:14">
      <c r="A38" s="74" t="s">
        <v>56</v>
      </c>
      <c r="B38" s="76" t="s">
        <v>113</v>
      </c>
      <c r="C38" s="83" t="s">
        <v>55</v>
      </c>
      <c r="D38" s="69">
        <v>2.5</v>
      </c>
      <c r="E38" s="70" t="s">
        <v>115</v>
      </c>
      <c r="F38" s="71" t="s">
        <v>116</v>
      </c>
      <c r="G38" s="72">
        <v>1000</v>
      </c>
      <c r="H38" s="75"/>
    </row>
    <row r="39" spans="1:14">
      <c r="A39" s="74" t="s">
        <v>56</v>
      </c>
      <c r="B39" s="76" t="s">
        <v>113</v>
      </c>
      <c r="C39" s="83" t="s">
        <v>55</v>
      </c>
      <c r="D39" s="69">
        <v>0.2</v>
      </c>
      <c r="E39" s="70" t="s">
        <v>115</v>
      </c>
      <c r="F39" s="71" t="s">
        <v>117</v>
      </c>
      <c r="G39" s="72">
        <v>50</v>
      </c>
      <c r="H39" s="75"/>
    </row>
    <row r="40" spans="1:14">
      <c r="A40" s="74" t="s">
        <v>56</v>
      </c>
      <c r="B40" s="76" t="s">
        <v>114</v>
      </c>
      <c r="C40" s="83" t="s">
        <v>55</v>
      </c>
      <c r="D40" s="69">
        <v>1</v>
      </c>
      <c r="E40" s="70" t="s">
        <v>115</v>
      </c>
      <c r="F40" s="71" t="s">
        <v>118</v>
      </c>
      <c r="G40" s="72">
        <v>500</v>
      </c>
      <c r="H40" s="75"/>
    </row>
    <row r="44" spans="1:14">
      <c r="N44" s="26" t="e">
        <f>F36-J45</f>
        <v>#VALUE!</v>
      </c>
    </row>
    <row r="45" spans="1:14">
      <c r="J45" s="27" t="e">
        <f>F36*87.738/100</f>
        <v>#VALUE!</v>
      </c>
    </row>
  </sheetData>
  <mergeCells count="6">
    <mergeCell ref="A1:H1"/>
    <mergeCell ref="F2:H2"/>
    <mergeCell ref="A3:A4"/>
    <mergeCell ref="B3:B4"/>
    <mergeCell ref="C3:C4"/>
    <mergeCell ref="D3:H3"/>
  </mergeCells>
  <phoneticPr fontId="21" type="noConversion"/>
  <pageMargins left="0.7" right="0.7" top="0.75" bottom="0.75" header="0.3" footer="0.3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view="pageBreakPreview" topLeftCell="A4" zoomScale="85" zoomScaleNormal="100" zoomScaleSheetLayoutView="85" workbookViewId="0">
      <selection activeCell="D5" sqref="D5"/>
    </sheetView>
  </sheetViews>
  <sheetFormatPr defaultRowHeight="13.5"/>
  <cols>
    <col min="1" max="1" width="7.21875" style="2" customWidth="1"/>
    <col min="2" max="2" width="8.88671875" style="6"/>
    <col min="3" max="3" width="6" style="6" customWidth="1"/>
    <col min="4" max="4" width="8.109375" style="2" customWidth="1"/>
    <col min="5" max="5" width="5.5546875" style="6" customWidth="1"/>
    <col min="6" max="6" width="9.77734375" style="2" customWidth="1"/>
    <col min="7" max="7" width="12.109375" style="2" customWidth="1"/>
    <col min="8" max="8" width="20.88671875" style="2" customWidth="1"/>
    <col min="9" max="9" width="6.5546875" style="6" customWidth="1"/>
    <col min="10" max="10" width="9.77734375" style="2" bestFit="1" customWidth="1"/>
    <col min="11" max="11" width="11.44140625" style="2" customWidth="1"/>
    <col min="12" max="12" width="12.21875" style="2" customWidth="1"/>
    <col min="13" max="16384" width="8.88671875" style="2"/>
  </cols>
  <sheetData>
    <row r="1" spans="1:12" ht="33.75">
      <c r="A1" s="104" t="s">
        <v>63</v>
      </c>
      <c r="B1" s="104"/>
      <c r="C1" s="104"/>
      <c r="D1" s="104"/>
      <c r="E1" s="104"/>
      <c r="F1" s="104"/>
      <c r="G1" s="104"/>
      <c r="H1" s="104"/>
    </row>
    <row r="2" spans="1:12" ht="15" customHeight="1">
      <c r="A2" s="5" t="s">
        <v>62</v>
      </c>
      <c r="C2" s="14"/>
      <c r="D2" s="14"/>
      <c r="E2" s="14"/>
      <c r="F2" s="14"/>
      <c r="G2" s="14"/>
      <c r="H2" s="14"/>
    </row>
    <row r="3" spans="1:12" ht="15" customHeight="1" thickBot="1">
      <c r="H3" s="15" t="s">
        <v>21</v>
      </c>
    </row>
    <row r="4" spans="1:12" s="6" customFormat="1" ht="46.5" customHeight="1" thickBot="1">
      <c r="A4" s="105" t="s">
        <v>22</v>
      </c>
      <c r="B4" s="106"/>
      <c r="C4" s="30" t="s">
        <v>23</v>
      </c>
      <c r="D4" s="30" t="s">
        <v>3</v>
      </c>
      <c r="E4" s="30" t="s">
        <v>1</v>
      </c>
      <c r="F4" s="30" t="s">
        <v>24</v>
      </c>
      <c r="G4" s="30" t="s">
        <v>25</v>
      </c>
      <c r="H4" s="31" t="s">
        <v>2</v>
      </c>
      <c r="J4" s="12" t="s">
        <v>5</v>
      </c>
      <c r="K4" s="19" t="s">
        <v>6</v>
      </c>
      <c r="L4" s="20" t="s">
        <v>7</v>
      </c>
    </row>
    <row r="5" spans="1:12" ht="45" customHeight="1" thickTop="1">
      <c r="A5" s="107" t="s">
        <v>26</v>
      </c>
      <c r="B5" s="108"/>
      <c r="C5" s="44"/>
      <c r="D5" s="92">
        <f>100/0.2</f>
        <v>500</v>
      </c>
      <c r="E5" s="44" t="s">
        <v>27</v>
      </c>
      <c r="F5" s="46"/>
      <c r="G5" s="46"/>
      <c r="H5" s="45" t="s">
        <v>124</v>
      </c>
      <c r="J5" s="13" t="s">
        <v>8</v>
      </c>
      <c r="K5" s="21">
        <f>ROUND(SUM(G6:G9)/100*H15,0)</f>
        <v>129493</v>
      </c>
      <c r="L5" s="22">
        <f>K5-RIGHT(K8,2)</f>
        <v>129399</v>
      </c>
    </row>
    <row r="6" spans="1:12" ht="45" customHeight="1">
      <c r="A6" s="109" t="s">
        <v>28</v>
      </c>
      <c r="B6" s="3" t="s">
        <v>29</v>
      </c>
      <c r="C6" s="3" t="s">
        <v>30</v>
      </c>
      <c r="D6" s="48">
        <f>ROUND(D5/15,2)</f>
        <v>33.33</v>
      </c>
      <c r="E6" s="3" t="s">
        <v>31</v>
      </c>
      <c r="F6" s="90">
        <v>149228</v>
      </c>
      <c r="G6" s="40">
        <f t="shared" ref="G6:G11" si="0">D6*F6</f>
        <v>4973769.2399999993</v>
      </c>
      <c r="H6" s="43" t="s">
        <v>61</v>
      </c>
      <c r="J6" s="13" t="s">
        <v>9</v>
      </c>
      <c r="K6" s="21">
        <f>ROUND(SUM(G10:G11)/100*H15,0)</f>
        <v>24</v>
      </c>
      <c r="L6" s="22">
        <f>K6</f>
        <v>24</v>
      </c>
    </row>
    <row r="7" spans="1:12" ht="45" customHeight="1">
      <c r="A7" s="109"/>
      <c r="B7" s="3" t="s">
        <v>32</v>
      </c>
      <c r="C7" s="3" t="s">
        <v>33</v>
      </c>
      <c r="D7" s="42">
        <f>ROUND(D5/200,2)</f>
        <v>2.5</v>
      </c>
      <c r="E7" s="3" t="s">
        <v>31</v>
      </c>
      <c r="F7" s="90">
        <v>116911</v>
      </c>
      <c r="G7" s="40">
        <f t="shared" si="0"/>
        <v>292277.5</v>
      </c>
      <c r="H7" s="43" t="s">
        <v>68</v>
      </c>
      <c r="J7" s="28" t="s">
        <v>10</v>
      </c>
      <c r="K7" s="23">
        <f>ROUND(SUM(G12)/100*H15,0)</f>
        <v>377</v>
      </c>
      <c r="L7" s="24">
        <f>K7</f>
        <v>377</v>
      </c>
    </row>
    <row r="8" spans="1:12" ht="45" customHeight="1" thickBot="1">
      <c r="A8" s="109"/>
      <c r="B8" s="3" t="s">
        <v>34</v>
      </c>
      <c r="C8" s="3" t="s">
        <v>33</v>
      </c>
      <c r="D8" s="42">
        <f>ROUND(D5*12/100/200,2)</f>
        <v>0.3</v>
      </c>
      <c r="E8" s="3" t="s">
        <v>31</v>
      </c>
      <c r="F8" s="90">
        <v>116911</v>
      </c>
      <c r="G8" s="40">
        <f t="shared" si="0"/>
        <v>35073.299999999996</v>
      </c>
      <c r="H8" s="41" t="s">
        <v>72</v>
      </c>
      <c r="J8" s="12" t="s">
        <v>0</v>
      </c>
      <c r="K8" s="21">
        <f>SUM(K5:K7)</f>
        <v>129894</v>
      </c>
      <c r="L8" s="25">
        <f>SUM(L5:L7)</f>
        <v>129800</v>
      </c>
    </row>
    <row r="9" spans="1:12" ht="45" customHeight="1">
      <c r="A9" s="109"/>
      <c r="B9" s="3" t="s">
        <v>35</v>
      </c>
      <c r="C9" s="3" t="s">
        <v>30</v>
      </c>
      <c r="D9" s="42">
        <f>ROUND(D5*12/100/20/70,2)</f>
        <v>0.04</v>
      </c>
      <c r="E9" s="3" t="s">
        <v>31</v>
      </c>
      <c r="F9" s="90">
        <v>149228</v>
      </c>
      <c r="G9" s="40">
        <f t="shared" si="0"/>
        <v>5969.12</v>
      </c>
      <c r="H9" s="41" t="s">
        <v>71</v>
      </c>
      <c r="I9" s="16"/>
      <c r="J9" s="17"/>
    </row>
    <row r="10" spans="1:12" ht="45" customHeight="1">
      <c r="A10" s="109" t="s">
        <v>36</v>
      </c>
      <c r="B10" s="110" t="s">
        <v>37</v>
      </c>
      <c r="C10" s="3" t="s">
        <v>38</v>
      </c>
      <c r="D10" s="42">
        <v>1.43</v>
      </c>
      <c r="E10" s="3" t="s">
        <v>39</v>
      </c>
      <c r="F10" s="90">
        <v>452</v>
      </c>
      <c r="G10" s="40">
        <f t="shared" si="0"/>
        <v>646.36</v>
      </c>
      <c r="H10" s="41" t="s">
        <v>70</v>
      </c>
      <c r="I10" s="16"/>
      <c r="J10" s="17"/>
    </row>
    <row r="11" spans="1:12" ht="45" customHeight="1">
      <c r="A11" s="109"/>
      <c r="B11" s="111"/>
      <c r="C11" s="3" t="s">
        <v>40</v>
      </c>
      <c r="D11" s="42">
        <v>14.3</v>
      </c>
      <c r="E11" s="3" t="s">
        <v>41</v>
      </c>
      <c r="F11" s="90">
        <v>23</v>
      </c>
      <c r="G11" s="40">
        <f t="shared" si="0"/>
        <v>328.90000000000003</v>
      </c>
      <c r="H11" s="41" t="s">
        <v>69</v>
      </c>
      <c r="I11" s="16"/>
      <c r="J11" s="17"/>
    </row>
    <row r="12" spans="1:12" ht="45" customHeight="1">
      <c r="A12" s="47" t="s">
        <v>42</v>
      </c>
      <c r="B12" s="3" t="s">
        <v>4</v>
      </c>
      <c r="C12" s="3" t="s">
        <v>43</v>
      </c>
      <c r="D12" s="42">
        <f>D5/6800</f>
        <v>7.3529411764705885E-2</v>
      </c>
      <c r="E12" s="3" t="s">
        <v>44</v>
      </c>
      <c r="F12" s="90">
        <v>210382</v>
      </c>
      <c r="G12" s="40">
        <f>D12*F12</f>
        <v>15469.264705882353</v>
      </c>
      <c r="H12" s="41" t="s">
        <v>45</v>
      </c>
      <c r="I12" s="16"/>
      <c r="J12" s="17"/>
    </row>
    <row r="13" spans="1:12" ht="42" customHeight="1">
      <c r="A13" s="100" t="s">
        <v>0</v>
      </c>
      <c r="B13" s="101"/>
      <c r="C13" s="3"/>
      <c r="D13" s="32"/>
      <c r="E13" s="3"/>
      <c r="F13" s="40"/>
      <c r="G13" s="40">
        <f>SUM(G6:G12)</f>
        <v>5323533.6847058823</v>
      </c>
      <c r="H13" s="39" t="s">
        <v>46</v>
      </c>
      <c r="I13" s="16"/>
      <c r="J13" s="18"/>
    </row>
    <row r="14" spans="1:12" ht="42" customHeight="1">
      <c r="A14" s="100" t="s">
        <v>47</v>
      </c>
      <c r="B14" s="101"/>
      <c r="C14" s="3"/>
      <c r="D14" s="32"/>
      <c r="E14" s="3"/>
      <c r="F14" s="32"/>
      <c r="G14" s="38">
        <f>ROUNDDOWN(G13/100,0)</f>
        <v>53235</v>
      </c>
      <c r="H14" s="39"/>
      <c r="I14" s="16"/>
    </row>
    <row r="15" spans="1:12" ht="42" customHeight="1">
      <c r="A15" s="100" t="s">
        <v>48</v>
      </c>
      <c r="B15" s="101"/>
      <c r="C15" s="3"/>
      <c r="D15" s="32"/>
      <c r="E15" s="3"/>
      <c r="F15" s="32"/>
      <c r="G15" s="38">
        <f>ROUNDDOWN(G14*H15,-1)</f>
        <v>129890</v>
      </c>
      <c r="H15" s="37">
        <v>2.44</v>
      </c>
      <c r="I15" s="29"/>
    </row>
    <row r="16" spans="1:12" ht="42" customHeight="1" thickBot="1">
      <c r="A16" s="102" t="s">
        <v>49</v>
      </c>
      <c r="B16" s="103"/>
      <c r="C16" s="36"/>
      <c r="D16" s="35"/>
      <c r="E16" s="36"/>
      <c r="F16" s="35"/>
      <c r="G16" s="34">
        <f>L8</f>
        <v>129800</v>
      </c>
      <c r="H16" s="33"/>
    </row>
    <row r="17" spans="1:1" ht="15.75" customHeight="1">
      <c r="A17" s="91" t="s">
        <v>122</v>
      </c>
    </row>
    <row r="18" spans="1:1">
      <c r="A18" s="4" t="s">
        <v>123</v>
      </c>
    </row>
  </sheetData>
  <mergeCells count="10">
    <mergeCell ref="A13:B13"/>
    <mergeCell ref="A14:B14"/>
    <mergeCell ref="A15:B15"/>
    <mergeCell ref="A16:B16"/>
    <mergeCell ref="A1:H1"/>
    <mergeCell ref="A4:B4"/>
    <mergeCell ref="A5:B5"/>
    <mergeCell ref="A6:A9"/>
    <mergeCell ref="A10:A11"/>
    <mergeCell ref="B10:B11"/>
  </mergeCells>
  <phoneticPr fontId="21" type="noConversion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8. 대상지 조서</vt:lpstr>
      <vt:lpstr>기초단가표(황칠)</vt:lpstr>
      <vt:lpstr>'8. 대상지 조서'!Print_Area</vt:lpstr>
      <vt:lpstr>'기초단가표(황칠)'!Print_Area</vt:lpstr>
      <vt:lpstr>'8. 대상지 조서'!Print_Titles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</dc:creator>
  <cp:lastModifiedBy>최진석</cp:lastModifiedBy>
  <cp:lastPrinted>2026-10-12T05:38:22Z</cp:lastPrinted>
  <dcterms:created xsi:type="dcterms:W3CDTF">2011-05-31T04:34:43Z</dcterms:created>
  <dcterms:modified xsi:type="dcterms:W3CDTF">2026-11-05T05:23:30Z</dcterms:modified>
</cp:coreProperties>
</file>