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설 업무\2026년 하반기 사업\1. 설계용역\1. 이동초등학교 창문개체공사\@@공사발주\"/>
    </mc:Choice>
  </mc:AlternateContent>
  <xr:revisionPtr revIDLastSave="0" documentId="13_ncr:1_{9536404C-E60B-46C9-8D9D-D3425E38C198}" xr6:coauthVersionLast="47" xr6:coauthVersionMax="47" xr10:uidLastSave="{00000000-0000-0000-0000-000000000000}"/>
  <bookViews>
    <workbookView xWindow="29415" yWindow="450" windowWidth="25065" windowHeight="15030" xr2:uid="{AEFBE030-8673-4071-95F8-457BB4A5D18B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r:id="rId9"/>
    <sheet name="Sheet1" sheetId="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10">#REF!</definedName>
    <definedName name="__11">#REF!</definedName>
    <definedName name="__123Graph_A" hidden="1">[1]목표세부명세!#REF!</definedName>
    <definedName name="__123Graph_B" hidden="1">[1]목표세부명세!#REF!</definedName>
    <definedName name="__6">#REF!</definedName>
    <definedName name="__7">#REF!</definedName>
    <definedName name="__8">#REF!</definedName>
    <definedName name="__9">#REF!</definedName>
    <definedName name="__A81620">'[2]양수장(기계)'!#REF!</definedName>
    <definedName name="__hun1">[3]설계조건!#REF!</definedName>
    <definedName name="__hun2">[3]설계조건!#REF!</definedName>
    <definedName name="__IntlFixup" hidden="1">TRUE</definedName>
    <definedName name="__LEV1">#REF!</definedName>
    <definedName name="__LEV2">#REF!</definedName>
    <definedName name="__LEV3">#REF!</definedName>
    <definedName name="__LEV4">#REF!</definedName>
    <definedName name="__LEV5">#REF!</definedName>
    <definedName name="__LEV6">#REF!</definedName>
    <definedName name="__LEV7">#REF!</definedName>
    <definedName name="__LEV8">#REF!</definedName>
    <definedName name="__qs1">[3]설계조건!#REF!</definedName>
    <definedName name="__qs12">[3]설계조건!#REF!</definedName>
    <definedName name="__qs2">[3]설계조건!#REF!</definedName>
    <definedName name="__qs22">[3]설계조건!#REF!</definedName>
    <definedName name="__SUM1">[4]EP0618!#REF!</definedName>
    <definedName name="__SUM10">[4]EP0618!#REF!</definedName>
    <definedName name="__SUM11">[4]EP0618!#REF!</definedName>
    <definedName name="__SUM12">[4]EP0618!#REF!</definedName>
    <definedName name="__SUM13">[4]EP0618!#REF!</definedName>
    <definedName name="__SUM14">[4]EP0618!#REF!</definedName>
    <definedName name="__SUM15">[4]EP0618!#REF!</definedName>
    <definedName name="__SUM16">[4]EP0618!#REF!</definedName>
    <definedName name="__SUM17">[4]EP0618!#REF!</definedName>
    <definedName name="__SUM18">[4]EP0618!#REF!</definedName>
    <definedName name="__SUM19">[4]EP0618!#REF!</definedName>
    <definedName name="__SUM2">[4]EP0618!#REF!</definedName>
    <definedName name="__SUM3">[4]EP0618!#REF!</definedName>
    <definedName name="__SUM4">[4]EP0618!#REF!</definedName>
    <definedName name="__SUM5">[4]EP0618!#REF!</definedName>
    <definedName name="__SUM6">[4]EP0618!#REF!</definedName>
    <definedName name="__SUM7">[4]EP0618!#REF!</definedName>
    <definedName name="__SUM8">[4]EP0618!#REF!</definedName>
    <definedName name="__SUM9">[4]EP0618!#REF!</definedName>
    <definedName name="__tab1120">#REF!</definedName>
    <definedName name="__tab114">#REF!</definedName>
    <definedName name="__tab115">#REF!</definedName>
    <definedName name="__tab2003">#REF!</definedName>
    <definedName name="__tab2004">#REF!</definedName>
    <definedName name="__tab2005">#REF!</definedName>
    <definedName name="__tab2006">#REF!</definedName>
    <definedName name="__tab2007">#REF!</definedName>
    <definedName name="__tab2009">#REF!</definedName>
    <definedName name="__tab208">#REF!</definedName>
    <definedName name="__wd1">[3]설계조건!#REF!</definedName>
    <definedName name="__wd2">[3]설계조건!#REF!</definedName>
    <definedName name="__wdr">'[5]본선 토공 분배표'!#REF!</definedName>
    <definedName name="_\Z">[6]결과조달!$GU$5658:$IV$7860</definedName>
    <definedName name="_01">#REF!</definedName>
    <definedName name="_1">#REF!</definedName>
    <definedName name="_10">#REF!</definedName>
    <definedName name="_11">#REF!</definedName>
    <definedName name="_12">#REF!</definedName>
    <definedName name="_13">#REF!</definedName>
    <definedName name="_14">#REF!</definedName>
    <definedName name="_15">#REF!</definedName>
    <definedName name="_15A">#REF!</definedName>
    <definedName name="_16">#REF!</definedName>
    <definedName name="_17">#REF!</definedName>
    <definedName name="_18">#REF!</definedName>
    <definedName name="_19">#REF!</definedName>
    <definedName name="_1공장">#REF!</definedName>
    <definedName name="_2">#REF!</definedName>
    <definedName name="_2._날_개_벽">#REF!</definedName>
    <definedName name="_20">#REF!</definedName>
    <definedName name="_21">#REF!</definedName>
    <definedName name="_22">#REF!</definedName>
    <definedName name="_23">#REF!</definedName>
    <definedName name="_24">#REF!</definedName>
    <definedName name="_25">#REF!</definedName>
    <definedName name="_26">#REF!</definedName>
    <definedName name="_27">#REF!</definedName>
    <definedName name="_28">#REF!</definedName>
    <definedName name="_29">#REF!</definedName>
    <definedName name="_2공장">#REF!</definedName>
    <definedName name="_3">#REF!</definedName>
    <definedName name="_30">#REF!</definedName>
    <definedName name="_31">#REF!</definedName>
    <definedName name="_315">[7]__!#REF!</definedName>
    <definedName name="_315___0">[8]__!#REF!</definedName>
    <definedName name="_315___10">[9]__!#REF!</definedName>
    <definedName name="_315___11">[10]__!#REF!</definedName>
    <definedName name="_315___12">[10]__!#REF!</definedName>
    <definedName name="_315___7">[11]__!#REF!</definedName>
    <definedName name="_315___8">[12]__!#REF!</definedName>
    <definedName name="_315___9">[11]__!#REF!</definedName>
    <definedName name="_32">#REF!</definedName>
    <definedName name="_33">#REF!</definedName>
    <definedName name="_34">#REF!</definedName>
    <definedName name="_35">#REF!</definedName>
    <definedName name="_36">#REF!</definedName>
    <definedName name="_37">#REF!</definedName>
    <definedName name="_38">#REF!</definedName>
    <definedName name="_39">#REF!</definedName>
    <definedName name="_3공장">#REF!</definedName>
    <definedName name="_4">#REF!</definedName>
    <definedName name="_40">#REF!</definedName>
    <definedName name="_41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#REF!</definedName>
    <definedName name="_43">#REF!</definedName>
    <definedName name="_44">#REF!</definedName>
    <definedName name="_45">#REF!</definedName>
    <definedName name="_46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#REF!</definedName>
    <definedName name="_48">#REF!</definedName>
    <definedName name="_49">#REF!</definedName>
    <definedName name="_5">#REF!</definedName>
    <definedName name="_50">#REF!</definedName>
    <definedName name="_51">#REF!</definedName>
    <definedName name="_52">#REF!</definedName>
    <definedName name="_53">#REF!</definedName>
    <definedName name="_54">#REF!</definedName>
    <definedName name="_55">#REF!</definedName>
    <definedName name="_56">#REF!</definedName>
    <definedName name="_57">#REF!</definedName>
    <definedName name="_58">#REF!</definedName>
    <definedName name="_59">#REF!</definedName>
    <definedName name="_6">#REF!</definedName>
    <definedName name="_60">#REF!</definedName>
    <definedName name="_61">#REF!</definedName>
    <definedName name="_62">#REF!</definedName>
    <definedName name="_63">#REF!</definedName>
    <definedName name="_64">#REF!</definedName>
    <definedName name="_65">#REF!</definedName>
    <definedName name="_66">#REF!</definedName>
    <definedName name="_67">#REF!</definedName>
    <definedName name="_68">#REF!</definedName>
    <definedName name="_69">#REF!</definedName>
    <definedName name="_7">#REF!</definedName>
    <definedName name="_70">#REF!</definedName>
    <definedName name="_71">#REF!</definedName>
    <definedName name="_72">#REF!</definedName>
    <definedName name="_73">#REF!</definedName>
    <definedName name="_74">#REF!</definedName>
    <definedName name="_75">#REF!</definedName>
    <definedName name="_76">#REF!</definedName>
    <definedName name="_77">#REF!</definedName>
    <definedName name="_78">#REF!</definedName>
    <definedName name="_79">#REF!</definedName>
    <definedName name="_8">#REF!</definedName>
    <definedName name="_80">#REF!</definedName>
    <definedName name="_81">#REF!</definedName>
    <definedName name="_82">#REF!</definedName>
    <definedName name="_83">#REF!</definedName>
    <definedName name="_84">#REF!</definedName>
    <definedName name="_85">#REF!</definedName>
    <definedName name="_86">#REF!</definedName>
    <definedName name="_87">#REF!</definedName>
    <definedName name="_88">#REF!</definedName>
    <definedName name="_89">#REF!</definedName>
    <definedName name="_9">#REF!</definedName>
    <definedName name="_90">#REF!</definedName>
    <definedName name="_91">#REF!</definedName>
    <definedName name="_92">#REF!</definedName>
    <definedName name="_93">#REF!</definedName>
    <definedName name="_94">#REF!</definedName>
    <definedName name="_95">#REF!</definedName>
    <definedName name="_96">#REF!</definedName>
    <definedName name="_97">#REF!</definedName>
    <definedName name="_98">#REF!</definedName>
    <definedName name="_99">#REF!</definedName>
    <definedName name="_a">#N/A</definedName>
    <definedName name="_B2">'[13]단면 (2)'!$K$55</definedName>
    <definedName name="_B22">[14]일위대가!$1400:$1413=[14]일위대가!$A$1400</definedName>
    <definedName name="_C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ist_Bin" hidden="1">[15]참조!#REF!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EE1" hidden="1">{#N/A,#N/A,FALSE,"단가표지"}</definedName>
    <definedName name="_Fill" hidden="1">#REF!</definedName>
    <definedName name="_xlnm._FilterDatabase" hidden="1">#REF!</definedName>
    <definedName name="_GHH1">#REF!</definedName>
    <definedName name="_GHH2">#REF!</definedName>
    <definedName name="_HSH1">#REF!</definedName>
    <definedName name="_HSH2">#REF!</definedName>
    <definedName name="_JEA1">#REF!</definedName>
    <definedName name="_JEA2">#REF!</definedName>
    <definedName name="_K02">[14]일위대가!$732:$745=[14]일위대가!$A$732</definedName>
    <definedName name="_Key1" hidden="1">#REF!</definedName>
    <definedName name="_Key2" hidden="1">#REF!</definedName>
    <definedName name="_kfkf" hidden="1">#REF!</definedName>
    <definedName name="_NP1">#REF!</definedName>
    <definedName name="_NP2">#REF!</definedName>
    <definedName name="_NSH1">#REF!</definedName>
    <definedName name="_NSH2">#REF!</definedName>
    <definedName name="_O03">[14]일위대가!$1516:$1529=[14]일위대가!$A$1516</definedName>
    <definedName name="_Order1" hidden="1">255</definedName>
    <definedName name="_Order2" hidden="1">255</definedName>
    <definedName name="_pa1">#REF!</definedName>
    <definedName name="_pa2">#REF!</definedName>
    <definedName name="_Parse_Out" hidden="1">[16]갑지!#REF!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I48">#REF!</definedName>
    <definedName name="_PI60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9496">'[17]입출재고현황 (2)'!$R$62503</definedName>
    <definedName name="_R6㎝">#REF!</definedName>
    <definedName name="_R70000">'[17]입출재고현황 (2)'!$R$60007</definedName>
    <definedName name="_R7㎝">#REF!</definedName>
    <definedName name="_R80000">'[17]입출재고현황 (2)'!$R$20007</definedName>
    <definedName name="_R8㎝">#REF!</definedName>
    <definedName name="_R90000">'[17]입출재고현황 (2)'!$R$20007</definedName>
    <definedName name="_R99000">'[17]입출재고현황 (2)'!$R$11947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T1">#N/A</definedName>
    <definedName name="_tab1">#REF!</definedName>
    <definedName name="_tab111">#REF!</definedName>
    <definedName name="_tab112">#REF!</definedName>
    <definedName name="_tab113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le1_In1" hidden="1">#REF!</definedName>
    <definedName name="_Table1_Out" hidden="1">#REF!</definedName>
    <definedName name="_Ted1">#REF!</definedName>
    <definedName name="_TON1">#REF!</definedName>
    <definedName name="_TON2">#REF!</definedName>
    <definedName name="_Ts1">#REF!</definedName>
    <definedName name="_Ty1">#REF!</definedName>
    <definedName name="_Ty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6">#REF!</definedName>
    <definedName name="_재ㅐ햐" hidden="1">#REF!</definedName>
    <definedName name="¤C315">#REF!</definedName>
    <definedName name="¤Ç315">#REF!</definedName>
    <definedName name="\0">#REF!</definedName>
    <definedName name="\a">#N/A</definedName>
    <definedName name="\b">#N/A</definedName>
    <definedName name="\c">#REF!</definedName>
    <definedName name="\d">#N/A</definedName>
    <definedName name="\e">#N/A</definedName>
    <definedName name="\f">#N/A</definedName>
    <definedName name="\g">#N/A</definedName>
    <definedName name="\h">#N/A</definedName>
    <definedName name="\i">#REF!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n">#REF!</definedName>
    <definedName name="\o">#REF!</definedName>
    <definedName name="\p">[18]전체!#REF!</definedName>
    <definedName name="\P1">#REF!</definedName>
    <definedName name="\q">#REF!</definedName>
    <definedName name="\r">#REF!</definedName>
    <definedName name="\S">#REF!</definedName>
    <definedName name="\SMALL">#REF!</definedName>
    <definedName name="\v">#REF!</definedName>
    <definedName name="\w">#REF!</definedName>
    <definedName name="\x">#REF!</definedName>
    <definedName name="\y">#REF!</definedName>
    <definedName name="\Z">'[19]전기혼잡제경비(45)'!#REF!</definedName>
    <definedName name="a">#REF!</definedName>
    <definedName name="A0">#REF!</definedName>
    <definedName name="A1.1000">#REF!</definedName>
    <definedName name="A1_">#REF!</definedName>
    <definedName name="A2_">#REF!</definedName>
    <definedName name="A3_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>'[20]토공(우물통,기타) '!$V$2:$AG$22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 hidden="1">[21]입찰안!#REF!</definedName>
    <definedName name="AAAA___0">#REF!</definedName>
    <definedName name="AAAA___11">#REF!</definedName>
    <definedName name="AAAA___12">#REF!</definedName>
    <definedName name="AAAA___8">#REF!</definedName>
    <definedName name="aaadd">[0]!aaadd</definedName>
    <definedName name="ac">#REF!</definedName>
    <definedName name="ADDD">#REF!</definedName>
    <definedName name="ADDI">#REF!</definedName>
    <definedName name="ADDN">#REF!</definedName>
    <definedName name="ADDY">#REF!</definedName>
    <definedName name="AFC설비">#REF!</definedName>
    <definedName name="ag">#REF!</definedName>
    <definedName name="AKJFL">#REF!</definedName>
    <definedName name="AMOUNT">#REF!</definedName>
    <definedName name="anscount" hidden="1">1</definedName>
    <definedName name="as">[22]총괄표!#REF!</definedName>
    <definedName name="asaasa">#REF!</definedName>
    <definedName name="asd">'[23]준검 내역서'!#REF!</definedName>
    <definedName name="ASPHALT">[24]진주방향!$AS$348</definedName>
    <definedName name="ass" hidden="1">#REF!</definedName>
    <definedName name="AT">#REF!</definedName>
    <definedName name="A삼">#REF!</definedName>
    <definedName name="A이">#REF!</definedName>
    <definedName name="A일">#REF!</definedName>
    <definedName name="b">#REF!</definedName>
    <definedName name="B0">#REF!</definedName>
    <definedName name="B1_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[25]교각1!#REF!</definedName>
    <definedName name="B5㎝">#REF!</definedName>
    <definedName name="B6A">#REF!</definedName>
    <definedName name="B6B">[25]교각1!#REF!</definedName>
    <definedName name="B6㎝">#REF!</definedName>
    <definedName name="B7A">#REF!</definedName>
    <definedName name="B7B">[25]교각1!#REF!</definedName>
    <definedName name="B7㎝">#REF!</definedName>
    <definedName name="B8A">#REF!</definedName>
    <definedName name="B8㎝">#REF!</definedName>
    <definedName name="BA">#REF!</definedName>
    <definedName name="BASE">#REF!</definedName>
    <definedName name="BASIC">#REF!</definedName>
    <definedName name="BASIC2">'[26]BASIC (2)'!$A$1:$D$129</definedName>
    <definedName name="BASIC22">#REF!</definedName>
    <definedName name="BASICC2">'[27]BASIC (2)'!$A$1:$D$129</definedName>
    <definedName name="BB">'[28]점수계산1-2'!#REF!</definedName>
    <definedName name="BDCODE">#N/A</definedName>
    <definedName name="BEAM연장">[29]진주방향!$L$114</definedName>
    <definedName name="BHU">#REF!</definedName>
    <definedName name="BIGO">#REF!</definedName>
    <definedName name="BLO_1">#N/A</definedName>
    <definedName name="BLOCK01">#N/A</definedName>
    <definedName name="BLOCK02">#N/A</definedName>
    <definedName name="BMO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q_ttl_0">#REF!</definedName>
    <definedName name="bq_ttl_1">#REF!</definedName>
    <definedName name="br">#REF!</definedName>
    <definedName name="BSH">#REF!</definedName>
    <definedName name="BuiltIn_AutoFilter___10">#REF!</definedName>
    <definedName name="BuiltIn_Print_Area___0">#N/A</definedName>
    <definedName name="BUS_BAR">#REF!</definedName>
    <definedName name="BV">#REF!</definedName>
    <definedName name="B이">#REF!</definedName>
    <definedName name="B일">#REF!</definedName>
    <definedName name="B제로">#REF!</definedName>
    <definedName name="C_">#N/A</definedName>
    <definedName name="CA">#REF!</definedName>
    <definedName name="CABLE_TRAY">#REF!</definedName>
    <definedName name="cc">#REF!</definedName>
    <definedName name="CCC">[0]!CCC</definedName>
    <definedName name="ccdc">#REF!</definedName>
    <definedName name="CCTV및장애자편의설비">#REF!</definedName>
    <definedName name="CCTV설비">#REF!</definedName>
    <definedName name="CH">#REF!</definedName>
    <definedName name="CHO">#N/A</definedName>
    <definedName name="co">#REF!</definedName>
    <definedName name="COD">#REF!</definedName>
    <definedName name="CODE">#REF!</definedName>
    <definedName name="COLUMN_A">#REF!</definedName>
    <definedName name="COMPANY">#N/A</definedName>
    <definedName name="CONC">#N/A</definedName>
    <definedName name="CONDUIT">#REF!</definedName>
    <definedName name="COPING_L">[30]COPING!#REF!</definedName>
    <definedName name="COPING_W">'[31]SLAB"1"'!#REF!</definedName>
    <definedName name="COST">#REF!</definedName>
    <definedName name="COST11">#REF!</definedName>
    <definedName name="Costt">#REF!</definedName>
    <definedName name="COt">#REF!</definedName>
    <definedName name="CR">#REF!</definedName>
    <definedName name="_xlnm.Criteria">#REF!</definedName>
    <definedName name="CTC">[3]설계조건!#REF!</definedName>
    <definedName name="CV">[32]DATA!$F$4:$J$14</definedName>
    <definedName name="CV14_2C">[33]단가!#REF!</definedName>
    <definedName name="CV14_4C">[33]단가!#REF!</definedName>
    <definedName name="CV5.5_2">[33]단가!#REF!</definedName>
    <definedName name="CV5.5_4C">[33]단가!#REF!</definedName>
    <definedName name="CV8_2C">[33]단가!#REF!</definedName>
    <definedName name="CV8_4C">[33]단가!#REF!</definedName>
    <definedName name="d">#REF!</definedName>
    <definedName name="D.TOTAL.">#REF!</definedName>
    <definedName name="D.TOTAL..">#REF!</definedName>
    <definedName name="d___0">#REF!</definedName>
    <definedName name="d___12">#REF!</definedName>
    <definedName name="D13.">#REF!</definedName>
    <definedName name="D13..">[34]마산방향철근집계!$AD$26</definedName>
    <definedName name="D16.">#REF!</definedName>
    <definedName name="D16..">[34]마산방향철근집계!$AD$25</definedName>
    <definedName name="D19.">#REF!</definedName>
    <definedName name="D19..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A">[35]단면가정!#REF!</definedName>
    <definedName name="DAA">[35]단면가정!#REF!</definedName>
    <definedName name="DAN">[36]을!#REF!</definedName>
    <definedName name="DANGA">#REF!,#REF!</definedName>
    <definedName name="danga2">#REF!,#REF!</definedName>
    <definedName name="DATA">#REF!</definedName>
    <definedName name="datab">#REF!</definedName>
    <definedName name="databas">#REF!</definedName>
    <definedName name="_xlnm.Database">#REF!</definedName>
    <definedName name="DATABASE1">#REF!</definedName>
    <definedName name="database2">#REF!</definedName>
    <definedName name="dataww" hidden="1">#REF!</definedName>
    <definedName name="DAY">#N/A</definedName>
    <definedName name="dcf">#REF!</definedName>
    <definedName name="dd">'[20]토공(우물통,기타) '!$V$2:$AG$22</definedName>
    <definedName name="DD___0">#REF!</definedName>
    <definedName name="DD___12">#REF!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f">[37]총괄표!$J$24</definedName>
    <definedName name="DDS">BlankMacro1</definedName>
    <definedName name="DDW">BlankMacro1</definedName>
    <definedName name="DEL">#REF!</definedName>
    <definedName name="df">#REF!</definedName>
    <definedName name="dfds">[0]!dfds</definedName>
    <definedName name="dfjalk">#REF!</definedName>
    <definedName name="DFJKSLAEO">#REF!</definedName>
    <definedName name="DGF">#REF!</definedName>
    <definedName name="DIA">#REF!</definedName>
    <definedName name="DJHFJ">#REF!</definedName>
    <definedName name="dk">#REF!</definedName>
    <definedName name="DKD">BlankMacro1</definedName>
    <definedName name="DKE">BlankMacro1</definedName>
    <definedName name="DKFJLE">#REF!</definedName>
    <definedName name="DKFSLK">#REF!</definedName>
    <definedName name="DKJKF">[38]자료!$D$39:$E$43</definedName>
    <definedName name="dldldl">#REF!</definedName>
    <definedName name="dn" hidden="1">{#N/A,#N/A,FALSE,"혼합골재"}</definedName>
    <definedName name="DNS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PI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jtjdth">#REF!</definedName>
    <definedName name="drsg">#REF!</definedName>
    <definedName name="DS">BlankMacro1</definedName>
    <definedName name="dsaghh">#REF!</definedName>
    <definedName name="DSKFJL">#REF!</definedName>
    <definedName name="DSVP">#REF!</definedName>
    <definedName name="DUCK">#REF!</definedName>
    <definedName name="DUCK.XLS">#REF!</definedName>
    <definedName name="DUCT_GONG">#REF!</definedName>
    <definedName name="DWS">BlankMacro1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[39]Sheet1!$E$14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[39]Sheet1!$E$5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dgh">#REF!</definedName>
    <definedName name="edit__home__del__branch_\f">#REF!</definedName>
    <definedName name="edr">[40]지급자재!#REF!</definedName>
    <definedName name="edtgh">#REF!</definedName>
    <definedName name="ee" hidden="1">{#N/A,#N/A,FALSE,"단가표지"}</definedName>
    <definedName name="eee">[36]을!#REF!</definedName>
    <definedName name="eee.송운" hidden="1">{#N/A,#N/A,FALSE,"운반시간"}</definedName>
    <definedName name="EFG">#REF!</definedName>
    <definedName name="EIRA">#REF!</definedName>
    <definedName name="EIRP">#REF!</definedName>
    <definedName name="el">[3]설계조건!#REF!</definedName>
    <definedName name="EMDRLR">#REF!</definedName>
    <definedName name="ENCOST">#N/A</definedName>
    <definedName name="ERER">#REF!</definedName>
    <definedName name="EXE">#N/A</definedName>
    <definedName name="EXP120.J">[41]진주방향!$AN$295</definedName>
    <definedName name="_xlnm.Extract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#REF!</definedName>
    <definedName name="F_CODE1">#REF!</definedName>
    <definedName name="F_COST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ITEM">#REF!</definedName>
    <definedName name="F_LA">#N/A</definedName>
    <definedName name="F_LA0">#N/A</definedName>
    <definedName name="F_LA1">#REF!</definedName>
    <definedName name="F_LA2">#REF!</definedName>
    <definedName name="F_LA3">#REF!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1F">[25]교각1!#REF!</definedName>
    <definedName name="F2F">[25]교각1!#REF!</definedName>
    <definedName name="F3F">[25]교각1!#REF!</definedName>
    <definedName name="Fck">#REF!</definedName>
    <definedName name="fd">#REF!</definedName>
    <definedName name="FDDSF">#REF!</definedName>
    <definedName name="ff">'[20]토공(우물통,기타) '!$A$52:$K$66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g">#REF!</definedName>
    <definedName name="FGD">#REF!</definedName>
    <definedName name="FIXT">#REF!</definedName>
    <definedName name="FN">[25]교각1!#REF!</definedName>
    <definedName name="FOOT1">[3]설계조건!#REF!</definedName>
    <definedName name="FOOT2">[3]설계조건!#REF!</definedName>
    <definedName name="FOOT3">[3]설계조건!#REF!</definedName>
    <definedName name="FOUND_A">[42]기초공!#REF!</definedName>
    <definedName name="FOUND_H">#REF!</definedName>
    <definedName name="frr">#REF!</definedName>
    <definedName name="ftedrht">#REF!</definedName>
    <definedName name="FULL" hidden="1">[43]경비2내역!#REF!</definedName>
    <definedName name="Fy">#REF!</definedName>
    <definedName name="F이">#REF!</definedName>
    <definedName name="F일">#REF!</definedName>
    <definedName name="g">#REF!</definedName>
    <definedName name="G14S1">[39]Sheet1!$G$14</definedName>
    <definedName name="G326.">#REF!</definedName>
    <definedName name="G5S1">[39]Sheet1!$G$5</definedName>
    <definedName name="GAB">[36]을!#REF!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gdfg" hidden="1">[44]차액보증!#REF!</definedName>
    <definedName name="gg">'[20]토공(우물통,기타) '!$V$52:$AG$67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vv">'[45]준검 내역서'!#REF!</definedName>
    <definedName name="gigin">[3]설계조건!#REF!</definedName>
    <definedName name="GJ">#REF!</definedName>
    <definedName name="goejgoe">#REF!</definedName>
    <definedName name="grew" hidden="1">#REF!</definedName>
    <definedName name="gt">#REF!</definedName>
    <definedName name="GuBae">#REF!</definedName>
    <definedName name="GUMAK">#REF!</definedName>
    <definedName name="gvgh">#REF!</definedName>
    <definedName name="h">#REF!</definedName>
    <definedName name="H.TOTAL.">#REF!</definedName>
    <definedName name="H.TOTAL..">#REF!</definedName>
    <definedName name="h___0">#REF!</definedName>
    <definedName name="h___11">#REF!</definedName>
    <definedName name="h___12">#REF!</definedName>
    <definedName name="H1.0m이하">#REF!</definedName>
    <definedName name="H1.2m">#REF!</definedName>
    <definedName name="H1.5m">#REF!</definedName>
    <definedName name="H1.8m">#REF!</definedName>
    <definedName name="H13.">#REF!</definedName>
    <definedName name="H13..">#REF!</definedName>
    <definedName name="H16.">#REF!</definedName>
    <definedName name="H16..">#REF!</definedName>
    <definedName name="H19.">#REF!</definedName>
    <definedName name="H19..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hidden="1">#REF!</definedName>
    <definedName name="han_code">[46]!han_code</definedName>
    <definedName name="hard">#REF!</definedName>
    <definedName name="HBV">#REF!</definedName>
    <definedName name="HCR">#REF!</definedName>
    <definedName name="HDSVP">#REF!</definedName>
    <definedName name="HGFHH">#REF!</definedName>
    <definedName name="hh">'[20]토공(우물통,기타) '!$M$8:$U$25</definedName>
    <definedName name="HHAF">#REF!</definedName>
    <definedName name="hhf">'[23]준검 내역서'!#REF!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MF">#REF!</definedName>
    <definedName name="hj">#REF!</definedName>
    <definedName name="hj___0">#REF!</definedName>
    <definedName name="hj___11">#REF!</definedName>
    <definedName name="hj___12">#REF!</definedName>
    <definedName name="HL">#REF!</definedName>
    <definedName name="HMF">#REF!</definedName>
    <definedName name="HMOTOR">#REF!</definedName>
    <definedName name="HOO">#REF!</definedName>
    <definedName name="HPUMP">#REF!</definedName>
    <definedName name="HR">#REF!</definedName>
    <definedName name="HS">[25]교각1!#REF!</definedName>
    <definedName name="HSH">#REF!</definedName>
    <definedName name="HSV">#REF!</definedName>
    <definedName name="HTML_CodePage" hidden="1">949</definedName>
    <definedName name="HTML_Control" hidden="1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hidden="1">"C:\WORK\상구\MyHTML.htm"</definedName>
    <definedName name="HTML_Title" hidden="1">"99공1"</definedName>
    <definedName name="HUB_장비">#REF!</definedName>
    <definedName name="hulhu">#REF!</definedName>
    <definedName name="H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yy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PS">'[47]A-4'!#REF!</definedName>
    <definedName name="ITNUM">#REF!</definedName>
    <definedName name="j">#REF!</definedName>
    <definedName name="jd">#REF!</definedName>
    <definedName name="JH">#REF!</definedName>
    <definedName name="JJ">#REF!</definedName>
    <definedName name="JYH">#REF!</definedName>
    <definedName name="k">#REF!</definedName>
    <definedName name="KA">[48]MOTOR!$B$61:$E$68</definedName>
    <definedName name="Ka일">#REF!</definedName>
    <definedName name="Ka투">#REF!</definedName>
    <definedName name="KDJ">#REF!</definedName>
    <definedName name="Kea">#REF!</definedName>
    <definedName name="Kh">#REF!</definedName>
    <definedName name="kim">[0]!kim</definedName>
    <definedName name="kk" hidden="1">#REF!</definedName>
    <definedName name="KKK" hidden="1">#REF!</definedName>
    <definedName name="kls">#REF!</definedName>
    <definedName name="Ko">#REF!</definedName>
    <definedName name="ktf" hidden="1">#REF!</definedName>
    <definedName name="kty" hidden="1">#REF!</definedName>
    <definedName name="Kv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c">[3]설계조건!#REF!</definedName>
    <definedName name="Len">#REF!</definedName>
    <definedName name="lf">#REF!</definedName>
    <definedName name="LINE">#REF!</definedName>
    <definedName name="LIST">[49]부하LOAD!$B$4:$P$163</definedName>
    <definedName name="ljilhuj">#REF!</definedName>
    <definedName name="ll">'[50]전차선로 물량표'!#REF!</definedName>
    <definedName name="lll">'[51]공통(20-91)'!#REF!</definedName>
    <definedName name="LLLL">BlankMacro1</definedName>
    <definedName name="LMO">#REF!</definedName>
    <definedName name="LOADT">#REF!</definedName>
    <definedName name="LOOK13">#N/A</definedName>
    <definedName name="LOOK24">[52]가설건물!#REF!</definedName>
    <definedName name="LPI">#REF!</definedName>
    <definedName name="ls">#REF!</definedName>
    <definedName name="LSH">#REF!</definedName>
    <definedName name="LTO">[53]INPUT!$AD$4</definedName>
    <definedName name="LV">#REF!</definedName>
    <definedName name="LV_">#REF!</definedName>
    <definedName name="m">#REF!</definedName>
    <definedName name="Macro10">[54]!Macro10</definedName>
    <definedName name="Macro12">[54]!Macro12</definedName>
    <definedName name="Macro13">[54]!Macro13</definedName>
    <definedName name="Macro14">[54]!Macro14</definedName>
    <definedName name="Macro2">[54]!Macro2</definedName>
    <definedName name="MACRO20">[55]!Macro2</definedName>
    <definedName name="Macro5">[54]!Macro5</definedName>
    <definedName name="Macro6">[54]!Macro6</definedName>
    <definedName name="Macro7">[54]!Macro7</definedName>
    <definedName name="Macro8">[54]!Macro8</definedName>
    <definedName name="Macro9">[54]!Macro9</definedName>
    <definedName name="MCCB_2P">#REF!</definedName>
    <definedName name="MCCB_3P">#REF!</definedName>
    <definedName name="MCCB_4P">#REF!</definedName>
    <definedName name="MCCB_M_G">#REF!</definedName>
    <definedName name="MENU1">#REF!</definedName>
    <definedName name="MENU2">#REF!</definedName>
    <definedName name="MH">[56]DATA!$I$17:$J$26</definedName>
    <definedName name="MM">#REF!</definedName>
    <definedName name="MOK_DO_GONG">#REF!</definedName>
    <definedName name="MONEY">#REF!,#REF!</definedName>
    <definedName name="monitor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V">#REF!</definedName>
    <definedName name="n">#REF!</definedName>
    <definedName name="N1S">#REF!</definedName>
    <definedName name="N2S">#REF!</definedName>
    <definedName name="N3S">#REF!</definedName>
    <definedName name="NAK">#N/A</definedName>
    <definedName name="NAM">#REF!</definedName>
    <definedName name="NAME">#REF!</definedName>
    <definedName name="NDO">#REF!</definedName>
    <definedName name="NEW">#N/A</definedName>
    <definedName name="njj">#REF!</definedName>
    <definedName name="NO">#REF!</definedName>
    <definedName name="NO.">#REF!</definedName>
    <definedName name="NPI">#REF!</definedName>
    <definedName name="NS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">[57]지급자재!#REF!</definedName>
    <definedName name="OO">#REF!</definedName>
    <definedName name="or">[58]과천MAIN!#REF!</definedName>
    <definedName name="or___0">[59]__MAIN!#REF!</definedName>
    <definedName name="or___12">[60]__MAIN!#REF!</definedName>
    <definedName name="p">#REF!</definedName>
    <definedName name="P.S.C.BEAM">#REF!</definedName>
    <definedName name="P_H2">'[42]기둥(원형)'!#REF!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삼">#REF!</definedName>
    <definedName name="Pa오">#REF!</definedName>
    <definedName name="PE100C">[33]단가!#REF!</definedName>
    <definedName name="PE16C">[33]단가!#REF!</definedName>
    <definedName name="PE22C">[33]단가!#REF!</definedName>
    <definedName name="PE28C">[33]단가!#REF!</definedName>
    <definedName name="PE36C">[33]단가!#REF!</definedName>
    <definedName name="PE42C">[33]단가!#REF!</definedName>
    <definedName name="PE54C">[33]단가!#REF!</definedName>
    <definedName name="PEE">[32]DATA!$N$4:$P$12</definedName>
    <definedName name="Peint_Titles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JT">#N/A</definedName>
    <definedName name="PL">[25]교각1!#REF!</definedName>
    <definedName name="PLANT_JE_GWAN_GONG">#REF!</definedName>
    <definedName name="PLP">#REF!</definedName>
    <definedName name="PN">[25]교각1!#REF!</definedName>
    <definedName name="PP">#REF!</definedName>
    <definedName name="PPP">[61]실행내역!$A$42:$AJ$2688</definedName>
    <definedName name="PQ점수">"Dialog Frame 1"</definedName>
    <definedName name="PRICE">#REF!</definedName>
    <definedName name="PRICE1">[62]내역서!#REF!</definedName>
    <definedName name="Print">#REF!</definedName>
    <definedName name="_xlnm.Print_Area" localSheetId="2">공종별내역서!$A$1:$M$454</definedName>
    <definedName name="_xlnm.Print_Area" localSheetId="1">공종별집계표!$A$1:$M$29</definedName>
    <definedName name="_xlnm.Print_Area" localSheetId="7">단가대비표!$A$1:$X$146</definedName>
    <definedName name="_xlnm.Print_Area" localSheetId="5">단가산출목록!$A$1:$J$6</definedName>
    <definedName name="_xlnm.Print_Area" localSheetId="6">단가산출서!$A$1:$F$58</definedName>
    <definedName name="_xlnm.Print_Area" localSheetId="4">일위대가!$A$1:$M$552</definedName>
    <definedName name="_xlnm.Print_Area" localSheetId="3">일위대가목록!$A$1:$M$94</definedName>
    <definedName name="_xlnm.Print_Area">#N/A</definedName>
    <definedName name="PRINT_AREA_MI">#REF!</definedName>
    <definedName name="PRINT_AREA_MI1">#REF!</definedName>
    <definedName name="print_titil">#REF!</definedName>
    <definedName name="Print_TITLE">#REF!</definedName>
    <definedName name="_xlnm.Print_Titles" localSheetId="2">공종별내역서!$1:$4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일위대가목록!$1:$3</definedName>
    <definedName name="_xlnm.Print_Titles">#REF!</definedName>
    <definedName name="PRINT_TITLES_MI">#REF!</definedName>
    <definedName name="PRINT_TITLES_MI1">#REF!</definedName>
    <definedName name="Print_Titles2">[63]하수급견적대비!$2:$2</definedName>
    <definedName name="PRINTTITLES">#REF!</definedName>
    <definedName name="PT">[25]교각1!#REF!</definedName>
    <definedName name="PU_BOX_화인">#REF!</definedName>
    <definedName name="PULL_BOX">#REF!</definedName>
    <definedName name="PUMP">#REF!</definedName>
    <definedName name="q">#REF!</definedName>
    <definedName name="qer">#REF!</definedName>
    <definedName name="Qe앨">#REF!</definedName>
    <definedName name="qi">[3]설계조건!#REF!</definedName>
    <definedName name="qkqn">#REF!</definedName>
    <definedName name="qor" hidden="1">[64]실행철강하도!$A$1:$A$4</definedName>
    <definedName name="qq" hidden="1">{#N/A,#N/A,FALSE,"단가표지"}</definedName>
    <definedName name="qqq">#REF!</definedName>
    <definedName name="QTY">#N/A</definedName>
    <definedName name="qu">#REF!</definedName>
    <definedName name="qw" hidden="1">{#N/A,#N/A,FALSE,"단가표지"}</definedName>
    <definedName name="qwe" hidden="1">#REF!</definedName>
    <definedName name="qww">#REF!</definedName>
    <definedName name="q디">#REF!</definedName>
    <definedName name="q앨">#REF!</definedName>
    <definedName name="RACE_WAY">#REF!</definedName>
    <definedName name="RACK">#REF!</definedName>
    <definedName name="RAD">#REF!</definedName>
    <definedName name="RATE">#REF!</definedName>
    <definedName name="_xlnm.Recorder">#REF!</definedName>
    <definedName name="REM">#N/A</definedName>
    <definedName name="report">#REF!</definedName>
    <definedName name="rff">[36]을!#REF!</definedName>
    <definedName name="rip">#REF!</definedName>
    <definedName name="RKFL">#REF!</definedName>
    <definedName name="RL">#REF!</definedName>
    <definedName name="rlr">#REF!</definedName>
    <definedName name="Rl이">#REF!</definedName>
    <definedName name="Rl일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Pwjs">#REF!</definedName>
    <definedName name="RR">#REF!</definedName>
    <definedName name="rtf">[65]집계표!#REF!</definedName>
    <definedName name="ruswjrsodur">#REF!</definedName>
    <definedName name="s">#REF!</definedName>
    <definedName name="S1_추가보링">[0]!S1_추가보링</definedName>
    <definedName name="S2L">#REF!</definedName>
    <definedName name="SAMPLE">#REF!</definedName>
    <definedName name="SAN">[36]을!#REF!</definedName>
    <definedName name="sd" hidden="1">#REF!</definedName>
    <definedName name="sdakfj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adsfa">#REF!</definedName>
    <definedName name="sdfjk">#REF!</definedName>
    <definedName name="sdg" hidden="1">#REF!</definedName>
    <definedName name="sdjfkl">#REF!</definedName>
    <definedName name="SELECT">#N/A</definedName>
    <definedName name="SFSDFS">#REF!</definedName>
    <definedName name="SHT">#REF!</definedName>
    <definedName name="shuku">#REF!</definedName>
    <definedName name="SIL">[56]데이타!$R$23:$S$32</definedName>
    <definedName name="SK">#REF!</definedName>
    <definedName name="skadjf">#REF!</definedName>
    <definedName name="SKE">#REF!</definedName>
    <definedName name="skskdkfk">#N/A</definedName>
    <definedName name="SLID">#REF!</definedName>
    <definedName name="soil">#REF!</definedName>
    <definedName name="sort">#REF!</definedName>
    <definedName name="SORTCODE">#N/A</definedName>
    <definedName name="SPEC">#REF!</definedName>
    <definedName name="spl">#REF!</definedName>
    <definedName name="sruftyj">#REF!</definedName>
    <definedName name="ss">'[20]토공(우물통,기타) '!$V$22:$AG$47</definedName>
    <definedName name="SS___0">#REF!</definedName>
    <definedName name="SS___11">#REF!</definedName>
    <definedName name="SS___12">#REF!</definedName>
    <definedName name="SS___8">#REF!</definedName>
    <definedName name="sss" hidden="1">{#N/A,#N/A,FALSE,"전력간선"}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tart">[66]TARGET!#REF!</definedName>
    <definedName name="sung">#N/A</definedName>
    <definedName name="SUYO">#N/A</definedName>
    <definedName name="SV">#REF!</definedName>
    <definedName name="SWL">#REF!</definedName>
    <definedName name="SWR">#REF!</definedName>
    <definedName name="T">#REF!</definedName>
    <definedName name="T.B.M.설치">[34]진주방향!$AS$433</definedName>
    <definedName name="T.B.M설치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ble21">#REF!</definedName>
    <definedName name="Tb">#REF!</definedName>
    <definedName name="Tba">#REF!</definedName>
    <definedName name="Ted">#REF!</definedName>
    <definedName name="Tel">#REF!</definedName>
    <definedName name="tg">#REF!</definedName>
    <definedName name="TITLES_PRINT">#REF!</definedName>
    <definedName name="tjrdth">#REF!</definedName>
    <definedName name="tktktk">#REF!</definedName>
    <definedName name="Tl">#REF!</definedName>
    <definedName name="TMO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O">#N/A</definedName>
    <definedName name="tr" hidden="1">#REF!</definedName>
    <definedName name="Tra">#REF!</definedName>
    <definedName name="Tsa">#REF!</definedName>
    <definedName name="TT">#REF!</definedName>
    <definedName name="ttt" hidden="1">{#N/A,#N/A,FALSE,"혼합골재"}</definedName>
    <definedName name="TV_분배기">#REF!</definedName>
    <definedName name="TV_유니트">#REF!</definedName>
    <definedName name="TV_증폭기">#REF!</definedName>
    <definedName name="TW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PE">#REF!</definedName>
    <definedName name="TYPEEA">#REF!</definedName>
    <definedName name="U">'[67]제출내역 (2)'!#REF!</definedName>
    <definedName name="UL">[36]을!#REF!</definedName>
    <definedName name="ulsan">#REF!</definedName>
    <definedName name="ULSAN333">[68]입찰내역서!$A$4:$O$629</definedName>
    <definedName name="um">[3]설계조건!#REF!</definedName>
    <definedName name="UNIT">#REF!</definedName>
    <definedName name="uuuu" hidden="1">{#N/A,#N/A,FALSE,"단가표지"}</definedName>
    <definedName name="uw">[3]설계조건!#REF!</definedName>
    <definedName name="UWEIGHT">#REF!</definedName>
    <definedName name="V">BlankMacro1</definedName>
    <definedName name="VAFP">#REF!</definedName>
    <definedName name="VAT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hsdsd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">#REF!</definedName>
    <definedName name="WA">[25]교각1!#REF!</definedName>
    <definedName name="WALL">[3]설계조건!#REF!</definedName>
    <definedName name="we">#REF!</definedName>
    <definedName name="wee">'[69]48일위(기존)'!$A:$X</definedName>
    <definedName name="WEI">#REF!</definedName>
    <definedName name="WER">#N/A</definedName>
    <definedName name="wessdd">#REF!</definedName>
    <definedName name="WEW">#REF!</definedName>
    <definedName name="WL">[25]교각1!#REF!</definedName>
    <definedName name="wla">[3]설계조건!#REF!</definedName>
    <definedName name="Wm">[3]설계조건!#REF!</definedName>
    <definedName name="wm.조골재1" hidden="1">{#N/A,#N/A,FALSE,"조골재"}</definedName>
    <definedName name="WN">[25]교각1!#REF!</definedName>
    <definedName name="WON">[36]을!#REF!</definedName>
    <definedName name="wp">#REF!</definedName>
    <definedName name="wrfweyhw">#REF!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삼">#REF!</definedName>
    <definedName name="Ws이">#REF!</definedName>
    <definedName name="Ws일">#REF!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w">#REF!</definedName>
    <definedName name="x">#REF!</definedName>
    <definedName name="X9701D_일위대가_List">#REF!</definedName>
    <definedName name="xx" hidden="1">#REF!</definedName>
    <definedName name="xxx" hidden="1">#REF!</definedName>
    <definedName name="XXXX">[21]입찰안!$P$3</definedName>
    <definedName name="Y">BlankMacro1</definedName>
    <definedName name="YC">#REF!</definedName>
    <definedName name="YE">#N/A</definedName>
    <definedName name="YEKA">#N/A</definedName>
    <definedName name="YHJ">#REF!</definedName>
    <definedName name="young1">#REF!</definedName>
    <definedName name="YY">'[70]준검 내역서'!#REF!</definedName>
    <definedName name="YYY">#REF!</definedName>
    <definedName name="YYYY">'[70]준검 내역서'!#REF!</definedName>
    <definedName name="YYYYY">[71]집계표!#REF!</definedName>
    <definedName name="z">#REF!</definedName>
    <definedName name="zj">#REF!</definedName>
    <definedName name="zz">#REF!</definedName>
    <definedName name="zzz">#REF!</definedName>
    <definedName name="ㄱ">[22]도급!$B$8:$G$710</definedName>
    <definedName name="ㄱㄱㄱ" hidden="1">{#N/A,#N/A,FALSE,"표지목차"}</definedName>
    <definedName name="ㄱㄱㄱㄱㄱ">#REF!</definedName>
    <definedName name="ㄱㅈㅎ" hidden="1">#REF!</definedName>
    <definedName name="가">#REF!</definedName>
    <definedName name="가.건축공사">#REF!</definedName>
    <definedName name="가.공원시설물공">#REF!</definedName>
    <definedName name="가가">BlankMacro1</definedName>
    <definedName name="가격">#REF!</definedName>
    <definedName name="가격조사표1">#REF!</definedName>
    <definedName name="가나">#REF!</definedName>
    <definedName name="가나다">'[72]준검 내역서'!#REF!</definedName>
    <definedName name="가링">#REF!</definedName>
    <definedName name="가시나무R4">[73]데이타!$E$2</definedName>
    <definedName name="가시나무R5">[73]데이타!$E$3</definedName>
    <definedName name="가시나무R6">[73]데이타!$E$4</definedName>
    <definedName name="가시나무R8">[73]데이타!$E$5</definedName>
    <definedName name="가시설">#REF!</definedName>
    <definedName name="가유1가도">#REF!</definedName>
    <definedName name="가유2가도교">#REF!</definedName>
    <definedName name="가이즈까향1204">[73]데이타!$E$6</definedName>
    <definedName name="가이즈까향1505">[73]데이타!$E$7</definedName>
    <definedName name="가이즈까향2006">[73]데이타!$E$8</definedName>
    <definedName name="가이즈까향2008">[73]데이타!$E$9</definedName>
    <definedName name="가이즈까향2510">[73]데이타!$E$10</definedName>
    <definedName name="가중나무B10">[73]데이타!$E$19</definedName>
    <definedName name="가중나무B4">[73]데이타!$E$15</definedName>
    <definedName name="가중나무B5">[73]데이타!$E$16</definedName>
    <definedName name="가중나무B6">[73]데이타!$E$17</definedName>
    <definedName name="가중나무B8">[73]데이타!$E$18</definedName>
    <definedName name="가하라라리">#REF!</definedName>
    <definedName name="간">[74]대림경상68억!#REF!</definedName>
    <definedName name="간노">[75]건축!#REF!</definedName>
    <definedName name="간선변경">BlankMacro1</definedName>
    <definedName name="간접노무비">#REF!</definedName>
    <definedName name="간접노무비_산식">#REF!</definedName>
    <definedName name="간접노무비요율">#REF!</definedName>
    <definedName name="간접노무비율">#REF!</definedName>
    <definedName name="간접노무비표">#REF!</definedName>
    <definedName name="간접비">#REF!</definedName>
    <definedName name="간지">#REF!</definedName>
    <definedName name="갅ㅈ">[74]대림경상68억!#REF!</definedName>
    <definedName name="갈빌1호">#REF!</definedName>
    <definedName name="갈빌2호">#REF!</definedName>
    <definedName name="갈빌3호">#REF!</definedName>
    <definedName name="감R10">[73]데이타!$E$24</definedName>
    <definedName name="감R12">[73]데이타!$E$25</definedName>
    <definedName name="감R15">[73]데이타!$E$26</definedName>
    <definedName name="감R5">[73]데이타!$E$20</definedName>
    <definedName name="감R6">[73]데이타!$E$21</definedName>
    <definedName name="감R7">[73]데이타!$E$22</definedName>
    <definedName name="감R8">[73]데이타!$E$23</definedName>
    <definedName name="감지기">#REF!</definedName>
    <definedName name="갑">#REF!</definedName>
    <definedName name="갑비" hidden="1">{#N/A,#N/A,FALSE,"전력간선"}</definedName>
    <definedName name="갑지">#REF!</definedName>
    <definedName name="강관파일공">#REF!</definedName>
    <definedName name="강십만원율">#REF!</definedName>
    <definedName name="강십만원이상율">#REF!</definedName>
    <definedName name="강오만원율">#REF!</definedName>
    <definedName name="강오천원율">#REF!</definedName>
    <definedName name="강의">#REF!</definedName>
    <definedName name="강일">'[76]수원역(전체분)설계서'!$1:$4</definedName>
    <definedName name="강일2">'[76]수원역(전체분)설계서'!$1:$4</definedName>
    <definedName name="강일부대">'[76]수원역(전체분)설계서'!$1:$4</definedName>
    <definedName name="개나리12">[73]데이타!$E$31</definedName>
    <definedName name="개나리3">[73]데이타!$E$27</definedName>
    <definedName name="개나리5">[73]데이타!$E$28</definedName>
    <definedName name="개나리7">[73]데이타!$E$29</definedName>
    <definedName name="개나리9">[73]데이타!$E$30</definedName>
    <definedName name="개소">#REF!</definedName>
    <definedName name="개소별명세소">#REF!</definedName>
    <definedName name="개소별명세소1">#REF!</definedName>
    <definedName name="개쉬땅1204">[73]데이타!$E$32</definedName>
    <definedName name="개쉬땅1506">[73]데이타!$E$33</definedName>
    <definedName name="개전">#REF!</definedName>
    <definedName name="개정">#REF!</definedName>
    <definedName name="개정3">#REF!</definedName>
    <definedName name="개정444">#REF!</definedName>
    <definedName name="개정55">#REF!</definedName>
    <definedName name="거푸집공">#REF!</definedName>
    <definedName name="견">#REF!,#REF!</definedName>
    <definedName name="견적">Dlog_Show</definedName>
    <definedName name="견적내역">#REF!</definedName>
    <definedName name="견적단가">[77]해평견적!#REF!</definedName>
    <definedName name="견적서">[78]원가계산!#REF!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집계펴">#REF!</definedName>
    <definedName name="견적통보">#REF!</definedName>
    <definedName name="견적품의">#REF!</definedName>
    <definedName name="견적현황">#REF!</definedName>
    <definedName name="견적현황1">#REF!</definedName>
    <definedName name="결정치">#REF!</definedName>
    <definedName name="겹동백1002">[73]데이타!$E$145</definedName>
    <definedName name="겹동백1204">[73]데이타!$E$146</definedName>
    <definedName name="겹동백1506">[73]데이타!$E$147</definedName>
    <definedName name="겹벗R6">[73]데이타!$E$34</definedName>
    <definedName name="겹벗R8">[73]데이타!$E$35</definedName>
    <definedName name="겹철쭉0304">[73]데이타!$E$36</definedName>
    <definedName name="겹철쭉0506">[73]데이타!$E$37</definedName>
    <definedName name="겹철쭉0608">[73]데이타!$E$38</definedName>
    <definedName name="겹철쭉0810">[73]데이타!$E$39</definedName>
    <definedName name="겹철쭉0812">[73]데이타!$E$40</definedName>
    <definedName name="경______비">#REF!</definedName>
    <definedName name="경비">#REF!</definedName>
    <definedName name="경비율">#REF!</definedName>
    <definedName name="경비합">#REF!</definedName>
    <definedName name="경상비1">#REF!</definedName>
    <definedName name="경원">#REF!</definedName>
    <definedName name="계">#REF!</definedName>
    <definedName name="계산1">#REF!</definedName>
    <definedName name="계수B5">[73]데이타!$E$41</definedName>
    <definedName name="계수B6">[73]데이타!$E$42</definedName>
    <definedName name="계수B8">[73]데이타!$E$43</definedName>
    <definedName name="계약일">[79]사업총괄!$B$13&amp;"년 "&amp;[79]사업총괄!$D$13&amp;"월 "&amp;[79]사업총괄!$F$13&amp;"일"</definedName>
    <definedName name="계장공">'[80]일위대가 '!#REF!</definedName>
    <definedName name="고" hidden="1">{#N/A,#N/A,FALSE,"조골재"}</definedName>
    <definedName name="고광3">[73]데이타!$E$44</definedName>
    <definedName name="고광5">[73]데이타!$E$45</definedName>
    <definedName name="고마하느므니다까루">#REF!</definedName>
    <definedName name="고마하라니까루">#REF!</definedName>
    <definedName name="고마해">#REF!</definedName>
    <definedName name="고만해">#REF!</definedName>
    <definedName name="고배">'[81]전차선로 물량표'!#REF!</definedName>
    <definedName name="고배단가2">[82]한강운반비!#REF!</definedName>
    <definedName name="고삼1가도교">#REF!</definedName>
    <definedName name="고삼2가도">#REF!</definedName>
    <definedName name="고삼교">#REF!</definedName>
    <definedName name="고시">[83]지수적용공사비내역서!#REF!</definedName>
    <definedName name="고용보험료">#REF!</definedName>
    <definedName name="고용보험료_산식">#REF!</definedName>
    <definedName name="고인돌">[84]집계표!#REF!</definedName>
    <definedName name="고케">#REF!</definedName>
    <definedName name="곡관135.J">[41]진주방향!$AN$355</definedName>
    <definedName name="곡관90.J">[41]진주방향!$AN$348</definedName>
    <definedName name="골재사용료">#REF!</definedName>
    <definedName name="곰솔2508">[73]데이타!$E$46</definedName>
    <definedName name="곰솔3010">[73]데이타!$E$47</definedName>
    <definedName name="곰솔R10">[73]데이타!$E$48</definedName>
    <definedName name="곰솔R12">[73]데이타!$E$49</definedName>
    <definedName name="곰솔R15">[73]데이타!$E$50</definedName>
    <definedName name="공___사___명">#REF!</definedName>
    <definedName name="공구">#REF!</definedName>
    <definedName name="공구손료">#REF!</definedName>
    <definedName name="공급가액">#REF!</definedName>
    <definedName name="공기">[85]동원인원!$E$127</definedName>
    <definedName name="공내역">[86]청천내!#REF!</definedName>
    <definedName name="공문">[87]하수급견적대비!$A$2:$M$224</definedName>
    <definedName name="공사감리율">#REF!</definedName>
    <definedName name="공사구분">#N/A</definedName>
    <definedName name="공사금액">[88]평가데이터!$R$6:$R$8</definedName>
    <definedName name="공사명">#REF!</definedName>
    <definedName name="공사비" hidden="1">[89]SANBAISU!#REF!</definedName>
    <definedName name="공산">#REF!</definedName>
    <definedName name="공산품">#REF!</definedName>
    <definedName name="공압축3.5간재">'[90]기계경비(시간당)'!$H$248</definedName>
    <definedName name="공압축3.5노무">'[90]기계경비(시간당)'!$H$244</definedName>
    <definedName name="공압축3.5노무야간">'[90]기계경비(시간당)'!$H$245</definedName>
    <definedName name="공압축3.5손료">'[90]기계경비(시간당)'!$H$243</definedName>
    <definedName name="공압축7.1간재">'[90]기계경비(시간당)'!$H$256</definedName>
    <definedName name="공압축7.1노무">'[90]기계경비(시간당)'!$H$252</definedName>
    <definedName name="공압축7.1노무야간">'[90]기계경비(시간당)'!$H$253</definedName>
    <definedName name="공압축7.1손료">'[90]기계경비(시간당)'!$H$251</definedName>
    <definedName name="공종간지" hidden="1">[91]수량집계!#REF!</definedName>
    <definedName name="공종갯수">#REF!</definedName>
    <definedName name="관0.8_1.1">#REF!</definedName>
    <definedName name="관1.2_1.5">#REF!</definedName>
    <definedName name="관급">#REF!</definedName>
    <definedName name="관급1">#REF!</definedName>
    <definedName name="관급10">#REF!</definedName>
    <definedName name="관급2">#REF!,#REF!,#REF!</definedName>
    <definedName name="관급액">#REF!</definedName>
    <definedName name="관급자재대">#REF!</definedName>
    <definedName name="관급자재비">#REF!</definedName>
    <definedName name="관급자재조서">#REF!</definedName>
    <definedName name="관람로단가산출">#REF!</definedName>
    <definedName name="관로연장거리">#REF!</definedName>
    <definedName name="관정지반고">#REF!</definedName>
    <definedName name="관촌개수">#REF!</definedName>
    <definedName name="광나무1003">[73]데이타!$E$51</definedName>
    <definedName name="광나무1203">[73]데이타!$E$52</definedName>
    <definedName name="광나무1506">[73]데이타!$E$53</definedName>
    <definedName name="광산">#REF!</definedName>
    <definedName name="광산품">#REF!</definedName>
    <definedName name="광편백0405">[73]데이타!$E$153</definedName>
    <definedName name="광편백0507">[73]데이타!$E$154</definedName>
    <definedName name="광편백0509">[73]데이타!$E$155</definedName>
    <definedName name="교각1">'[92]토공(우물통,기타) '!$V$2:$AG$22</definedName>
    <definedName name="교각2">'[92]토공(우물통,기타) '!$V$22:$AG$47</definedName>
    <definedName name="교각3">'[92]토공(우물통,기타) '!$V$2:$AG$22</definedName>
    <definedName name="교대">'[92]토공(우물통,기타) '!$A$52:$K$66</definedName>
    <definedName name="교대2">'[92]토공(우물통,기타) '!$V$52:$AG$67</definedName>
    <definedName name="교대접합공">#REF!</definedName>
    <definedName name="교면방수">#REF!</definedName>
    <definedName name="교명판및설명판">#REF!</definedName>
    <definedName name="교육내용">[93]연결임시!#REF!</definedName>
    <definedName name="교좌받침공">#REF!</definedName>
    <definedName name="교폭">#REF!</definedName>
    <definedName name="구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미제">#REF!</definedName>
    <definedName name="구상나무1505">[73]데이타!$E$69</definedName>
    <definedName name="구상나무2008">[73]데이타!$E$70</definedName>
    <definedName name="구상나무2510">[73]데이타!$E$71</definedName>
    <definedName name="구상나무3012">[73]데이타!$E$72</definedName>
    <definedName name="구조">#REF!</definedName>
    <definedName name="구조물공" hidden="1">{#N/A,#N/A,FALSE,"이정표"}</definedName>
    <definedName name="국내장비">[94]자료!#REF!</definedName>
    <definedName name="국내장비계">[94]자료!#REF!</definedName>
    <definedName name="국민">[0]!국민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궁전">#REF!</definedName>
    <definedName name="규_____격">#REF!</definedName>
    <definedName name="규격">#REF!</definedName>
    <definedName name="그래픽">#REF!</definedName>
    <definedName name="금_____액">#REF!</definedName>
    <definedName name="금____액">#REF!</definedName>
    <definedName name="금송1006">[73]데이타!$E$73</definedName>
    <definedName name="금송1208">[73]데이타!$E$74</definedName>
    <definedName name="금송1510">[73]데이타!$E$75</definedName>
    <definedName name="기계실">#REF!</definedName>
    <definedName name="기계실_철거">#REF!</definedName>
    <definedName name="기계품질">#REF!</definedName>
    <definedName name="기기">#REF!</definedName>
    <definedName name="기기기" hidden="1">#REF!</definedName>
    <definedName name="기기기기">#REF!</definedName>
    <definedName name="기기기기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성내역">[0]!기성내역</definedName>
    <definedName name="기성집계">[84]집계표!#REF!</definedName>
    <definedName name="기십만원율">#REF!</definedName>
    <definedName name="기십만원이상">#REF!</definedName>
    <definedName name="기오만원율">#REF!</definedName>
    <definedName name="기오천원율">#REF!</definedName>
    <definedName name="기자재중량">#REF!</definedName>
    <definedName name="기존">'[95]48일위(기존)'!$A:$X</definedName>
    <definedName name="기준_2001">[96]매매!$C$75:$O$105</definedName>
    <definedName name="기준_2003">[97]매매!$C$111:$O$141</definedName>
    <definedName name="기준_2004">[97]매매!$C$146:$O$176</definedName>
    <definedName name="기준환_2002">[97]매매!$C$76:$O$106</definedName>
    <definedName name="기초데이타">#REF!</definedName>
    <definedName name="기초액">#REF!</definedName>
    <definedName name="기초폭">#REF!</definedName>
    <definedName name="기타">[98]집계표!$A$1:$M$2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길자">#REF!</definedName>
    <definedName name="김">[0]!김</definedName>
    <definedName name="까르트니아미누아">#REF!</definedName>
    <definedName name="까트니르나비다아치">#REF!</definedName>
    <definedName name="꽃복숭아R3">[73]데이타!$E$58</definedName>
    <definedName name="꽃복숭아R4">[73]데이타!$E$59</definedName>
    <definedName name="꽃복숭아R5">[73]데이타!$E$60</definedName>
    <definedName name="꽃사과R10">[73]데이타!$E$64</definedName>
    <definedName name="꽃사과R4">[73]데이타!$E$61</definedName>
    <definedName name="꽃사과R6">[73]데이타!$E$62</definedName>
    <definedName name="꽃사과R8">[73]데이타!$E$63</definedName>
    <definedName name="꽃아그배R10">[73]데이타!$E$68</definedName>
    <definedName name="꽃아그배R4">[73]데이타!$E$65</definedName>
    <definedName name="꽃아그배R6">[73]데이타!$E$66</definedName>
    <definedName name="꽃아그배R8">[73]데이타!$E$67</definedName>
    <definedName name="꽝꽝0304">[73]데이타!$E$54</definedName>
    <definedName name="꽝꽝0406">[73]데이타!$E$55</definedName>
    <definedName name="꽝꽝0508">[73]데이타!$E$56</definedName>
    <definedName name="꽝꽝0610">[73]데이타!$E$57</definedName>
    <definedName name="꾸즈">#REF!</definedName>
    <definedName name="끝">#REF!</definedName>
    <definedName name="낑">#REF!</definedName>
    <definedName name="ㄳㄳ">#REF!</definedName>
    <definedName name="ㄳㅅ" hidden="1">#REF!</definedName>
    <definedName name="ㄴ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 hidden="1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[0]!DUCT_GONG</definedName>
    <definedName name="ㄴㅇㄴㄴㅁㅁ">#REF!</definedName>
    <definedName name="ㄴㅇㄴㄹ">#REF!</definedName>
    <definedName name="ㄴㅇㄴㅇ">'[99]제출내역 (2)'!#REF!</definedName>
    <definedName name="ㄴㅇㄹ">#REF!</definedName>
    <definedName name="ㄴㅇㄹㄴㄹㄴㄹㄴ">'[100]1.설계설명서'!#REF!</definedName>
    <definedName name="ㄴㅇㄹㅇㄷ">#REF!</definedName>
    <definedName name="ㄴㅇ리널ㄴ">#REF!</definedName>
    <definedName name="ㄴㅇㅁㄹㅁㄹ">[0]!ㄴㅇㅁㄹㅁㄹ</definedName>
    <definedName name="ㄴ이라ㅓ">#REF!</definedName>
    <definedName name="나">[0]!나</definedName>
    <definedName name="나.">#REF!</definedName>
    <definedName name="나.주거공단완충녹지시설물공">#REF!</definedName>
    <definedName name="나나">#REF!</definedName>
    <definedName name="나나라라">#REF!</definedName>
    <definedName name="나다">[101]지급자재!#REF!</definedName>
    <definedName name="나라">#REF!</definedName>
    <definedName name="나라리">[0]!나라리</definedName>
    <definedName name="나루">#REF!</definedName>
    <definedName name="나르시스지아니초코">#REF!</definedName>
    <definedName name="나무">#REF!</definedName>
    <definedName name="낙동적격">#REF!</definedName>
    <definedName name="낙상홍1004">[73]데이타!$E$76</definedName>
    <definedName name="낙상홍1506">[73]데이타!$E$77</definedName>
    <definedName name="낙상홍1808">[73]데이타!$E$78</definedName>
    <definedName name="낙상홍2010">[73]데이타!$E$79</definedName>
    <definedName name="낙상홍2515">[73]데이타!$E$80</definedName>
    <definedName name="낙우송R10">[73]데이타!$E$84</definedName>
    <definedName name="낙우송R12">[73]데이타!$E$85</definedName>
    <definedName name="낙우송R5">[73]데이타!$E$81</definedName>
    <definedName name="낙우송R6">[73]데이타!$E$82</definedName>
    <definedName name="낙우송R8">[73]데이타!$E$83</definedName>
    <definedName name="낙찰가">#N/A</definedName>
    <definedName name="낙하물방지">[34]진주방향!$AS$440</definedName>
    <definedName name="낙하물방지.">[34]마산방향!$AS$453</definedName>
    <definedName name="낙하물방지공">#REF!</definedName>
    <definedName name="난간">#REF!</definedName>
    <definedName name="난더리">#REF!</definedName>
    <definedName name="남덕">BlankMacro1</definedName>
    <definedName name="남덕1">BlankMacro1</definedName>
    <definedName name="남산1호">#REF!</definedName>
    <definedName name="남산2호">#REF!</definedName>
    <definedName name="내">#REF!</definedName>
    <definedName name="내_동">#REF!</definedName>
    <definedName name="내거">'[99]제출내역 (2)'!#REF!</definedName>
    <definedName name="내선전공">'[80]일위대가 '!#REF!</definedName>
    <definedName name="내역">#REF!</definedName>
    <definedName name="내역1">[102]하수급견적대비!$A$2:$M$224</definedName>
    <definedName name="내역2" hidden="1">{#N/A,#N/A,FALSE,"토공2"}</definedName>
    <definedName name="내역32">#REF!</definedName>
    <definedName name="내역갑지2">#REF!</definedName>
    <definedName name="내역서" hidden="1">'[103]6공구(당초)'!$J$6:$J$1706</definedName>
    <definedName name="내역서1">#REF!</definedName>
    <definedName name="내역서다">BlankMacro1</definedName>
    <definedName name="내전">#REF!</definedName>
    <definedName name="내행">#REF!</definedName>
    <definedName name="내행1">#REF!</definedName>
    <definedName name="네">#REF!</definedName>
    <definedName name="네ㅣ">#REF!</definedName>
    <definedName name="노곡1호">#REF!</definedName>
    <definedName name="노곡2호">#REF!</definedName>
    <definedName name="노곡3호">#REF!</definedName>
    <definedName name="노곡4호">#REF!</definedName>
    <definedName name="노곡가도교">#REF!</definedName>
    <definedName name="노곡교">#REF!</definedName>
    <definedName name="노르웨이R12">[73]데이타!$E$90</definedName>
    <definedName name="노르웨이R15">[73]데이타!$E$91</definedName>
    <definedName name="노르웨이R4">[73]데이타!$E$86</definedName>
    <definedName name="노르웨이R5">[73]데이타!$E$87</definedName>
    <definedName name="노르웨이R6">[73]데이타!$E$88</definedName>
    <definedName name="노르웨이R8">[73]데이타!$E$89</definedName>
    <definedName name="노무비">#REF!</definedName>
    <definedName name="노무비계">[75]건축!#REF!</definedName>
    <definedName name="노무비소계">#REF!</definedName>
    <definedName name="노무비합">#REF!</definedName>
    <definedName name="노부비">#REF!</definedName>
    <definedName name="노임">#REF!</definedName>
    <definedName name="노임단">#REF!</definedName>
    <definedName name="노임단가">#REF!</definedName>
    <definedName name="노임단가가">#REF!</definedName>
    <definedName name="노임단가수정완료">[0]!노임단가수정완료</definedName>
    <definedName name="노출형">[56]DATA!$E$50:$F$59</definedName>
    <definedName name="농로">#REF!</definedName>
    <definedName name="농림">#REF!</definedName>
    <definedName name="농원1호">#REF!</definedName>
    <definedName name="농원2호">#REF!</definedName>
    <definedName name="눈">#REF!</definedName>
    <definedName name="눈향L06">[73]데이타!$E$92</definedName>
    <definedName name="눈향L08">[73]데이타!$E$93</definedName>
    <definedName name="눈향L10">[73]데이타!$E$94</definedName>
    <definedName name="눈향L14">[73]데이타!$E$95</definedName>
    <definedName name="눈향L20">[73]데이타!$E$96</definedName>
    <definedName name="느릅R10">[73]데이타!$E$100</definedName>
    <definedName name="느릅R4">[73]데이타!$E$97</definedName>
    <definedName name="느릅R5">[73]데이타!$E$98</definedName>
    <definedName name="느릅R8">[73]데이타!$E$99</definedName>
    <definedName name="느티R10">[73]데이타!$E$104</definedName>
    <definedName name="느티R12">[73]데이타!$E$105</definedName>
    <definedName name="느티R15">[73]데이타!$E$106</definedName>
    <definedName name="느티R18">[73]데이타!$E$107</definedName>
    <definedName name="느티R20">[73]데이타!$E$108</definedName>
    <definedName name="느티R25">[73]데이타!$E$109</definedName>
    <definedName name="느티R30">[73]데이타!$E$110</definedName>
    <definedName name="느티R5">[73]데이타!$E$101</definedName>
    <definedName name="느티R6">[73]데이타!$E$102</definedName>
    <definedName name="느티R8">[73]데이타!$E$103</definedName>
    <definedName name="능소화R2">[73]데이타!$E$111</definedName>
    <definedName name="능소화R4">[73]데이타!$E$112</definedName>
    <definedName name="능소화R6">[73]데이타!$E$113</definedName>
    <definedName name="니미럴">#REF!</definedName>
    <definedName name="님">#REF!</definedName>
    <definedName name="ㄷ">#REF!</definedName>
    <definedName name="ㄷ59">#REF!</definedName>
    <definedName name="ㄷㄱㄷㅅㅅㅅ">#REF!</definedName>
    <definedName name="ㄷㄷ" hidden="1">#REF!</definedName>
    <definedName name="ㄷㄷㄷ">#REF!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ㅎㄹㅇ" hidden="1">#REF!</definedName>
    <definedName name="다">#REF!</definedName>
    <definedName name="다.">#REF!</definedName>
    <definedName name="다라" hidden="1">{#N/A,#N/A,FALSE,"표지목차"}</definedName>
    <definedName name="다목">#REF!</definedName>
    <definedName name="다음">'[99]제출내역 (2)'!#REF!</definedName>
    <definedName name="단">[104]COST!$A$5:$N$514</definedName>
    <definedName name="단___가">#REF!</definedName>
    <definedName name="단__가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_위">#REF!</definedName>
    <definedName name="단ㄱ" hidden="1">{#N/A,#N/A,FALSE,"전력간선"}</definedName>
    <definedName name="단가">[105]COST!$A$5:$N$514</definedName>
    <definedName name="단가2">#REF!,#REF!</definedName>
    <definedName name="단가대비">#REF!</definedName>
    <definedName name="단가비교표">#REF!,#REF!</definedName>
    <definedName name="단가산출">#REF!</definedName>
    <definedName name="단가테이블">'[90]기계경비(시간당)'!$C$1:$F$58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동기">#REF!</definedName>
    <definedName name="단위">#REF!,#REF!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담쟁이L03">[73]데이타!$E$114</definedName>
    <definedName name="대가">#REF!</definedName>
    <definedName name="대가서1">[55]!Macro10</definedName>
    <definedName name="대가집계표">[106]일위목록!$A$5:$J$32</definedName>
    <definedName name="대농교">#REF!</definedName>
    <definedName name="대비표">#REF!</definedName>
    <definedName name="대안">[107]대안!$B$4:$Q$349</definedName>
    <definedName name="대안기준">[107]대안!$A$4:$Q$350</definedName>
    <definedName name="대왕참R10">[73]데이타!$E$118</definedName>
    <definedName name="대왕참R4">[73]데이타!$E$115</definedName>
    <definedName name="대왕참R6">[73]데이타!$E$116</definedName>
    <definedName name="대왕참R8">[73]데이타!$E$117</definedName>
    <definedName name="대전조차2">#REF!</definedName>
    <definedName name="대추R10">[73]데이타!$E$123</definedName>
    <definedName name="대추R4">[73]데이타!$E$119</definedName>
    <definedName name="대추R5">[73]데이타!$E$120</definedName>
    <definedName name="대추R6">[73]데이타!$E$121</definedName>
    <definedName name="대추R8">[73]데이타!$E$122</definedName>
    <definedName name="댈타5">#REF!</definedName>
    <definedName name="덕">#REF!</definedName>
    <definedName name="덕_내">#REF!</definedName>
    <definedName name="덕_동">'[108]역간(덕_동)'!$A$4:$F$25</definedName>
    <definedName name="덕_트_공">[0]!DUCT_GONG</definedName>
    <definedName name="덕내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정">#REF!</definedName>
    <definedName name="덕정1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[73]데이타!$E$128</definedName>
    <definedName name="덩굴장미4">[73]데이타!$E$129</definedName>
    <definedName name="덩굴장미5">[73]데이타!$E$130</definedName>
    <definedName name="도경비금액">#REF!</definedName>
    <definedName name="도경비단가">#REF!</definedName>
    <definedName name="도급">[109]기자재비!#REF!</definedName>
    <definedName name="도급1">#REF!</definedName>
    <definedName name="도급2">'[110]공사비대비표B(토공)'!$A$7:$O$81</definedName>
    <definedName name="도급3">#REF!</definedName>
    <definedName name="도급4">#REF!</definedName>
    <definedName name="도급5">#REF!</definedName>
    <definedName name="도급6">#REF!</definedName>
    <definedName name="도급경비계">[75]건축!#REF!</definedName>
    <definedName name="도급공사">#REF!</definedName>
    <definedName name="도급공사비">'[111]70%'!#REF!</definedName>
    <definedName name="도급금회">#REF!</definedName>
    <definedName name="도급예산액">#REF!</definedName>
    <definedName name="도급예상액">#REF!</definedName>
    <definedName name="도급재료비">[75]건축!#REF!</definedName>
    <definedName name="도급전체">#REF!</definedName>
    <definedName name="도노무비금액">#REF!</definedName>
    <definedName name="도노무비단가">#REF!</definedName>
    <definedName name="도면목록">#REF!</definedName>
    <definedName name="도산내역">#REF!</definedName>
    <definedName name="도원수">#REF!</definedName>
    <definedName name="도재료비금액">#REF!</definedName>
    <definedName name="도재료비단가">#REF!</definedName>
    <definedName name="독일가문비1206">[73]데이타!$E$131</definedName>
    <definedName name="독일가문비1508">[73]데이타!$E$132</definedName>
    <definedName name="독일가문비2010">[73]데이타!$E$133</definedName>
    <definedName name="독일가문비2512">[73]데이타!$E$134</definedName>
    <definedName name="독일가문비3015">[73]데이타!$E$135</definedName>
    <definedName name="독일가문비3518">[73]데이타!$E$136</definedName>
    <definedName name="돈">#REF!,#REF!</definedName>
    <definedName name="돈나무0504">[73]데이타!$E$137</definedName>
    <definedName name="돈나무0805">[73]데이타!$E$138</definedName>
    <definedName name="돈나무1007">[73]데이타!$E$139</definedName>
    <definedName name="돈나무1210">[73]데이타!$E$140</definedName>
    <definedName name="동">#REF!</definedName>
    <definedName name="동_보">#REF!</definedName>
    <definedName name="동1">#REF!</definedName>
    <definedName name="동2">#REF!</definedName>
    <definedName name="동관단자">#REF!</definedName>
    <definedName name="동구연숩" hidden="1">{#N/A,#N/A,FALSE,"전력간선"}</definedName>
    <definedName name="동두">#REF!</definedName>
    <definedName name="동두천">#REF!</definedName>
    <definedName name="동두천1">#REF!</definedName>
    <definedName name="동바리공">#REF!</definedName>
    <definedName name="동백1002">[73]데이타!$E$141</definedName>
    <definedName name="동백1204">[73]데이타!$E$142</definedName>
    <definedName name="동백1506">[73]데이타!$E$143</definedName>
    <definedName name="동백1808">[73]데이타!$E$144</definedName>
    <definedName name="동산신설">#REF!</definedName>
    <definedName name="동안">#REF!</definedName>
    <definedName name="동안1">#REF!</definedName>
    <definedName name="동안역">#REF!</definedName>
    <definedName name="동원">#REF!</definedName>
    <definedName name="동원1">#REF!</definedName>
    <definedName name="동원2">#REF!</definedName>
    <definedName name="동원22">#REF!</definedName>
    <definedName name="동익산">#REF!</definedName>
    <definedName name="동익산신설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">#REF!</definedName>
    <definedName name="두정1교A743">#REF!</definedName>
    <definedName name="두정터널A1489">#REF!</definedName>
    <definedName name="등R2">[73]데이타!$E$156</definedName>
    <definedName name="등R4">[73]데이타!$E$157</definedName>
    <definedName name="등R6">[73]데이타!$E$158</definedName>
    <definedName name="등R8">[73]데이타!$E$159</definedName>
    <definedName name="등기구보강">#REF!</definedName>
    <definedName name="디루라">#REF!</definedName>
    <definedName name="때죽R10">[73]데이타!$E$127</definedName>
    <definedName name="때죽R4">[73]데이타!$E$124</definedName>
    <definedName name="때죽R6">[73]데이타!$E$125</definedName>
    <definedName name="때죽R8">[73]데이타!$E$126</definedName>
    <definedName name="ㄹ">#REF!</definedName>
    <definedName name="ㄹ116">[112]가로등내역서!#REF!</definedName>
    <definedName name="ㄹ221">#REF!</definedName>
    <definedName name="ㄹ390">[113]내역서!$F$933</definedName>
    <definedName name="ㄹ400">[113]내역서!$F$933</definedName>
    <definedName name="ㄹㄹ">[0]!ㄹㄹ</definedName>
    <definedName name="ㄹㄹㄹ">#REF!</definedName>
    <definedName name="ㄹㄹㄹㄹ">#REF!</definedName>
    <definedName name="ㄹㄹㄹㄹㄹ" hidden="1">{#N/A,#N/A,FALSE,"단가표지"}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호" hidden="1">#REF!</definedName>
    <definedName name="라">#REF!</definedName>
    <definedName name="라라라">#N/A</definedName>
    <definedName name="라라라라">[114]부대내역!$1:$4</definedName>
    <definedName name="램머Q간재">[90]램머!$D$20</definedName>
    <definedName name="램머Q간재10">[90]램머!$F$20</definedName>
    <definedName name="램머Q간재야간">[90]램머!$J$20</definedName>
    <definedName name="램머Q노무">[90]램머!$D$21</definedName>
    <definedName name="램머Q노무10">[90]램머!$F$21</definedName>
    <definedName name="램머Q노무야간">[90]램머!$J$21</definedName>
    <definedName name="램머Q손료">[90]램머!$D$22</definedName>
    <definedName name="램머Q손료10">[90]램머!$F$22</definedName>
    <definedName name="램머Q손료야간">[90]램머!$J$22</definedName>
    <definedName name="램머간재">'[90]기계경비(시간당)'!$H$170</definedName>
    <definedName name="램머노무">'[90]기계경비(시간당)'!$H$166</definedName>
    <definedName name="램머노무야간">'[90]기계경비(시간당)'!$H$167</definedName>
    <definedName name="램머손료">'[90]기계경비(시간당)'!$H$165</definedName>
    <definedName name="러ㅏㄹ">#REF!</definedName>
    <definedName name="러ㅗㄴ머ㅏㄹ">#REF!</definedName>
    <definedName name="루루">#REF!</definedName>
    <definedName name="류인숙">[115]공량산출서!#REF!</definedName>
    <definedName name="류인숙1">[116]!han_code</definedName>
    <definedName name="류인숙2">'[117]일위(설)'!#REF!</definedName>
    <definedName name="리임">#REF!</definedName>
    <definedName name="ㅁ">#REF!</definedName>
    <definedName name="ㅁ01">#REF!</definedName>
    <definedName name="ㅁ1">#REF!</definedName>
    <definedName name="ㅁ100">#REF!</definedName>
    <definedName name="ㅁ1000">#REF!</definedName>
    <definedName name="ㅁ1180">#REF!</definedName>
    <definedName name="ㅁ1700">#REF!</definedName>
    <definedName name="ㅁ1800">#REF!</definedName>
    <definedName name="ㅁ1882">#REF!</definedName>
    <definedName name="ㅁ2042">#REF!</definedName>
    <definedName name="ㅁ2200">#REF!</definedName>
    <definedName name="ㅁ2400">#REF!</definedName>
    <definedName name="ㅁ30">#REF!</definedName>
    <definedName name="ㅁ50">#REF!</definedName>
    <definedName name="ㅁ500">[118]Baby일위대가!#REF!</definedName>
    <definedName name="ㅁ545">#REF!</definedName>
    <definedName name="ㅁ636">#REF!</definedName>
    <definedName name="ㅁㄴ" hidden="1">#REF!</definedName>
    <definedName name="ㅁㄴㄹ" hidden="1">{#N/A,#N/A,FALSE,"전력간선"}</definedName>
    <definedName name="ㅁㄴㅇ">#REF!</definedName>
    <definedName name="ㅁㄴㅇㄹ">#REF!</definedName>
    <definedName name="ㅁ노">#REF!</definedName>
    <definedName name="ㅁㅁ">#REF!</definedName>
    <definedName name="ㅁㅁ185">#REF!</definedName>
    <definedName name="ㅁㅁㅁ" hidden="1">#REF!</definedName>
    <definedName name="ㅁㅁㅁㅁ">[0]!ㅁㅁㅁㅁ</definedName>
    <definedName name="ㅁㅁㅁㅁㅁ">'[20]토공(우물통,기타) '!$V$2:$AG$22</definedName>
    <definedName name="ㅁㅁㅁㅁㅁㅁ" hidden="1">#REF!</definedName>
    <definedName name="ㅁㅇ">#REF!</definedName>
    <definedName name="ㅁㅇㅎㅇㅎㄹ">#REF!</definedName>
    <definedName name="ㅁㅈㄱㄷㅎㄹ">[0]!ㅁㅈㄱㄷㅎㄹ</definedName>
    <definedName name="마">#REF!</definedName>
    <definedName name="마_덕">#REF!</definedName>
    <definedName name="마가목R3">[73]데이타!$E$160</definedName>
    <definedName name="마가목R5">[73]데이타!$E$161</definedName>
    <definedName name="마가목R7">[73]데이타!$E$162</definedName>
    <definedName name="마덕">#REF!</definedName>
    <definedName name="마전리">#REF!</definedName>
    <definedName name="마전리1">#REF!</definedName>
    <definedName name="말">BlankMacro1</definedName>
    <definedName name="말발도리1003">[73]데이타!$E$163</definedName>
    <definedName name="말발도리1204">[73]데이타!$E$164</definedName>
    <definedName name="말발도리1506">[73]데이타!$E$165</definedName>
    <definedName name="매매_2000">#REF!</definedName>
    <definedName name="매매_99">#REF!</definedName>
    <definedName name="매입개방">[56]DATA!$E$6:$F$15</definedName>
    <definedName name="매자0804">[73]데이타!$E$166</definedName>
    <definedName name="매자1005">[73]데이타!$E$167</definedName>
    <definedName name="매화R10">[73]데이타!$E$174</definedName>
    <definedName name="매화R4">[73]데이타!$E$171</definedName>
    <definedName name="매화R6">[73]데이타!$E$172</definedName>
    <definedName name="매화R8">[73]데이타!$E$173</definedName>
    <definedName name="멍청이">#REF!</definedName>
    <definedName name="메1">'[119]공주-교대(A1)'!#REF!</definedName>
    <definedName name="메크로10">[120]!Macro10</definedName>
    <definedName name="메크로12">[120]!Macro12</definedName>
    <definedName name="메크로13">[120]!Macro13</definedName>
    <definedName name="메크로14">[120]!Macro14</definedName>
    <definedName name="메크로2">[120]!Macro2</definedName>
    <definedName name="메크로5">[120]!Macro5</definedName>
    <definedName name="메크로6">[120]!Macro6</definedName>
    <definedName name="메크로7">[120]!Macro7</definedName>
    <definedName name="메크로8">[120]!Macro8</definedName>
    <definedName name="메크로9">[120]!Macro9</definedName>
    <definedName name="메타B10">[73]데이타!$E$179</definedName>
    <definedName name="메타B12">[73]데이타!$E$180</definedName>
    <definedName name="메타B15">[73]데이타!$E$181</definedName>
    <definedName name="메타B18">[73]데이타!$E$182</definedName>
    <definedName name="메타B4">[73]데이타!$E$175</definedName>
    <definedName name="메타B5">[73]데이타!$E$176</definedName>
    <definedName name="메타B6">[73]데이타!$E$177</definedName>
    <definedName name="메타B8">[73]데이타!$E$178</definedName>
    <definedName name="면적">#REF!</definedName>
    <definedName name="명세서_철거">#REF!</definedName>
    <definedName name="명자0604">[73]데이타!$E$183</definedName>
    <definedName name="명자0805">[73]데이타!$E$184</definedName>
    <definedName name="명자1006">[73]데이타!$E$185</definedName>
    <definedName name="명자1208">[73]데이타!$E$186</definedName>
    <definedName name="모감주R10">[73]데이타!$E$190</definedName>
    <definedName name="모감주R4">[73]데이타!$E$187</definedName>
    <definedName name="모감주R6">[73]데이타!$E$188</definedName>
    <definedName name="모감주R8">[73]데이타!$E$189</definedName>
    <definedName name="모과2005">[73]데이타!$E$191</definedName>
    <definedName name="모과2507">[73]데이타!$E$192</definedName>
    <definedName name="모과R10">[73]데이타!$E$195</definedName>
    <definedName name="모과R12">[73]데이타!$E$196</definedName>
    <definedName name="모과R15">[73]데이타!$E$197</definedName>
    <definedName name="모과R20">[73]데이타!$E$198</definedName>
    <definedName name="모과R25">[73]데이타!$E$199</definedName>
    <definedName name="모과R5">[73]데이타!$E$193</definedName>
    <definedName name="모과R8">[73]데이타!$E$194</definedName>
    <definedName name="모니터">#REF!</definedName>
    <definedName name="모란5가지">[73]데이타!$E$200</definedName>
    <definedName name="모란6가지">[73]데이타!$E$201</definedName>
    <definedName name="모림">#REF!</definedName>
    <definedName name="모림2">#REF!</definedName>
    <definedName name="모림3">#REF!</definedName>
    <definedName name="모림4">#REF!</definedName>
    <definedName name="모산가도교">#REF!</definedName>
    <definedName name="목공">#N/A</definedName>
    <definedName name="목련R10">[73]데이타!$E$206</definedName>
    <definedName name="목련R12">[73]데이타!$E$207</definedName>
    <definedName name="목련R15">[73]데이타!$E$208</definedName>
    <definedName name="목련R20">[73]데이타!$E$209</definedName>
    <definedName name="목련R4">[73]데이타!$E$202</definedName>
    <definedName name="목련R5">[73]데이타!$E$203</definedName>
    <definedName name="목련R6">[73]데이타!$E$204</definedName>
    <definedName name="목련R8">[73]데이타!$E$205</definedName>
    <definedName name="목서1506">[73]데이타!$E$213</definedName>
    <definedName name="목서2012">[73]데이타!$E$214</definedName>
    <definedName name="목서2515">[73]데이타!$E$215</definedName>
    <definedName name="목수국1006">[73]데이타!$E$210</definedName>
    <definedName name="목수국1208">[73]데이타!$E$211</definedName>
    <definedName name="목수국1510">[73]데이타!$E$212</definedName>
    <definedName name="몰라" hidden="1">{#N/A,#N/A,FALSE,"단가표지"}</definedName>
    <definedName name="무궁화1003">[73]데이타!$E$216</definedName>
    <definedName name="무궁화1203">[73]데이타!$E$217</definedName>
    <definedName name="무궁화1504">[73]데이타!$E$218</definedName>
    <definedName name="무궁화1805">[73]데이타!$E$219</definedName>
    <definedName name="무궁화2006">[73]데이타!$E$220</definedName>
    <definedName name="무농1호">#REF!</definedName>
    <definedName name="무농2호">#REF!</definedName>
    <definedName name="무선_케이블">#REF!</definedName>
    <definedName name="무수축.J">[41]진주방향!$AN$110</definedName>
    <definedName name="무수축콘크리트">#REF!</definedName>
    <definedName name="무안">#REF!</definedName>
    <definedName name="문">#REF!</definedName>
    <definedName name="문서">'[100]1.설계설명서'!#REF!</definedName>
    <definedName name="문서의_처음">#REF!</definedName>
    <definedName name="문혜">[121]적현로!#REF!</definedName>
    <definedName name="물가">#REF!</definedName>
    <definedName name="물가2003년1월">#REF!</definedName>
    <definedName name="물가대비표">#REF!</definedName>
    <definedName name="물량표_철거">#REF!</definedName>
    <definedName name="물푸기">#REF!</definedName>
    <definedName name="물푸레R5">[73]데이타!$E$221</definedName>
    <definedName name="물푸레R6">[73]데이타!$E$222</definedName>
    <definedName name="물푸레R8">[73]데이타!$E$223</definedName>
    <definedName name="뮤">#REF!</definedName>
    <definedName name="뮤2">#REF!</definedName>
    <definedName name="미나">#REF!</definedName>
    <definedName name="미선0804">[73]데이타!$E$224</definedName>
    <definedName name="미선1206">[73]데이타!$E$225</definedName>
    <definedName name="미친것">#REF!</definedName>
    <definedName name="민">#REF!</definedName>
    <definedName name="ㅂ">#REF!</definedName>
    <definedName name="ㅂㅁㅋ">#REF!</definedName>
    <definedName name="ㅂㅂ">#REF!</definedName>
    <definedName name="ㅂㅂㅂ">#REF!</definedName>
    <definedName name="ㅂㅂㅂㅂ">'[122]준검 내역서'!#REF!</definedName>
    <definedName name="ㅂㅂㅂㅂㅂㅂㅂㅂ">#REF!</definedName>
    <definedName name="ㅂㅂㅈㅈㅈㅈ">#REF!</definedName>
    <definedName name="ㅂㅈ">[0]!ㅂㅈ</definedName>
    <definedName name="ㅂㅈㅂㅈㅂㅈ">#REF!</definedName>
    <definedName name="바">#REF!</definedName>
    <definedName name="바바바바바">#REF!</definedName>
    <definedName name="바부">#REF!</definedName>
    <definedName name="바붕" hidden="1">{#N/A,#N/A,FALSE,"전력간선"}</definedName>
    <definedName name="바하">#REF!</definedName>
    <definedName name="박은하">Dlog_Show</definedName>
    <definedName name="반송1012">[73]데이타!$E$148</definedName>
    <definedName name="반송1215">[73]데이타!$E$149</definedName>
    <definedName name="반송1518">[73]데이타!$E$150</definedName>
    <definedName name="반송1520">[73]데이타!$E$151</definedName>
    <definedName name="반송2022">[73]데이타!$E$152</definedName>
    <definedName name="밧데리">#REF!</definedName>
    <definedName name="방부B형">[123]일위대가!#REF!</definedName>
    <definedName name="방부대형">[123]일위대가!#REF!</definedName>
    <definedName name="방부이각">[123]일위대가!#REF!</definedName>
    <definedName name="방송">BlankMacro1</definedName>
    <definedName name="방송간선설비공사">[124]전기공사일위대가!#REF!</definedName>
    <definedName name="방송설비">#REF!</definedName>
    <definedName name="방호">#REF!</definedName>
    <definedName name="방호4">#REF!</definedName>
    <definedName name="방호5">#REF!</definedName>
    <definedName name="방호6">#REF!</definedName>
    <definedName name="방호산출2">#REF!</definedName>
    <definedName name="배경비금액">#REF!</definedName>
    <definedName name="배경비단가">#REF!</definedName>
    <definedName name="배관자재중량">[125]단가!$C$51:$I$60</definedName>
    <definedName name="배노무비금액">#REF!</definedName>
    <definedName name="배노무비단가">#REF!</definedName>
    <definedName name="배면방수">#REF!</definedName>
    <definedName name="배수공" hidden="1">{#N/A,#N/A,FALSE,"부대1"}</definedName>
    <definedName name="배수공A83">#REF!</definedName>
    <definedName name="배수공망">#REF!</definedName>
    <definedName name="배수공이다">#REF!</definedName>
    <definedName name="배수관제작직관">#REF!</definedName>
    <definedName name="배수구">#REF!</definedName>
    <definedName name="배원수">#REF!</definedName>
    <definedName name="배재료비금액">#REF!</definedName>
    <definedName name="배재료비단가">#REF!</definedName>
    <definedName name="배전">#REF!</definedName>
    <definedName name="백02간재">'[90]기계경비(시간당)'!$H$161</definedName>
    <definedName name="백02간재티스제외">'[90]기계경비(시간당)'!$H$162</definedName>
    <definedName name="백02노무">'[90]기계경비(시간당)'!$H$153</definedName>
    <definedName name="백02노무야간">'[90]기계경비(시간당)'!$H$157</definedName>
    <definedName name="백02손료">'[90]기계경비(시간당)'!$H$149</definedName>
    <definedName name="백04간재">'[90]기계경비(시간당)'!$H$145</definedName>
    <definedName name="백04간재티스제외">'[90]기계경비(시간당)'!$H$146</definedName>
    <definedName name="백04노무">'[90]기계경비(시간당)'!$H$137</definedName>
    <definedName name="백04노무야간">'[90]기계경비(시간당)'!$H$141</definedName>
    <definedName name="백04손료">'[90]기계경비(시간당)'!$H$133</definedName>
    <definedName name="백07간재">'[90]기계경비(시간당)'!$H$129</definedName>
    <definedName name="백07노무">'[90]기계경비(시간당)'!$H$121</definedName>
    <definedName name="백07손료">'[90]기계경비(시간당)'!$H$117</definedName>
    <definedName name="번들1호">#REF!</definedName>
    <definedName name="번들2호">#REF!</definedName>
    <definedName name="번들3호">#REF!</definedName>
    <definedName name="번호">#REF!</definedName>
    <definedName name="법면보호블럭">#REF!</definedName>
    <definedName name="변경준공예정일">[79]사업총괄!$B$16&amp;"년 "&amp;[79]사업총괄!$D$16&amp;"월 "&amp;[79]사업총괄!$F$16&amp;"일"</definedName>
    <definedName name="별지">[126]투찰!$B$2:$K$1722</definedName>
    <definedName name="보">#REF!</definedName>
    <definedName name="보_동">#REF!</definedName>
    <definedName name="보동가도교">#REF!</definedName>
    <definedName name="보동가독ㅅ">#REF!</definedName>
    <definedName name="보산">#REF!</definedName>
    <definedName name="보산1">#REF!</definedName>
    <definedName name="보상비수">#REF!</definedName>
    <definedName name="보상비평">#REF!</definedName>
    <definedName name="보인">#REF!</definedName>
    <definedName name="보통인부">[73]데이타!$E$659</definedName>
    <definedName name="보통인부B10">[73]식재인부!$C$24</definedName>
    <definedName name="보통인부B4이하">[73]식재인부!$C$18</definedName>
    <definedName name="보통인부B5">[73]식재인부!$C$19</definedName>
    <definedName name="보통인부B6">[73]식재인부!$C$20</definedName>
    <definedName name="보통인부B8">[73]식재인부!$C$22</definedName>
    <definedName name="보통인부R10">[73]식재인부!$C$54</definedName>
    <definedName name="보통인부R12">[73]식재인부!$C$56</definedName>
    <definedName name="보통인부R15">[73]식재인부!$C$59</definedName>
    <definedName name="보통인부R4이하">[73]식재인부!$C$48</definedName>
    <definedName name="보통인부R5">[73]식재인부!$C$49</definedName>
    <definedName name="보통인부R6">[73]식재인부!$C$50</definedName>
    <definedName name="보통인부R7">[73]식재인부!$C$51</definedName>
    <definedName name="보통인부R8">[73]식재인부!$C$52</definedName>
    <definedName name="보할1">#REF!</definedName>
    <definedName name="보험">#REF!</definedName>
    <definedName name="보활">#REF!</definedName>
    <definedName name="본문">#REF!</definedName>
    <definedName name="봉천개수">#REF!</definedName>
    <definedName name="부">[87]하수급견적대비!$A$2:$M$224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">#REF!</definedName>
    <definedName name="부경비금액">#REF!</definedName>
    <definedName name="부경비단가">#REF!</definedName>
    <definedName name="부노무비금액">#REF!</definedName>
    <definedName name="부노무비단가">#REF!</definedName>
    <definedName name="부대">#REF!</definedName>
    <definedName name="부대갑">#REF!</definedName>
    <definedName name="부대공">#REF!</definedName>
    <definedName name="부대공A1078">#REF!</definedName>
    <definedName name="부대공망">#REF!</definedName>
    <definedName name="부대구조" hidden="1">{#N/A,#N/A,FALSE,"골재소요량";#N/A,#N/A,FALSE,"골재소요량"}</definedName>
    <definedName name="부대방안" hidden="1">{#N/A,#N/A,FALSE,"단가표지"}</definedName>
    <definedName name="부대입찰갑지">[87]하수급견적대비!$2:$2</definedName>
    <definedName name="부대입찰갑지3">[127]내역!$A$1:$G$705</definedName>
    <definedName name="부대입찰잡비">Dlog_Show</definedName>
    <definedName name="부산2">#REF!</definedName>
    <definedName name="부속시설">#REF!</definedName>
    <definedName name="부연터널A1217">#REF!</definedName>
    <definedName name="부연터널A1221">#REF!</definedName>
    <definedName name="부원수">#REF!</definedName>
    <definedName name="부재료비금액">#REF!</definedName>
    <definedName name="부재료비단가">#REF!</definedName>
    <definedName name="부토">Dlog_Show</definedName>
    <definedName name="부하">#REF!</definedName>
    <definedName name="부하용량">#REF!</definedName>
    <definedName name="분강제">#REF!</definedName>
    <definedName name="분담이행">#REF!</definedName>
    <definedName name="분전반">BlankMacro1</definedName>
    <definedName name="분전반1">BlankMacro1</definedName>
    <definedName name="브02간재구조물">'[90]기계경비(시간당)'!$H$112</definedName>
    <definedName name="브02노무">'[90]기계경비(시간당)'!$H$110</definedName>
    <definedName name="브02노무야간">'[90]기계경비(시간당)'!$H$111</definedName>
    <definedName name="브02손료">'[90]기계경비(시간당)'!$H$109</definedName>
    <definedName name="브04간재구조물">'[90]기계경비(시간당)'!$H$105</definedName>
    <definedName name="브04노무">'[90]기계경비(시간당)'!$H$103</definedName>
    <definedName name="브04노무야간">'[90]기계경비(시간당)'!$H$104</definedName>
    <definedName name="브04손료">'[90]기계경비(시간당)'!$H$102</definedName>
    <definedName name="브레이드">'[90]기계경비(시간당)'!$D$28</definedName>
    <definedName name="브이c">#REF!</definedName>
    <definedName name="비____고">#REF!</definedName>
    <definedName name="비01168">#REF!</definedName>
    <definedName name="비05061">#REF!</definedName>
    <definedName name="비05083">#REF!</definedName>
    <definedName name="비05094">#REF!</definedName>
    <definedName name="비05112">#REF!</definedName>
    <definedName name="비05130">#REF!</definedName>
    <definedName name="비05157">#REF!</definedName>
    <definedName name="비05170">#REF!</definedName>
    <definedName name="비05191">#REF!</definedName>
    <definedName name="비계">#REF!</definedName>
    <definedName name="비계공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ㅅ">#REF!</definedName>
    <definedName name="ㅅㅅㅅ">#REF!</definedName>
    <definedName name="사" hidden="1">[83]지수적용공사비내역서!#REF!</definedName>
    <definedName name="사갱공백">#REF!</definedName>
    <definedName name="사급경비계">[75]건축!#REF!</definedName>
    <definedName name="사급재료비">[75]건축!#REF!</definedName>
    <definedName name="사미자">#REF!</definedName>
    <definedName name="사업관리율">#REF!</definedName>
    <definedName name="사오육">#REF!</definedName>
    <definedName name="사용수량">#REF!</definedName>
    <definedName name="사진">'[128]준검 내역서'!#REF!</definedName>
    <definedName name="산보">#REF!</definedName>
    <definedName name="산재">#REF!</definedName>
    <definedName name="산재보험료">#REF!</definedName>
    <definedName name="산재보험료_산식">#REF!</definedName>
    <definedName name="산재보험료요율">#REF!</definedName>
    <definedName name="산재보험료율">#REF!</definedName>
    <definedName name="산재보험료표">#REF!</definedName>
    <definedName name="산추">#REF!</definedName>
    <definedName name="산출">[129]일위산출!$A$3:$AN$2477</definedName>
    <definedName name="산출경비">#REF!</definedName>
    <definedName name="산출근거1">#REF!</definedName>
    <definedName name="산출부대">#REF!</definedName>
    <definedName name="산출일위대가통신">BlankMacro1</definedName>
    <definedName name="산출조서">#REF!</definedName>
    <definedName name="산표">#REF!</definedName>
    <definedName name="삼.관리및편익시설물공">#REF!</definedName>
    <definedName name="삼국지">#REF!</definedName>
    <definedName name="삼례신설">#REF!</definedName>
    <definedName name="상림1호">#REF!</definedName>
    <definedName name="상림2호">#REF!</definedName>
    <definedName name="상림3호">#REF!</definedName>
    <definedName name="상하반">#REF!</definedName>
    <definedName name="새이르">#REF!</definedName>
    <definedName name="새이름">#REF!</definedName>
    <definedName name="생사1호">#REF!</definedName>
    <definedName name="생사2호">#REF!</definedName>
    <definedName name="생사기존">#REF!</definedName>
    <definedName name="샤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단가">#REF!</definedName>
    <definedName name="선로물량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설계">#REF!</definedName>
    <definedName name="설계가">#N/A</definedName>
    <definedName name="설계공사">#REF!</definedName>
    <definedName name="설계내역">#REF!</definedName>
    <definedName name="설계내역서">BlankMacro1</definedName>
    <definedName name="설계수량">[130]설계수량!$A$3:$L$90</definedName>
    <definedName name="섬석교">[121]적현로!#REF!</definedName>
    <definedName name="성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연">'[131]총(신설)'!$C$2:$N$487</definedName>
    <definedName name="세부내역일정배분표금정터널">[0]!세부내역일정배분표금정터널</definedName>
    <definedName name="세부설계율">#REF!</definedName>
    <definedName name="소" hidden="1">[83]지수적용공사비내역서!#REF!</definedName>
    <definedName name="소계">#REF!</definedName>
    <definedName name="소방공량산출서">BlankMacro1</definedName>
    <definedName name="소방내역">BlankMacro1</definedName>
    <definedName name="소방내역서">BlankMacro1</definedName>
    <definedName name="소방집계표">[132]일위대가!#REF!</definedName>
    <definedName name="소요공사내역">#REF!</definedName>
    <definedName name="소운반깔고고르기">[133]물량집계!#REF!</definedName>
    <definedName name="소형B손료">'[90]기계경비(시간당)'!$H$240</definedName>
    <definedName name="소화기">#REF!</definedName>
    <definedName name="송수관로구경">#REF!</definedName>
    <definedName name="송천1">#REF!</definedName>
    <definedName name="송천2">#REF!</definedName>
    <definedName name="송천신설">#REF!</definedName>
    <definedName name="수_량">#REF!</definedName>
    <definedName name="수량">#REF!</definedName>
    <definedName name="수량33">#REF!</definedName>
    <definedName name="수량계산">#REF!</definedName>
    <definedName name="수량내역">#REF!</definedName>
    <definedName name="수량내역33">#REF!</definedName>
    <definedName name="수량산출">#REF!</definedName>
    <definedName name="수량산출서">#REF!</definedName>
    <definedName name="수량원본">'[134]48일위(기존)'!$A:$X</definedName>
    <definedName name="수량조서1">#REF!</definedName>
    <definedName name="수량조서2">#REF!</definedName>
    <definedName name="수량집계1">#REF!</definedName>
    <definedName name="수량집계2">#REF!</definedName>
    <definedName name="수량집계5">#REF!</definedName>
    <definedName name="수원공자재">#REF!</definedName>
    <definedName name="수입">#REF!</definedName>
    <definedName name="수입_총계">#REF!</definedName>
    <definedName name="수입장비">[94]자료!#REF!</definedName>
    <definedName name="수입장비계">[94]자료!#REF!</definedName>
    <definedName name="수정내역">#REF!</definedName>
    <definedName name="수조">#REF!</definedName>
    <definedName name="수조2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[125]단가!$C$66:$D$77</definedName>
    <definedName name="수중케이블단가">#REF!</definedName>
    <definedName name="순공">#REF!</definedName>
    <definedName name="순공사비">#REF!</definedName>
    <definedName name="순공사비계">#REF!</definedName>
    <definedName name="순공사원가">#REF!</definedName>
    <definedName name="스위치_단로1구">#REF!</definedName>
    <definedName name="스위치_삼로">#REF!</definedName>
    <definedName name="스치로폴설치">#REF!</definedName>
    <definedName name="스테파넬">#REF!</definedName>
    <definedName name="스튜디오소계">#REF!</definedName>
    <definedName name="스티로폴">[24]마산방향!$AS$433</definedName>
    <definedName name="스페이서설치">#REF!</definedName>
    <definedName name="스피커">#REF!</definedName>
    <definedName name="승질">#REF!</definedName>
    <definedName name="시">[83]지수적용공사비내역서!#REF!</definedName>
    <definedName name="시공계획서">[0]!시공계획서</definedName>
    <definedName name="시러">#REF!</definedName>
    <definedName name="시방11">#REF!</definedName>
    <definedName name="시방서비고">#REF!</definedName>
    <definedName name="시방서이름">#REF!</definedName>
    <definedName name="시스템박스">#REF!</definedName>
    <definedName name="시운">[135]집계표!$A$1:$M$2</definedName>
    <definedName name="시점">#REF!</definedName>
    <definedName name="시점명">#REF!</definedName>
    <definedName name="시트">#REF!</definedName>
    <definedName name="식">#REF!</definedName>
    <definedName name="식단가">#REF!</definedName>
    <definedName name="식율">#REF!</definedName>
    <definedName name="신가교">#REF!</definedName>
    <definedName name="신리신설">#REF!</definedName>
    <definedName name="신상훈">#REF!</definedName>
    <definedName name="신설">[136]자재!$4:$122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장치">#REF!</definedName>
    <definedName name="신품" hidden="1">#REF!</definedName>
    <definedName name="신흥1호">#REF!</definedName>
    <definedName name="신흥2호">#REF!</definedName>
    <definedName name="실경상">#REF!</definedName>
    <definedName name="실내">#REF!</definedName>
    <definedName name="실지준공일">[79]사업총괄!$H$13&amp;"년 "&amp;[79]사업총괄!$J$13&amp;"월 "&amp;[79]사업총괄!$L$13&amp;"일"</definedName>
    <definedName name="실행">#REF!</definedName>
    <definedName name="십만원">#REF!</definedName>
    <definedName name="십만원율">#REF!</definedName>
    <definedName name="십만원이상">#REF!</definedName>
    <definedName name="십만원이상율">#REF!</definedName>
    <definedName name="씨">#REF!</definedName>
    <definedName name="씨그마ck">#REF!</definedName>
    <definedName name="씨그마y">#REF!</definedName>
    <definedName name="씨발">#REF!</definedName>
    <definedName name="씨부럴">#REF!</definedName>
    <definedName name="씨불">#REF!</definedName>
    <definedName name="ㅇ">#REF!</definedName>
    <definedName name="ㅇ560">#REF!</definedName>
    <definedName name="ㅇㄴㅁ" hidden="1">[137]실행철강하도!$A$1:$A$4</definedName>
    <definedName name="ㅇㄴㅁㅇㄴㄴ">#REF!</definedName>
    <definedName name="ㅇㄹ">#REF!</definedName>
    <definedName name="ㅇㄹㅇㄹ" hidden="1">#REF!</definedName>
    <definedName name="ㅇㄹ홍">#REF!</definedName>
    <definedName name="ㅇ런">#REF!</definedName>
    <definedName name="ㅇㅁ">#REF!</definedName>
    <definedName name="ㅇㅇ">#REF!</definedName>
    <definedName name="ㅇㅇㄹ" hidden="1">#REF!</definedName>
    <definedName name="ㅇㅇㅇ">#REF!</definedName>
    <definedName name="ㅇㅇㅇㅇㅇ">#REF!</definedName>
    <definedName name="ㅇㅇㅇㅇㅇㅇㅇ">'[20]토공(우물통,기타) '!$V$22:$AG$47</definedName>
    <definedName name="ㅇㅇㅇㅇㅇㅇㅇㅇㅇㅇㅇㅇㅇㅇ">'[20]토공(우물통,기타) '!$V$2:$AG$22</definedName>
    <definedName name="ㅇ아앙">#REF!</definedName>
    <definedName name="ㅇ자ㅣ">#REF!</definedName>
    <definedName name="아">#REF!</definedName>
    <definedName name="아까라치쵸코나비아">#REF!</definedName>
    <definedName name="아뇨">#REF!</definedName>
    <definedName name="아늘믿">BlankMacro1</definedName>
    <definedName name="아니">#REF!</definedName>
    <definedName name="아니꼬">#REF!</definedName>
    <definedName name="아니다">#REF!</definedName>
    <definedName name="아니아">#REF!</definedName>
    <definedName name="아니요">#REF!</definedName>
    <definedName name="아다">#REF!</definedName>
    <definedName name="아디">BlankMacro1</definedName>
    <definedName name="아라">#REF!</definedName>
    <definedName name="아루">#REF!</definedName>
    <definedName name="아브라함">#REF!</definedName>
    <definedName name="아서">BlankMacro1</definedName>
    <definedName name="아아아">#REF!</definedName>
    <definedName name="아아아아앙">#REF!</definedName>
    <definedName name="아아앙">#REF!</definedName>
    <definedName name="아연도강관단가">#REF!</definedName>
    <definedName name="아연도배관단가">#REF!</definedName>
    <definedName name="아연도배관자재">#REF!</definedName>
    <definedName name="아이디">#REF!,#REF!</definedName>
    <definedName name="아중신설">#REF!</definedName>
    <definedName name="아하마니다">#REF!</definedName>
    <definedName name="아휴">#REF!</definedName>
    <definedName name="아ㅓ아어">#REF!</definedName>
    <definedName name="아ㅓㅣㅏㄴ">#REF!</definedName>
    <definedName name="안방1호">#REF!</definedName>
    <definedName name="안방2호">#REF!</definedName>
    <definedName name="안전">#REF!</definedName>
    <definedName name="안전A1219">#REF!</definedName>
    <definedName name="안전관리비">#REF!</definedName>
    <definedName name="안전관리비_산식">#REF!</definedName>
    <definedName name="안전관리비요율">#REF!</definedName>
    <definedName name="안전관리비율">#REF!</definedName>
    <definedName name="안전관리비표">#REF!</definedName>
    <definedName name="안정수위">#REF!</definedName>
    <definedName name="알12">#REF!</definedName>
    <definedName name="알d">#REF!</definedName>
    <definedName name="알파1">#REF!</definedName>
    <definedName name="알파2">#REF!</definedName>
    <definedName name="압">#REF!</definedName>
    <definedName name="압력단자">#REF!</definedName>
    <definedName name="압입시공">#REF!</definedName>
    <definedName name="압착터미널">#REF!</definedName>
    <definedName name="앞들1호">#REF!</definedName>
    <definedName name="앞들2호">#REF!</definedName>
    <definedName name="앨c">#REF!</definedName>
    <definedName name="앨e">#REF!</definedName>
    <definedName name="앰프">#REF!</definedName>
    <definedName name="야쿠">#REF!</definedName>
    <definedName name="양매자0403">[73]데이타!$E$168</definedName>
    <definedName name="양매자0505">[73]데이타!$E$169</definedName>
    <definedName name="양매자0606">[73]데이타!$E$170</definedName>
    <definedName name="양수량">#REF!</definedName>
    <definedName name="양식">#REF!</definedName>
    <definedName name="어">#REF!</definedName>
    <definedName name="어라">#REF!</definedName>
    <definedName name="어어ㅣ아너">#REF!</definedName>
    <definedName name="억이상" hidden="1">{#N/A,#N/A,FALSE,"2~8번"}</definedName>
    <definedName name="업체" hidden="1">#REF!</definedName>
    <definedName name="에반게리온">#REF!</definedName>
    <definedName name="에반에셀">#REF!</definedName>
    <definedName name="에이스">#REF!</definedName>
    <definedName name="엘00085">#REF!</definedName>
    <definedName name="여건">[138]집계표!#REF!</definedName>
    <definedName name="여건보고">[139]집계표!#REF!</definedName>
    <definedName name="역1">#REF!</definedName>
    <definedName name="역간">#REF!</definedName>
    <definedName name="역간_궤도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장">#REF!</definedName>
    <definedName name="열">#REF!</definedName>
    <definedName name="열차무선전화설비">#REF!</definedName>
    <definedName name="영역">#REF!</definedName>
    <definedName name="영주시관내">[121]적현로!#REF!</definedName>
    <definedName name="영터">#REF!</definedName>
    <definedName name="예">#REF!</definedName>
    <definedName name="예3">#REF!</definedName>
    <definedName name="예55">#REF!</definedName>
    <definedName name="예비비수">#REF!</definedName>
    <definedName name="예비비평">#REF!</definedName>
    <definedName name="오" hidden="1">[64]실행철강하도!$A$1:$A$4</definedName>
    <definedName name="오만원">#REF!</definedName>
    <definedName name="오만원율">#REF!</definedName>
    <definedName name="오수개수">#REF!</definedName>
    <definedName name="오주1호">#REF!</definedName>
    <definedName name="오주2호">#REF!</definedName>
    <definedName name="오주3호">#REF!</definedName>
    <definedName name="오주4호">#REF!</definedName>
    <definedName name="오천원">#REF!</definedName>
    <definedName name="오천원율">#REF!</definedName>
    <definedName name="오케이">[0]!오케이</definedName>
    <definedName name="왜그래">#REF!</definedName>
    <definedName name="요동1호">#REF!</definedName>
    <definedName name="요동2호">#REF!</definedName>
    <definedName name="요율">#REF!</definedName>
    <definedName name="용">#REF!</definedName>
    <definedName name="용경비금액">#REF!</definedName>
    <definedName name="용경비단가">#REF!</definedName>
    <definedName name="용노무비금액">#REF!</definedName>
    <definedName name="용노무비단가">#REF!</definedName>
    <definedName name="용량">#REF!</definedName>
    <definedName name="용원수">#REF!</definedName>
    <definedName name="용재료비금액">#REF!</definedName>
    <definedName name="용재료비단가">#REF!</definedName>
    <definedName name="용접">#REF!</definedName>
    <definedName name="용접공">'[90]기계경비(시간당)'!$D$13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산">#REF!</definedName>
    <definedName name="우씨">#REF!</definedName>
    <definedName name="우우">#REF!</definedName>
    <definedName name="우우우우">#REF!</definedName>
    <definedName name="우휴">#REF!</definedName>
    <definedName name="우ㅜㅜㅜ">#REF!</definedName>
    <definedName name="운반비">[125]단가!$F$66:$G$77</definedName>
    <definedName name="운암">#REF!</definedName>
    <definedName name="운전">#REF!</definedName>
    <definedName name="운전사">#REF!</definedName>
    <definedName name="운전사_운반">'[90]기계경비(시간당)'!$D$7</definedName>
    <definedName name="운전조">#REF!</definedName>
    <definedName name="운호1호">#REF!</definedName>
    <definedName name="운호2호">#REF!</definedName>
    <definedName name="운호3호">#REF!</definedName>
    <definedName name="원">#REF!</definedName>
    <definedName name="원_가_계_산_서">#REF!</definedName>
    <definedName name="원2">#REF!</definedName>
    <definedName name="원가" hidden="1">{#N/A,#N/A,FALSE,"운반시간"}</definedName>
    <definedName name="원가계산">[0]!원가계산</definedName>
    <definedName name="원가계산명">#REF!</definedName>
    <definedName name="원가계산서">#REF!</definedName>
    <definedName name="원가계산창">[0]!원가계산창</definedName>
    <definedName name="원가계신">#REF!</definedName>
    <definedName name="원남내역" hidden="1">[140]실행철강하도!$A$1:$A$4</definedName>
    <definedName name="원본">#REF!</definedName>
    <definedName name="원안">[107]원안!$C$5:$Q$495</definedName>
    <definedName name="원안1">[107]원안!$B$5:$Q$556</definedName>
    <definedName name="원안기준">[107]원안!$A$4:$Q$538</definedName>
    <definedName name="원운1호">#REF!</definedName>
    <definedName name="원운2호">#REF!</definedName>
    <definedName name="위샤캡">#REF!</definedName>
    <definedName name="위치">#N/A</definedName>
    <definedName name="유">#REF!</definedName>
    <definedName name="유도등">#REF!</definedName>
    <definedName name="유동">#REF!</definedName>
    <definedName name="유동표">[141]지급자재!#REF!</definedName>
    <definedName name="유모레스크">#REF!</definedName>
    <definedName name="유압">[83]지수적용공사비내역서!#REF!</definedName>
    <definedName name="육등급">[121]적현로!#REF!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파">#REF!</definedName>
    <definedName name="을지양식">#REF!</definedName>
    <definedName name="응">#REF!</definedName>
    <definedName name="의">#REF!</definedName>
    <definedName name="의_덕">'[108]역간(의-덕)'!$A$4:$F$25</definedName>
    <definedName name="의_주">#REF!</definedName>
    <definedName name="의1">[142]기!#REF!</definedName>
    <definedName name="의정부">#REF!</definedName>
    <definedName name="의정부1">#REF!</definedName>
    <definedName name="이">#REF!</definedName>
    <definedName name="이공구공사원가">#REF!</definedName>
    <definedName name="이나">#REF!</definedName>
    <definedName name="이다">#REF!</definedName>
    <definedName name="이름">#REF!</definedName>
    <definedName name="이삼">#REF!</definedName>
    <definedName name="이성원">#REF!</definedName>
    <definedName name="이윤">#REF!</definedName>
    <definedName name="이윤_산식">#REF!</definedName>
    <definedName name="이윤요율">#REF!</definedName>
    <definedName name="이윤표">#REF!</definedName>
    <definedName name="이이이">#REF!</definedName>
    <definedName name="이제마">#REF!</definedName>
    <definedName name="이ㅏ">#REF!</definedName>
    <definedName name="이ㅏㄹ">#REF!</definedName>
    <definedName name="익산개수">#REF!</definedName>
    <definedName name="인상익">BlankMacro1</definedName>
    <definedName name="인쇄양식">[0]!인쇄양식</definedName>
    <definedName name="인원">#REF!</definedName>
    <definedName name="인입공사비">#REF!</definedName>
    <definedName name="인테리어소계">#REF!</definedName>
    <definedName name="일">#REF!</definedName>
    <definedName name="일.화장실및관리실">#REF!</definedName>
    <definedName name="일관">[75]건축!#REF!</definedName>
    <definedName name="일반관리비">#REF!</definedName>
    <definedName name="일반관리비_산식">#REF!</definedName>
    <definedName name="일반관리비요율">#REF!</definedName>
    <definedName name="일반관리비율">#REF!</definedName>
    <definedName name="일반관리비표">#REF!</definedName>
    <definedName name="일반통신설비">#REF!</definedName>
    <definedName name="일식">#REF!</definedName>
    <definedName name="일우위">#REF!</definedName>
    <definedName name="일위">#REF!</definedName>
    <definedName name="일위1">[143]일위산출근거!$A$1:$AL$2801</definedName>
    <definedName name="일위11">#REF!</definedName>
    <definedName name="일위2">#REF!</definedName>
    <definedName name="일위22">#REF!</definedName>
    <definedName name="일위222">#REF!</definedName>
    <definedName name="일위3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2">#REF!</definedName>
    <definedName name="일위대가가">#REF!</definedName>
    <definedName name="일위목록">#REF!</definedName>
    <definedName name="일위산출">#REF!</definedName>
    <definedName name="일위산출1">#REF!</definedName>
    <definedName name="일이삼">#REF!</definedName>
    <definedName name="임벌스">#REF!</definedName>
    <definedName name="임실">#REF!</definedName>
    <definedName name="임실34">#REF!</definedName>
    <definedName name="임실개수">#REF!</definedName>
    <definedName name="임직">#REF!</definedName>
    <definedName name="임파">#REF!</definedName>
    <definedName name="입력란">#REF!</definedName>
    <definedName name="입력선택">#N/A</definedName>
    <definedName name="입력전체">#REF!</definedName>
    <definedName name="입력하세요">[144]제경비!#REF!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[145]집계표!#REF!</definedName>
    <definedName name="입찰일">[79]사업총괄!$H$7&amp;"년 "&amp;[79]사업총괄!$J$7&amp;"월 "&amp;[79]사업총괄!$L$7&amp;"일"</definedName>
    <definedName name="ㅈ">#REF!</definedName>
    <definedName name="ㅈㄷㅈㄷ">#REF!</definedName>
    <definedName name="ㅈㅇㄻㄴㅇㄹ">[0]!ㅈㅇㄻㄴㅇㄹ</definedName>
    <definedName name="ㅈㅈ">[0]!ㅈㅈ</definedName>
    <definedName name="ㅈㅈㄷㅈㄷ">#REF!</definedName>
    <definedName name="ㅈㅈㅇㅇ">[0]!ㅈㅈㅇㅇ</definedName>
    <definedName name="ㅈㅈㅈㅈ">[0]!ㅈㅈㅈㅈ</definedName>
    <definedName name="ㅈㅈㅈㅈㅈㅈㅈㅈㅈ">#REF!</definedName>
    <definedName name="ㅈㅈㅈㅈㅈㅈㅈㅈㅈㅈㅈ">#REF!</definedName>
    <definedName name="ㅈㅈㅈㅈㅈㅈㅈㅈㅈㅈㅈㅈㅈㅈㅈ">#REF!</definedName>
    <definedName name="ㅈㅈㅈㅈㅈㅈㅈㅈㅈㅈㅈㅈㅈㅈㅈㅈㅈㅈㅈㅈ">#REF!</definedName>
    <definedName name="ㅈㅈㅈㅋㅌ">#REF!</definedName>
    <definedName name="자">#REF!</definedName>
    <definedName name="자경비금액">#REF!</definedName>
    <definedName name="자경비단가">#REF!</definedName>
    <definedName name="자노무비금액">#REF!</definedName>
    <definedName name="자노무비단가">#REF!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십만원율">#REF!</definedName>
    <definedName name="자십만원이상">#REF!</definedName>
    <definedName name="자십만원잇아">#REF!</definedName>
    <definedName name="자연수위">#REF!</definedName>
    <definedName name="자오만원율">#REF!</definedName>
    <definedName name="자오천원율">#REF!</definedName>
    <definedName name="자원수">#REF!</definedName>
    <definedName name="자재">#REF!</definedName>
    <definedName name="자재11">#REF!</definedName>
    <definedName name="자재단">#REF!</definedName>
    <definedName name="자재단11">#REF!</definedName>
    <definedName name="자재단가">#REF!</definedName>
    <definedName name="자재단가가">#REF!</definedName>
    <definedName name="자재단가수정완료">[0]!자재단가수정완료</definedName>
    <definedName name="자재단가표">#REF!</definedName>
    <definedName name="자재료비금액">#REF!</definedName>
    <definedName name="자재료비단가">#REF!</definedName>
    <definedName name="자재비">#REF!</definedName>
    <definedName name="자재비율">#REF!</definedName>
    <definedName name="자재사정">#REF!</definedName>
    <definedName name="자재수">#REF!</definedName>
    <definedName name="자재재">#REF!</definedName>
    <definedName name="자재평">#REF!</definedName>
    <definedName name="작업">#REF!</definedName>
    <definedName name="잔액">#REF!</definedName>
    <definedName name="잡비">#REF!</definedName>
    <definedName name="잡비산출내역">[146]표지!#REF!</definedName>
    <definedName name="잡비율">#REF!</definedName>
    <definedName name="잡자재비">#REF!</definedName>
    <definedName name="잡지출수">#REF!</definedName>
    <definedName name="잡지출평">#REF!</definedName>
    <definedName name="장고개터널A1353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료">[147]자료!$A$4:$AC$954</definedName>
    <definedName name="재료비">#REF!</definedName>
    <definedName name="재료비계">[75]건축!#REF!</definedName>
    <definedName name="재료비요율">#REF!</definedName>
    <definedName name="재료집계3">#REF!</definedName>
    <definedName name="재수너">#REF!</definedName>
    <definedName name="재수어으므니다루">#REF!</definedName>
    <definedName name="저">#REF!</definedName>
    <definedName name="저3">#REF!</definedName>
    <definedName name="저거">#REF!</definedName>
    <definedName name="저격2">#REF!</definedName>
    <definedName name="저수조만수위">#REF!</definedName>
    <definedName name="저케">#REF!</definedName>
    <definedName name="저판두께">'[148]#REF'!$AJ$30</definedName>
    <definedName name="적격">[149]실행내역!$A$2:$G$2338</definedName>
    <definedName name="적격종건">#REF!</definedName>
    <definedName name="전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품질">#REF!</definedName>
    <definedName name="전동기용량">#REF!</definedName>
    <definedName name="전등단가">#REF!</definedName>
    <definedName name="전등수량">#REF!</definedName>
    <definedName name="전등신설">#REF!</definedName>
    <definedName name="전등철거단가">#REF!</definedName>
    <definedName name="전라선개정">#REF!</definedName>
    <definedName name="전력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부속품비">#REF!</definedName>
    <definedName name="전선랙크">#REF!</definedName>
    <definedName name="전선총물량">'[142]전선(총)'!$1:$1048576</definedName>
    <definedName name="전신_2003">[97]전신!$C$180:$O$210</definedName>
    <definedName name="전신환_2002">[97]전신!$C$145:$O$175</definedName>
    <definedName name="전장">#REF!</definedName>
    <definedName name="전전">#REF!</definedName>
    <definedName name="전주신설">#REF!</definedName>
    <definedName name="전체">#REF!</definedName>
    <definedName name="전화및TV공시청설비">#REF!</definedName>
    <definedName name="점검통로">#REF!</definedName>
    <definedName name="접속">[25]교각1!#REF!</definedName>
    <definedName name="접속슬래브">#REF!</definedName>
    <definedName name="접속슬래브접합공">#REF!</definedName>
    <definedName name="접지_단자함">#REF!</definedName>
    <definedName name="접지동봉">#REF!</definedName>
    <definedName name="접지크램프">#REF!</definedName>
    <definedName name="정경비금액">#REF!</definedName>
    <definedName name="정경비단가">#REF!</definedName>
    <definedName name="정노무비금액">#REF!</definedName>
    <definedName name="정노무비단가">#REF!</definedName>
    <definedName name="정렬">#REF!</definedName>
    <definedName name="정렬BBB">#REF!</definedName>
    <definedName name="정렬기준">#REF!</definedName>
    <definedName name="정류기">#REF!</definedName>
    <definedName name="정원수">#REF!</definedName>
    <definedName name="정재료비금액">#REF!</definedName>
    <definedName name="정재료비단가">#REF!</definedName>
    <definedName name="정정">'[150]2000년1차'!#REF!</definedName>
    <definedName name="제기나">#REF!</definedName>
    <definedName name="제길">#REF!</definedName>
    <definedName name="제록스">#REF!</definedName>
    <definedName name="제잡비">#REF!</definedName>
    <definedName name="제제제제제제비">#REF!</definedName>
    <definedName name="조경공">[73]데이타!$E$658</definedName>
    <definedName name="조경공B10">[73]식재인부!$B$24</definedName>
    <definedName name="조경공B4이하">[73]식재인부!$B$18</definedName>
    <definedName name="조경공B5">[73]식재인부!$B$19</definedName>
    <definedName name="조경공B6">[73]식재인부!$B$20</definedName>
    <definedName name="조경공B8">[73]식재인부!$B$22</definedName>
    <definedName name="조경공R10">[73]식재인부!$B$54</definedName>
    <definedName name="조경공R12">[73]식재인부!$B$56</definedName>
    <definedName name="조경공R15">[73]식재인부!$B$59</definedName>
    <definedName name="조경공R4이하">[73]식재인부!$B$48</definedName>
    <definedName name="조경공R5">[73]식재인부!$B$49</definedName>
    <definedName name="조경공R6">[73]식재인부!$B$50</definedName>
    <definedName name="조경공R7">[73]식재인부!$B$51</definedName>
    <definedName name="조경공R8">[73]식재인부!$B$52</definedName>
    <definedName name="조명기구">#REF!</definedName>
    <definedName name="조명율표">[151]조명율표!$B$4:$F$495</definedName>
    <definedName name="조명장치소계">#REF!</definedName>
    <definedName name="조사가" hidden="1">[152]입찰안!#REF!</definedName>
    <definedName name="조원공_1.1_1.5">[73]식재인부!$B$5</definedName>
    <definedName name="조장">#REF!</definedName>
    <definedName name="조조조조">BlankMacro1</definedName>
    <definedName name="조조조조좆">BlankMacro1</definedName>
    <definedName name="조형가이즈까3010">[73]데이타!$E$11</definedName>
    <definedName name="조형가이즈까3012">[73]데이타!$E$12</definedName>
    <definedName name="조형가이즈까3014">[73]데이타!$E$13</definedName>
    <definedName name="조형가이즈까3516">[73]데이타!$E$14</definedName>
    <definedName name="종목">[38]자료!$J$39:$K$43</definedName>
    <definedName name="종목수">[94]자료!#REF!</definedName>
    <definedName name="주">#REF!</definedName>
    <definedName name="주_마">#REF!</definedName>
    <definedName name="주내">#REF!</definedName>
    <definedName name="주내1">#REF!</definedName>
    <definedName name="주내역">#REF!</definedName>
    <definedName name="주산">#REF!</definedName>
    <definedName name="주생">#REF!</definedName>
    <definedName name="주주생">#REF!</definedName>
    <definedName name="죽림온천신설">#REF!</definedName>
    <definedName name="죽어">#REF!</definedName>
    <definedName name="준공검사일">[79]사업총괄!$H$14&amp;"년 "&amp;[79]사업총괄!$J$14&amp;"월 "&amp;[79]사업총괄!$L$14&amp;"일"</definedName>
    <definedName name="준공급지급일">[79]사업총괄!$H$15&amp;"년 "&amp;[79]사업총괄!$J$15&amp;"월 "&amp;[79]사업총괄!$L$15&amp;"일"</definedName>
    <definedName name="준공예정일">[79]사업총괄!$B$15&amp;"년 "&amp;[79]사업총괄!$D$15&amp;"월 "&amp;[79]사업총괄!$F$15&amp;"일"</definedName>
    <definedName name="중기산출서">#REF!</definedName>
    <definedName name="중기운전기사">'[90]기계경비(시간당)'!$D$4</definedName>
    <definedName name="중량">#REF!</definedName>
    <definedName name="중량표">#REF!</definedName>
    <definedName name="중원1교A502">#REF!</definedName>
    <definedName name="중원대교A258">#REF!</definedName>
    <definedName name="중흥부두2">#REF!</definedName>
    <definedName name="증감내역" hidden="1">'[153]#REF'!#REF!</definedName>
    <definedName name="증감대비">#REF!</definedName>
    <definedName name="지">#REF!</definedName>
    <definedName name="지겨">#REF!</definedName>
    <definedName name="지겨워">#REF!</definedName>
    <definedName name="지급">#REF!,#REF!,#REF!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분율">[154]보증수수료산출!#REF!</definedName>
    <definedName name="지역">#N/A</definedName>
    <definedName name="지은">#REF!</definedName>
    <definedName name="지은바보">#REF!</definedName>
    <definedName name="지지우개">#REF!</definedName>
    <definedName name="지출">#REF!</definedName>
    <definedName name="지출_총계">#REF!</definedName>
    <definedName name="지표">#REF!</definedName>
    <definedName name="직공">#REF!</definedName>
    <definedName name="직관.J">[41]진주방향!$AN$341</definedName>
    <definedName name="직노">[75]건축!#REF!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직종">#REF!</definedName>
    <definedName name="진석">#REF!,#REF!</definedName>
    <definedName name="진입로단가산출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>#REF!</definedName>
    <definedName name="집계">'[92]토공(우물통,기타) '!$M$8:$U$25</definedName>
    <definedName name="집계1">'[92]토공(우물통,기타) '!$M$8:$U$25</definedName>
    <definedName name="집계서">BlankMacro1</definedName>
    <definedName name="집계표">[84]집계표!#REF!</definedName>
    <definedName name="집계표2">[0]!집</definedName>
    <definedName name="짜증">#REF!</definedName>
    <definedName name="짜증1">#REF!</definedName>
    <definedName name="찡니">#REF!</definedName>
    <definedName name="ㅊ">#REF!</definedName>
    <definedName name="ㅊ1555">#REF!</definedName>
    <definedName name="ㅊ30">#REF!</definedName>
    <definedName name="ㅊㅊ">#REF!</definedName>
    <definedName name="ㅊㅊㅊ">[0]!ㅊㅊㅊ</definedName>
    <definedName name="ㅊㅊㅊㅊ" hidden="1">{#N/A,#N/A,FALSE,"단가표지"}</definedName>
    <definedName name="ㅊㅍㅇ">[0]!ㅊㅍㅇ</definedName>
    <definedName name="ㅊㅍㅊㅍ">#REF!</definedName>
    <definedName name="차">#REF!</definedName>
    <definedName name="착공년">#N/A</definedName>
    <definedName name="착공월">#N/A</definedName>
    <definedName name="착공일">[79]사업총괄!$B$14&amp;"년 "&amp;[79]사업총괄!$D$14&amp;"월 "&amp;[79]사업총괄!$F$14&amp;"일"</definedName>
    <definedName name="착암공">'[90]기계경비(시간당)'!$D$12</definedName>
    <definedName name="착정심도">#REF!</definedName>
    <definedName name="창호대가">#N/A</definedName>
    <definedName name="책임한계점공사">'[155]빌딩 안내'!#REF!</definedName>
    <definedName name="철거구간">#REF!</definedName>
    <definedName name="철거자재">#REF!</definedName>
    <definedName name="철거전등단가">#REF!</definedName>
    <definedName name="철거조서">#REF!</definedName>
    <definedName name="철거집계">#REF!</definedName>
    <definedName name="철공">#REF!</definedName>
    <definedName name="철근">#REF!</definedName>
    <definedName name="철근가공조립">#REF!</definedName>
    <definedName name="철근량" hidden="1">{#N/A,#N/A,FALSE,"전력간선"}</definedName>
    <definedName name="철근항복응력">'[148]#REF'!$G$144</definedName>
    <definedName name="철목1호">#REF!</definedName>
    <definedName name="철목2호">#REF!</definedName>
    <definedName name="철목3호">#REF!</definedName>
    <definedName name="철목4호">#REF!</definedName>
    <definedName name="철십만원율">#REF!</definedName>
    <definedName name="철십만원이상">#REF!</definedName>
    <definedName name="철십만원이상율">#REF!</definedName>
    <definedName name="철오만원율">#REF!</definedName>
    <definedName name="철오천원율">#REF!</definedName>
    <definedName name="청림1호">#REF!</definedName>
    <definedName name="청림2호">#REF!</definedName>
    <definedName name="청림3호">#REF!</definedName>
    <definedName name="청천200">'[156]200'!#REF!</definedName>
    <definedName name="초기_잔액">#REF!</definedName>
    <definedName name="총">#REF!</definedName>
    <definedName name="총_원_가">[157]손익분석!#REF!</definedName>
    <definedName name="총1">#REF!</definedName>
    <definedName name="총갑지" hidden="1">#REF!</definedName>
    <definedName name="총공사비">#REF!</definedName>
    <definedName name="총괄">#REF!</definedName>
    <definedName name="총괄표">#REF!</definedName>
    <definedName name="총물량">[158]총물량표!$C$2:$M$475</definedName>
    <definedName name="총물량2">'[159]총(철거)'!$C$2:$M$137</definedName>
    <definedName name="총물량표">#REF!</definedName>
    <definedName name="총액">[160]DANGA!$J$4:$J$300</definedName>
    <definedName name="총원가">#REF!</definedName>
    <definedName name="총원가2">#REF!</definedName>
    <definedName name="총집계">BlankMacro1</definedName>
    <definedName name="총체수량.XLS">'[161]2000년 공정표'!#REF!</definedName>
    <definedName name="춘포신설">#REF!</definedName>
    <definedName name="출충">#REF!</definedName>
    <definedName name="충주" hidden="1">[153]입찰보고!#REF!</definedName>
    <definedName name="측량">#REF!</definedName>
    <definedName name="측설비수">#REF!</definedName>
    <definedName name="측설비평">#REF!</definedName>
    <definedName name="치치">#REF!</definedName>
    <definedName name="칠">#REF!</definedName>
    <definedName name="칠팔구">#REF!</definedName>
    <definedName name="ㅋ">#REF!</definedName>
    <definedName name="ㅋㅋ">BlankMacro1</definedName>
    <definedName name="ㅋㅋㅋ" hidden="1">{#N/A,#N/A,FALSE,"전력간선"}</definedName>
    <definedName name="카">#REF!</definedName>
    <definedName name="캇타간재">'[90]기계경비(시간당)'!$H$92</definedName>
    <definedName name="캇타노무">'[90]기계경비(시간당)'!$H$88</definedName>
    <definedName name="캇타손료">'[90]기계경비(시간당)'!$H$87</definedName>
    <definedName name="케이블_1">[33]단가!#REF!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코">#REF!</definedName>
    <definedName name="코끼리">#REF!</definedName>
    <definedName name="코드">'[162]2.입력sheet'!#REF!</definedName>
    <definedName name="콘덴샤">#REF!</definedName>
    <definedName name="콘센트">#REF!</definedName>
    <definedName name="콘센트_아울렛">#REF!</definedName>
    <definedName name="콘크">#REF!</definedName>
    <definedName name="콘크리트공칭강도">'[148]#REF'!$G$132</definedName>
    <definedName name="콘크리트타설">#REF!</definedName>
    <definedName name="쿄니아">#REF!</definedName>
    <definedName name="쿄로">#REF!</definedName>
    <definedName name="쿄쿄">#REF!</definedName>
    <definedName name="쿠쿠">#REF!</definedName>
    <definedName name="ㅌ">#REF!</definedName>
    <definedName name="ㅌ1121">'[81]전차선로 물량표'!#REF!</definedName>
    <definedName name="ㅌㅊㅌ">#REF!</definedName>
    <definedName name="ㅌㅌ" hidden="1">{#N/A,#N/A,FALSE,"단가표지"}</definedName>
    <definedName name="타">#REF!</definedName>
    <definedName name="터널공">#REF!</definedName>
    <definedName name="테스트">'[163]1.설계설명서'!#REF!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>#REF!</definedName>
    <definedName name="토공A25">#REF!</definedName>
    <definedName name="토목내역">#REF!</definedName>
    <definedName name="토목산재">'[164]1.취수장'!#REF!</definedName>
    <definedName name="토목설계" hidden="1">{#N/A,#N/A,FALSE,"골재소요량";#N/A,#N/A,FALSE,"골재소요량"}</definedName>
    <definedName name="토목안전">'[164]1.취수장'!#REF!</definedName>
    <definedName name="토목점검">'[164]1.취수장'!#REF!</definedName>
    <definedName name="토십만원율">#REF!</definedName>
    <definedName name="토십만원이상">#REF!</definedName>
    <definedName name="토십만원이상율">#REF!</definedName>
    <definedName name="토오만원율">#REF!</definedName>
    <definedName name="토오천원율">#REF!</definedName>
    <definedName name="토현1가도교">#REF!</definedName>
    <definedName name="토현2가도교">#REF!</definedName>
    <definedName name="통내">#REF!</definedName>
    <definedName name="통산출1">#REF!</definedName>
    <definedName name="통설">#REF!</definedName>
    <definedName name="통신">BlankMacro1</definedName>
    <definedName name="통신일위대가">BlankMacro1</definedName>
    <definedName name="통신집계">BlankMacro1</definedName>
    <definedName name="통일로">#REF!</definedName>
    <definedName name="퇴직부금비">#REF!</definedName>
    <definedName name="퇴직부금비_산식">#REF!</definedName>
    <definedName name="투찰" hidden="1">{#N/A,#N/A,FALSE,"단가표지"}</definedName>
    <definedName name="투찰내역">[165]내역서!$A$4:$O$660</definedName>
    <definedName name="특고">#REF!</definedName>
    <definedName name="특별">#REF!</definedName>
    <definedName name="특별인부">'[90]기계경비(시간당)'!$D$9</definedName>
    <definedName name="ㅍ">#REF!</definedName>
    <definedName name="ㅍㅍ">#REF!</definedName>
    <definedName name="파">#REF!</definedName>
    <definedName name="파이1">#REF!</definedName>
    <definedName name="파이2">#REF!</definedName>
    <definedName name="파이프펜던트">[56]DATA!$E$17:$F$26</definedName>
    <definedName name="파파">#REF!</definedName>
    <definedName name="팔" hidden="1">#REF!</definedName>
    <definedName name="팩스">#REF!</definedName>
    <definedName name="펌프구경">#REF!</definedName>
    <definedName name="평야부자재">#REF!</definedName>
    <definedName name="평자재단가">#REF!</definedName>
    <definedName name="평자재단위당">#REF!</definedName>
    <definedName name="폐기물내역서">[0]!템플리트모듈6</definedName>
    <definedName name="폐기물수수료">#REF!</definedName>
    <definedName name="폐기물집계표">[0]!집</definedName>
    <definedName name="포장1">#REF!</definedName>
    <definedName name="포장공">#REF!</definedName>
    <definedName name="포장공A985">#REF!</definedName>
    <definedName name="포항학전">[121]적현로!#REF!</definedName>
    <definedName name="표">#REF!</definedName>
    <definedName name="표면처리">#REF!</definedName>
    <definedName name="표주">#REF!</definedName>
    <definedName name="표주설치">#REF!</definedName>
    <definedName name="표주설치치">#REF!</definedName>
    <definedName name="표지">#REF!</definedName>
    <definedName name="표지_1">#REF!</definedName>
    <definedName name="표지1">#REF!</definedName>
    <definedName name="표지11">#REF!</definedName>
    <definedName name="표지2">#REF!</definedName>
    <definedName name="표지22">#REF!</definedName>
    <definedName name="표지3">#REF!</definedName>
    <definedName name="표지44">#REF!</definedName>
    <definedName name="표지6">#REF!</definedName>
    <definedName name="표지7">#REF!</definedName>
    <definedName name="표지8">#REF!</definedName>
    <definedName name="표지9">#REF!</definedName>
    <definedName name="표지90">#REF!</definedName>
    <definedName name="표징1">#REF!</definedName>
    <definedName name="표표배">#REF!</definedName>
    <definedName name="푸푸옹옹">[166]부대내역!$1:$4</definedName>
    <definedName name="품________명">#REF!</definedName>
    <definedName name="품100경">[167]품셈표!#REF!</definedName>
    <definedName name="품100노">[167]품셈표!#REF!</definedName>
    <definedName name="품100재">[167]품셈표!#REF!</definedName>
    <definedName name="품101경">[167]품셈표!#REF!</definedName>
    <definedName name="품101노">[167]품셈표!#REF!</definedName>
    <definedName name="품101재">[167]품셈표!#REF!</definedName>
    <definedName name="품102경">[167]품셈표!#REF!</definedName>
    <definedName name="품102노">[167]품셈표!#REF!</definedName>
    <definedName name="품102재">[167]품셈표!#REF!</definedName>
    <definedName name="품103경">[167]품셈표!#REF!</definedName>
    <definedName name="품103노">[167]품셈표!#REF!</definedName>
    <definedName name="품103재">[167]품셈표!#REF!</definedName>
    <definedName name="품104경">[167]품셈표!#REF!</definedName>
    <definedName name="품104노">[167]품셈표!#REF!</definedName>
    <definedName name="품104재">[167]품셈표!#REF!</definedName>
    <definedName name="품105경">[167]품셈표!#REF!</definedName>
    <definedName name="품105노">[167]품셈표!#REF!</definedName>
    <definedName name="품105재">[167]품셈표!#REF!</definedName>
    <definedName name="품106경">[167]품셈표!#REF!</definedName>
    <definedName name="품106노">[167]품셈표!#REF!</definedName>
    <definedName name="품106재">[167]품셈표!#REF!</definedName>
    <definedName name="품108경">[167]품셈표!#REF!</definedName>
    <definedName name="품108노">[167]품셈표!#REF!</definedName>
    <definedName name="품108재">[167]품셈표!#REF!</definedName>
    <definedName name="품117노">[167]품셈표!#REF!</definedName>
    <definedName name="품122재">[167]품셈표!#REF!</definedName>
    <definedName name="품124노">[167]품셈표!#REF!</definedName>
    <definedName name="품124재">[167]품셈표!#REF!</definedName>
    <definedName name="품125노">[167]품셈표!#REF!</definedName>
    <definedName name="품125재">[167]품셈표!#REF!</definedName>
    <definedName name="품127노">[167]품셈표!#REF!</definedName>
    <definedName name="품127재">[167]품셈표!#REF!</definedName>
    <definedName name="품128노">[167]품셈표!#REF!</definedName>
    <definedName name="품128재">[167]품셈표!#REF!</definedName>
    <definedName name="품130노">[167]품셈표!#REF!</definedName>
    <definedName name="품130재">[167]품셈표!#REF!</definedName>
    <definedName name="품131재">[167]품셈표!#REF!</definedName>
    <definedName name="품132노">[167]품셈표!#REF!</definedName>
    <definedName name="품132재">[167]품셈표!#REF!</definedName>
    <definedName name="품135재">[167]품셈표!#REF!</definedName>
    <definedName name="품143노">[167]품셈표!#REF!</definedName>
    <definedName name="품143재">[167]품셈표!#REF!</definedName>
    <definedName name="품144노">[167]품셈표!#REF!</definedName>
    <definedName name="품144재">[167]품셈표!#REF!</definedName>
    <definedName name="품151노">[167]품셈표!#REF!</definedName>
    <definedName name="품151재">[167]품셈표!#REF!</definedName>
    <definedName name="품152노">[167]품셈표!#REF!</definedName>
    <definedName name="품152재">[167]품셈표!#REF!</definedName>
    <definedName name="품153노">[167]품셈표!#REF!</definedName>
    <definedName name="품153재">[167]품셈표!#REF!</definedName>
    <definedName name="품154노">[167]품셈표!#REF!</definedName>
    <definedName name="품154재">[167]품셈표!#REF!</definedName>
    <definedName name="품156노">[167]품셈표!#REF!</definedName>
    <definedName name="품156재">[167]품셈표!#REF!</definedName>
    <definedName name="품160재">[167]품셈표!#REF!</definedName>
    <definedName name="품161노">[167]품셈표!#REF!</definedName>
    <definedName name="품161재">[167]품셈표!#REF!</definedName>
    <definedName name="품163노">[167]품셈표!#REF!</definedName>
    <definedName name="품163재">[167]품셈표!#REF!</definedName>
    <definedName name="품164노">[167]품셈표!#REF!</definedName>
    <definedName name="품164재">[167]품셈표!#REF!</definedName>
    <definedName name="품169경">[167]품셈표!#REF!</definedName>
    <definedName name="품169노">[167]품셈표!#REF!</definedName>
    <definedName name="품169재">[167]품셈표!#REF!</definedName>
    <definedName name="품170경">[167]품셈표!#REF!</definedName>
    <definedName name="품170노">[167]품셈표!#REF!</definedName>
    <definedName name="품170재">[167]품셈표!#REF!</definedName>
    <definedName name="품171경">[167]품셈표!#REF!</definedName>
    <definedName name="품171노">[167]품셈표!#REF!</definedName>
    <definedName name="품171재">[167]품셈표!#REF!</definedName>
    <definedName name="품172노">[167]품셈표!#REF!</definedName>
    <definedName name="품172재">[167]품셈표!#REF!</definedName>
    <definedName name="품173노">[167]품셈표!#REF!</definedName>
    <definedName name="품173재">[167]품셈표!#REF!</definedName>
    <definedName name="품174경">[167]품셈표!#REF!</definedName>
    <definedName name="품174노">[167]품셈표!#REF!</definedName>
    <definedName name="품174재">[167]품셈표!#REF!</definedName>
    <definedName name="품175경">[167]품셈표!#REF!</definedName>
    <definedName name="품175노">[167]품셈표!#REF!</definedName>
    <definedName name="품175재">[167]품셈표!#REF!</definedName>
    <definedName name="품176경">[167]품셈표!#REF!</definedName>
    <definedName name="품176노">[167]품셈표!#REF!</definedName>
    <definedName name="품176재">[167]품셈표!#REF!</definedName>
    <definedName name="품177노">[167]품셈표!#REF!</definedName>
    <definedName name="품177재">[167]품셈표!#REF!</definedName>
    <definedName name="품178경1">[167]품셈표!#REF!</definedName>
    <definedName name="품178노1">[167]품셈표!#REF!</definedName>
    <definedName name="품178재1">[167]품셈표!#REF!</definedName>
    <definedName name="품179경">[167]품셈표!#REF!</definedName>
    <definedName name="품179노">[167]품셈표!#REF!</definedName>
    <definedName name="품179재">[167]품셈표!#REF!</definedName>
    <definedName name="품180경">[167]품셈표!#REF!</definedName>
    <definedName name="품180노">[167]품셈표!#REF!</definedName>
    <definedName name="품180재">[167]품셈표!#REF!</definedName>
    <definedName name="품181노">[167]품셈표!#REF!</definedName>
    <definedName name="품182노">[167]품셈표!#REF!</definedName>
    <definedName name="품182재">[167]품셈표!#REF!</definedName>
    <definedName name="품37노">[167]품셈표!#REF!</definedName>
    <definedName name="품38노">[167]품셈표!#REF!</definedName>
    <definedName name="품39노">[167]품셈표!#REF!</definedName>
    <definedName name="품40노">[167]품셈표!#REF!</definedName>
    <definedName name="품41노">[167]품셈표!#REF!</definedName>
    <definedName name="품42노">[167]품셈표!#REF!</definedName>
    <definedName name="품55노1">[167]품셈표!#REF!</definedName>
    <definedName name="품55재1">[167]품셈표!#REF!</definedName>
    <definedName name="품57노">[167]품셈표!#REF!</definedName>
    <definedName name="품57재">[167]품셈표!#REF!</definedName>
    <definedName name="품59노">[167]품셈표!#REF!</definedName>
    <definedName name="품59재">[167]품셈표!#REF!</definedName>
    <definedName name="품60노">[167]품셈표!#REF!</definedName>
    <definedName name="품60재">[167]품셈표!#REF!</definedName>
    <definedName name="품61노">[167]품셈표!#REF!</definedName>
    <definedName name="품61재">[167]품셈표!#REF!</definedName>
    <definedName name="품62노">[167]품셈표!#REF!</definedName>
    <definedName name="품62재">[167]품셈표!#REF!</definedName>
    <definedName name="품63노">[167]품셈표!#REF!</definedName>
    <definedName name="품63재">[167]품셈표!#REF!</definedName>
    <definedName name="품64노">[167]품셈표!#REF!</definedName>
    <definedName name="품64재">[167]품셈표!#REF!</definedName>
    <definedName name="품71노">[167]품셈표!#REF!</definedName>
    <definedName name="품71재">[167]품셈표!#REF!</definedName>
    <definedName name="품72노">[167]품셈표!#REF!</definedName>
    <definedName name="품72노1">[167]품셈표!#REF!</definedName>
    <definedName name="품73경">[167]품셈표!#REF!</definedName>
    <definedName name="품73노">[167]품셈표!#REF!</definedName>
    <definedName name="품73재">[167]품셈표!#REF!</definedName>
    <definedName name="품74노">[167]품셈표!#REF!</definedName>
    <definedName name="품74재">[167]품셈표!#REF!</definedName>
    <definedName name="품81경">[167]품셈표!#REF!</definedName>
    <definedName name="품81노">[167]품셈표!#REF!</definedName>
    <definedName name="품81재">[167]품셈표!#REF!</definedName>
    <definedName name="품84경">[167]품셈표!#REF!</definedName>
    <definedName name="품84노">[167]품셈표!#REF!</definedName>
    <definedName name="품84재">[167]품셈표!#REF!</definedName>
    <definedName name="품85경">[167]품셈표!#REF!</definedName>
    <definedName name="품85노">[167]품셈표!#REF!</definedName>
    <definedName name="품85재">[167]품셈표!#REF!</definedName>
    <definedName name="품86경">[167]품셈표!#REF!</definedName>
    <definedName name="품86노">[167]품셈표!#REF!</definedName>
    <definedName name="품86재">[167]품셈표!#REF!</definedName>
    <definedName name="품89경">[167]품셈표!#REF!</definedName>
    <definedName name="품89노">[167]품셈표!#REF!</definedName>
    <definedName name="품89재">[167]품셈표!#REF!</definedName>
    <definedName name="품91경">[167]품셈표!#REF!</definedName>
    <definedName name="품91노">[167]품셈표!#REF!</definedName>
    <definedName name="품91재">[167]품셈표!#REF!</definedName>
    <definedName name="품94경">[167]품셈표!#REF!</definedName>
    <definedName name="품94노">[167]품셈표!#REF!</definedName>
    <definedName name="품94재">[167]품셈표!#REF!</definedName>
    <definedName name="품명">#REF!</definedName>
    <definedName name="품위내역서">BlankMacro1</definedName>
    <definedName name="품질관리계">'[164]1.취수장'!#REF!</definedName>
    <definedName name="프린터">#REF!</definedName>
    <definedName name="플라타너스B8">[73]데이타!$E$552</definedName>
    <definedName name="필름길이">#REF!</definedName>
    <definedName name="ㅎ">#REF!</definedName>
    <definedName name="ㅎ35">'[168]총괄집계 '!#REF!</definedName>
    <definedName name="ㅎ384">#REF!</definedName>
    <definedName name="ㅎ4ㅅ고46" hidden="1">[83]지수적용공사비내역서!#REF!</definedName>
    <definedName name="ㅎㅎ">#REF!</definedName>
    <definedName name="ㅎㅎㅎㅎ">#REF!</definedName>
    <definedName name="하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ㄴ역">#REF!</definedName>
    <definedName name="하도급내역">#REF!</definedName>
    <definedName name="하도급사항">'[169]설 계'!$A$2:$F$617</definedName>
    <definedName name="하도급원가1">#REF!</definedName>
    <definedName name="하도급원가2">#REF!</definedName>
    <definedName name="하도대상" hidden="1">{#N/A,#N/A,FALSE,"골재소요량";#N/A,#N/A,FALSE,"골재소요량"}</definedName>
    <definedName name="하자개시일">[79]사업총괄!$B$18&amp;"년 "&amp;[79]사업총괄!$D$18&amp;"월 "&amp;[79]사업총괄!$F$18&amp;"일"</definedName>
    <definedName name="하자만료일">[79]사업총괄!$H$18&amp;"년 "&amp;[79]사업총괄!$J$18&amp;"월 "&amp;[79]사업총괄!$L$18&amp;"일"</definedName>
    <definedName name="하후">#REF!</definedName>
    <definedName name="한" hidden="1">#REF!</definedName>
    <definedName name="한강">#REF!</definedName>
    <definedName name="한교1호">#REF!</definedName>
    <definedName name="한교2호">#REF!</definedName>
    <definedName name="한교3호">#REF!</definedName>
    <definedName name="한전수탁비">#REF!</definedName>
    <definedName name="한천교">#REF!</definedName>
    <definedName name="합계">#REF!</definedName>
    <definedName name="행선안내게시기설비">#REF!</definedName>
    <definedName name="허미">[0]!허미</definedName>
    <definedName name="허용전류">#REF!</definedName>
    <definedName name="현경">#REF!</definedName>
    <definedName name="현영">#REF!</definedName>
    <definedName name="현재_잔액">#REF!</definedName>
    <definedName name="현천기자재비">#REF!</definedName>
    <definedName name="형틀">#REF!</definedName>
    <definedName name="호랑이">#REF!</definedName>
    <definedName name="호지니">[170]!Macro12</definedName>
    <definedName name="호표">#REF!</definedName>
    <definedName name="호ㅓㅕㅏ6ㅅ서ㅛㅓ" hidden="1">[171]입찰안!#REF!</definedName>
    <definedName name="혹시">#REF!</definedName>
    <definedName name="홍">#REF!</definedName>
    <definedName name="화신1호">#REF!</definedName>
    <definedName name="화신2호">#REF!</definedName>
    <definedName name="화신기존1">#REF!</definedName>
    <definedName name="화신기존2">#REF!</definedName>
    <definedName name="화재수신반">#REF!</definedName>
    <definedName name="환_율">[172]전신환매도율!#REF!</definedName>
    <definedName name="환율">[94]자료!#REF!</definedName>
    <definedName name="환율_2001">[96]전신!$C$110:$O$140</definedName>
    <definedName name="환율_2003">[173]전신!$C$180:$O$210</definedName>
    <definedName name="환율_2004">[97]전신!$C$215:$O$245</definedName>
    <definedName name="환율_96">[172]전신환매도율!#REF!</definedName>
    <definedName name="환율_97">[172]전신환매도율!#REF!</definedName>
    <definedName name="회사명">#REF!</definedName>
    <definedName name="회시1호">#REF!</definedName>
    <definedName name="회시2호">#REF!</definedName>
    <definedName name="효구">Dlog_Show</definedName>
    <definedName name="효자">Dlog_Show</definedName>
    <definedName name="효자건설">Dlog_Show</definedName>
    <definedName name="훈">#REF!</definedName>
    <definedName name="ㅏ">#REF!</definedName>
    <definedName name="ㅏ140">#REF!</definedName>
    <definedName name="ㅏ576">[112]가로등내역서!#REF!</definedName>
    <definedName name="ㅏ96">#REF!</definedName>
    <definedName name="ㅏK32">#REF!</definedName>
    <definedName name="ㅏㄴ얼ㄴ">#REF!</definedName>
    <definedName name="ㅏ너ㅓㅇ라ㅓ">[0]!ㅏ너ㅓㅇ라ㅓ</definedName>
    <definedName name="ㅏㅏ">#REF!</definedName>
    <definedName name="ㅏㅏㅏ">'[174]준검 내역서'!#REF!</definedName>
    <definedName name="ㅏㅏㅏㅏ">#REF!</definedName>
    <definedName name="ㅏㅏㅏㅏㅏ">'[20]토공(우물통,기타) '!$V$52:$AG$67</definedName>
    <definedName name="ㅏㅏㅏㅏㅏㅏ">#REF!</definedName>
    <definedName name="ㅏㅓ">#REF!</definedName>
    <definedName name="ㅏㅛ">#REF!</definedName>
    <definedName name="ㅏㅣㅓㅣ">#REF!</definedName>
    <definedName name="ㅐ15">#REF!</definedName>
    <definedName name="ㅐㅐ">[175]한강운반비!#REF!</definedName>
    <definedName name="ㅐㅑㅏ">'[176]준검 내역서'!#REF!</definedName>
    <definedName name="ㅐㅔ">#REF!</definedName>
    <definedName name="ㅑㅑ">[177]하조서!#REF!</definedName>
    <definedName name="ㅓ">#REF!</definedName>
    <definedName name="ㅓ1514">#REF!</definedName>
    <definedName name="ㅓ6ㅓ7ㅓ">[83]지수적용공사비내역서!#REF!</definedName>
    <definedName name="ㅓㄴㄱ" hidden="1">[137]실행철강하도!$A$1:$A$4</definedName>
    <definedName name="ㅓㅇ런" hidden="1">[178]SANTOGO!#REF!</definedName>
    <definedName name="ㅓㅏㅓ">#REF!</definedName>
    <definedName name="ㅓㅏㅓㅏ">[179]일위대가!#REF!</definedName>
    <definedName name="ㅓㅕ">#REF!</definedName>
    <definedName name="ㅓㅗㄷㅅ">[83]지수적용공사비내역서!#REF!</definedName>
    <definedName name="ㅓㅘ호">#REF!</definedName>
    <definedName name="ㅔ">#REF!</definedName>
    <definedName name="ㅔ16">#REF!</definedName>
    <definedName name="ㅔㅔ" hidden="1">[180]집계표!#REF!</definedName>
    <definedName name="ㅔㅔㅔ">#REF!</definedName>
    <definedName name="ㅕㅑㅛㅕㅑ">[0]!ㅕㅑㅛㅕㅑ</definedName>
    <definedName name="ㅖ">#REF!</definedName>
    <definedName name="ㅗ" hidden="1">{#N/A,#N/A,FALSE,"전력간선"}</definedName>
    <definedName name="ㅗ1019">#REF!</definedName>
    <definedName name="ㅗ315">[9]신우!#REF!</definedName>
    <definedName name="ㅗ415">#REF!</definedName>
    <definedName name="ㅗ461">#REF!</definedName>
    <definedName name="ㅗ4ㅛㅗ6" hidden="1">[83]지수적용공사비내역서!#REF!</definedName>
    <definedName name="ㅗ5">[83]지수적용공사비내역서!#REF!</definedName>
    <definedName name="ㅗㄹㅇ노" hidden="1">{#N/A,#N/A,FALSE,"속도"}</definedName>
    <definedName name="ㅗㅅ20">#REF!</definedName>
    <definedName name="ㅗㅓ">#REF!</definedName>
    <definedName name="ㅗㅓㅏㅗ">#REF!</definedName>
    <definedName name="ㅗㅗ">#REF!</definedName>
    <definedName name="ㅗㅗㅗㅗㅗㅗ">'[20]토공(우물통,기타) '!$A$52:$K$66</definedName>
    <definedName name="ㅘㅗ허ㅎ" hidden="1">#REF!</definedName>
    <definedName name="ㅛ">#REF!</definedName>
    <definedName name="ㅛㅛㅛ">#REF!</definedName>
    <definedName name="ㅜ">#REF!</definedName>
    <definedName name="ㅜㅜ">BlankMacro1</definedName>
    <definedName name="ㅜㅜㅜㅜㅜㅜㅜㅜㅜㅜㅜㅜㅜㅜㅜㅜㅜㅜㅜㅜㅜ">#REF!</definedName>
    <definedName name="ㅠ뮤ㅐ" hidden="1">#REF!</definedName>
    <definedName name="ㅡㅁㅊ개14">[55]!Macro13</definedName>
    <definedName name="ㅡㅡ">#REF!</definedName>
    <definedName name="ㅣ">#REF!</definedName>
    <definedName name="ㅣㅣㅣ">[181]한강운반비!#REF!</definedName>
    <definedName name="ㅣㅣㅣㅣㅣㅣ">'[20]토공(우물통,기타) '!$M$8:$U$25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57" i="8" l="1"/>
  <c r="F357" i="8" s="1"/>
  <c r="G357" i="8"/>
  <c r="H357" i="8" s="1"/>
  <c r="I357" i="8"/>
  <c r="J357" i="8"/>
  <c r="K357" i="8"/>
  <c r="L357" i="8" l="1"/>
  <c r="H6" i="5" l="1"/>
  <c r="G6" i="5"/>
  <c r="F6" i="5"/>
  <c r="E6" i="5"/>
  <c r="H5" i="5"/>
  <c r="G5" i="5"/>
  <c r="I407" i="8" s="1"/>
  <c r="F5" i="5"/>
  <c r="E5" i="5"/>
  <c r="H4" i="5"/>
  <c r="G4" i="5"/>
  <c r="F4" i="5"/>
  <c r="E4" i="5"/>
  <c r="E406" i="8" s="1"/>
  <c r="I431" i="8"/>
  <c r="G431" i="8"/>
  <c r="E431" i="8"/>
  <c r="F431" i="8" s="1"/>
  <c r="F454" i="8" s="1"/>
  <c r="E27" i="9" s="1"/>
  <c r="I409" i="8"/>
  <c r="G409" i="8"/>
  <c r="E409" i="8"/>
  <c r="G407" i="8"/>
  <c r="E407" i="8"/>
  <c r="I406" i="8"/>
  <c r="G406" i="8"/>
  <c r="I381" i="8"/>
  <c r="G381" i="8"/>
  <c r="E381" i="8"/>
  <c r="I356" i="8"/>
  <c r="G356" i="8"/>
  <c r="E356" i="8"/>
  <c r="I332" i="8"/>
  <c r="G332" i="8"/>
  <c r="E332" i="8"/>
  <c r="F332" i="8" s="1"/>
  <c r="I331" i="8"/>
  <c r="G331" i="8"/>
  <c r="E331" i="8"/>
  <c r="I312" i="8"/>
  <c r="G312" i="8"/>
  <c r="E312" i="8"/>
  <c r="I311" i="8"/>
  <c r="G311" i="8"/>
  <c r="E311" i="8"/>
  <c r="I310" i="8"/>
  <c r="G310" i="8"/>
  <c r="E310" i="8"/>
  <c r="I309" i="8"/>
  <c r="G309" i="8"/>
  <c r="E309" i="8"/>
  <c r="I308" i="8"/>
  <c r="K308" i="8" s="1"/>
  <c r="G308" i="8"/>
  <c r="E308" i="8"/>
  <c r="I307" i="8"/>
  <c r="G307" i="8"/>
  <c r="E307" i="8"/>
  <c r="I306" i="8"/>
  <c r="G306" i="8"/>
  <c r="E306" i="8"/>
  <c r="I287" i="8"/>
  <c r="G287" i="8"/>
  <c r="E287" i="8"/>
  <c r="I286" i="8"/>
  <c r="G286" i="8"/>
  <c r="E286" i="8"/>
  <c r="I285" i="8"/>
  <c r="G285" i="8"/>
  <c r="H285" i="8" s="1"/>
  <c r="E285" i="8"/>
  <c r="I284" i="8"/>
  <c r="G284" i="8"/>
  <c r="E284" i="8"/>
  <c r="I283" i="8"/>
  <c r="G283" i="8"/>
  <c r="E283" i="8"/>
  <c r="I282" i="8"/>
  <c r="G282" i="8"/>
  <c r="E282" i="8"/>
  <c r="I281" i="8"/>
  <c r="G281" i="8"/>
  <c r="E281" i="8"/>
  <c r="I265" i="8"/>
  <c r="G265" i="8"/>
  <c r="E265" i="8"/>
  <c r="F265" i="8" s="1"/>
  <c r="I262" i="8"/>
  <c r="G262" i="8"/>
  <c r="E262" i="8"/>
  <c r="I261" i="8"/>
  <c r="G261" i="8"/>
  <c r="E261" i="8"/>
  <c r="I260" i="8"/>
  <c r="G260" i="8"/>
  <c r="E260" i="8"/>
  <c r="I259" i="8"/>
  <c r="G259" i="8"/>
  <c r="E259" i="8"/>
  <c r="I258" i="8"/>
  <c r="G258" i="8"/>
  <c r="E258" i="8"/>
  <c r="I257" i="8"/>
  <c r="G257" i="8"/>
  <c r="E257" i="8"/>
  <c r="I256" i="8"/>
  <c r="G256" i="8"/>
  <c r="E256" i="8"/>
  <c r="I234" i="8"/>
  <c r="G234" i="8"/>
  <c r="E234" i="8"/>
  <c r="I231" i="8"/>
  <c r="G231" i="8"/>
  <c r="E231" i="8"/>
  <c r="I215" i="8"/>
  <c r="G215" i="8"/>
  <c r="E215" i="8"/>
  <c r="I214" i="8"/>
  <c r="G214" i="8"/>
  <c r="H214" i="8" s="1"/>
  <c r="E214" i="8"/>
  <c r="I213" i="8"/>
  <c r="G213" i="8"/>
  <c r="E213" i="8"/>
  <c r="I212" i="8"/>
  <c r="G212" i="8"/>
  <c r="E212" i="8"/>
  <c r="I211" i="8"/>
  <c r="G211" i="8"/>
  <c r="E211" i="8"/>
  <c r="I210" i="8"/>
  <c r="G210" i="8"/>
  <c r="E210" i="8"/>
  <c r="I209" i="8"/>
  <c r="G209" i="8"/>
  <c r="E209" i="8"/>
  <c r="F209" i="8" s="1"/>
  <c r="I208" i="8"/>
  <c r="G208" i="8"/>
  <c r="E208" i="8"/>
  <c r="I207" i="8"/>
  <c r="G207" i="8"/>
  <c r="E207" i="8"/>
  <c r="I206" i="8"/>
  <c r="G206" i="8"/>
  <c r="E206" i="8"/>
  <c r="I184" i="8"/>
  <c r="G184" i="8"/>
  <c r="E184" i="8"/>
  <c r="I183" i="8"/>
  <c r="G183" i="8"/>
  <c r="E183" i="8"/>
  <c r="I182" i="8"/>
  <c r="J182" i="8" s="1"/>
  <c r="J204" i="8" s="1"/>
  <c r="I14" i="9" s="1"/>
  <c r="J14" i="9" s="1"/>
  <c r="G182" i="8"/>
  <c r="E182" i="8"/>
  <c r="I181" i="8"/>
  <c r="G181" i="8"/>
  <c r="E181" i="8"/>
  <c r="I157" i="8"/>
  <c r="G157" i="8"/>
  <c r="E157" i="8"/>
  <c r="I156" i="8"/>
  <c r="G156" i="8"/>
  <c r="E156" i="8"/>
  <c r="I139" i="8"/>
  <c r="G139" i="8"/>
  <c r="E139" i="8"/>
  <c r="I138" i="8"/>
  <c r="G138" i="8"/>
  <c r="H138" i="8" s="1"/>
  <c r="E138" i="8"/>
  <c r="I137" i="8"/>
  <c r="G137" i="8"/>
  <c r="E137" i="8"/>
  <c r="I136" i="8"/>
  <c r="G136" i="8"/>
  <c r="E136" i="8"/>
  <c r="I135" i="8"/>
  <c r="G135" i="8"/>
  <c r="E135" i="8"/>
  <c r="I134" i="8"/>
  <c r="G134" i="8"/>
  <c r="E134" i="8"/>
  <c r="I133" i="8"/>
  <c r="G133" i="8"/>
  <c r="E133" i="8"/>
  <c r="F133" i="8" s="1"/>
  <c r="I132" i="8"/>
  <c r="G132" i="8"/>
  <c r="E132" i="8"/>
  <c r="I131" i="8"/>
  <c r="G131" i="8"/>
  <c r="E131" i="8"/>
  <c r="I125" i="8"/>
  <c r="G125" i="8"/>
  <c r="E125" i="8"/>
  <c r="I124" i="8"/>
  <c r="G124" i="8"/>
  <c r="E124" i="8"/>
  <c r="I123" i="8"/>
  <c r="G123" i="8"/>
  <c r="E123" i="8"/>
  <c r="I122" i="8"/>
  <c r="J122" i="8" s="1"/>
  <c r="G122" i="8"/>
  <c r="E122" i="8"/>
  <c r="I121" i="8"/>
  <c r="G121" i="8"/>
  <c r="E121" i="8"/>
  <c r="I120" i="8"/>
  <c r="G120" i="8"/>
  <c r="E120" i="8"/>
  <c r="I119" i="8"/>
  <c r="G119" i="8"/>
  <c r="E119" i="8"/>
  <c r="I118" i="8"/>
  <c r="G118" i="8"/>
  <c r="E118" i="8"/>
  <c r="I117" i="8"/>
  <c r="G117" i="8"/>
  <c r="H117" i="8" s="1"/>
  <c r="E117" i="8"/>
  <c r="I116" i="8"/>
  <c r="G116" i="8"/>
  <c r="E116" i="8"/>
  <c r="I115" i="8"/>
  <c r="G115" i="8"/>
  <c r="E115" i="8"/>
  <c r="I114" i="8"/>
  <c r="G114" i="8"/>
  <c r="E114" i="8"/>
  <c r="I113" i="8"/>
  <c r="G113" i="8"/>
  <c r="E113" i="8"/>
  <c r="I112" i="8"/>
  <c r="G112" i="8"/>
  <c r="E112" i="8"/>
  <c r="F112" i="8" s="1"/>
  <c r="I111" i="8"/>
  <c r="G111" i="8"/>
  <c r="E111" i="8"/>
  <c r="I110" i="8"/>
  <c r="G110" i="8"/>
  <c r="E110" i="8"/>
  <c r="I109" i="8"/>
  <c r="G109" i="8"/>
  <c r="E109" i="8"/>
  <c r="I108" i="8"/>
  <c r="G108" i="8"/>
  <c r="E108" i="8"/>
  <c r="I107" i="8"/>
  <c r="G107" i="8"/>
  <c r="E107" i="8"/>
  <c r="I106" i="8"/>
  <c r="J106" i="8" s="1"/>
  <c r="G106" i="8"/>
  <c r="E106" i="8"/>
  <c r="I86" i="8"/>
  <c r="G86" i="8"/>
  <c r="E86" i="8"/>
  <c r="I85" i="8"/>
  <c r="G85" i="8"/>
  <c r="E85" i="8"/>
  <c r="I84" i="8"/>
  <c r="G84" i="8"/>
  <c r="E84" i="8"/>
  <c r="I83" i="8"/>
  <c r="G83" i="8"/>
  <c r="E83" i="8"/>
  <c r="I82" i="8"/>
  <c r="G82" i="8"/>
  <c r="H82" i="8" s="1"/>
  <c r="E82" i="8"/>
  <c r="I81" i="8"/>
  <c r="G81" i="8"/>
  <c r="E81" i="8"/>
  <c r="I59" i="8"/>
  <c r="G59" i="8"/>
  <c r="E59" i="8"/>
  <c r="I58" i="8"/>
  <c r="G58" i="8"/>
  <c r="E58" i="8"/>
  <c r="I57" i="8"/>
  <c r="G57" i="8"/>
  <c r="E57" i="8"/>
  <c r="F57" i="8" s="1"/>
  <c r="I56" i="8"/>
  <c r="G56" i="8"/>
  <c r="E56" i="8"/>
  <c r="I31" i="8"/>
  <c r="G31" i="8"/>
  <c r="E31" i="8"/>
  <c r="I14" i="8"/>
  <c r="G14" i="8"/>
  <c r="E14" i="8"/>
  <c r="I13" i="8"/>
  <c r="G13" i="8"/>
  <c r="E13" i="8"/>
  <c r="I12" i="8"/>
  <c r="G12" i="8"/>
  <c r="E12" i="8"/>
  <c r="I11" i="8"/>
  <c r="J11" i="8" s="1"/>
  <c r="G11" i="8"/>
  <c r="E11" i="8"/>
  <c r="I10" i="8"/>
  <c r="G10" i="8"/>
  <c r="E10" i="8"/>
  <c r="I9" i="8"/>
  <c r="G9" i="8"/>
  <c r="E9" i="8"/>
  <c r="I8" i="8"/>
  <c r="G8" i="8"/>
  <c r="E8" i="8"/>
  <c r="I7" i="8"/>
  <c r="G7" i="8"/>
  <c r="E7" i="8"/>
  <c r="I6" i="8"/>
  <c r="G6" i="8"/>
  <c r="H6" i="8" s="1"/>
  <c r="E6" i="8"/>
  <c r="I551" i="6"/>
  <c r="G551" i="6"/>
  <c r="E551" i="6"/>
  <c r="I549" i="6"/>
  <c r="G549" i="6"/>
  <c r="E549" i="6"/>
  <c r="I548" i="6"/>
  <c r="G548" i="6"/>
  <c r="E548" i="6"/>
  <c r="I543" i="6"/>
  <c r="G543" i="6"/>
  <c r="E543" i="6"/>
  <c r="I542" i="6"/>
  <c r="G542" i="6"/>
  <c r="E542" i="6"/>
  <c r="I538" i="6"/>
  <c r="G538" i="6"/>
  <c r="E538" i="6"/>
  <c r="I534" i="6"/>
  <c r="J534" i="6" s="1"/>
  <c r="J535" i="6" s="1"/>
  <c r="G91" i="7" s="1"/>
  <c r="G534" i="6"/>
  <c r="E534" i="6"/>
  <c r="I532" i="6"/>
  <c r="G532" i="6"/>
  <c r="E532" i="6"/>
  <c r="I531" i="6"/>
  <c r="G531" i="6"/>
  <c r="E531" i="6"/>
  <c r="I527" i="6"/>
  <c r="G527" i="6"/>
  <c r="E527" i="6"/>
  <c r="I525" i="6"/>
  <c r="G525" i="6"/>
  <c r="E525" i="6"/>
  <c r="I524" i="6"/>
  <c r="G524" i="6"/>
  <c r="E524" i="6"/>
  <c r="I518" i="6"/>
  <c r="G518" i="6"/>
  <c r="E518" i="6"/>
  <c r="I517" i="6"/>
  <c r="G517" i="6"/>
  <c r="E517" i="6"/>
  <c r="I516" i="6"/>
  <c r="G516" i="6"/>
  <c r="E516" i="6"/>
  <c r="I515" i="6"/>
  <c r="G515" i="6"/>
  <c r="E515" i="6"/>
  <c r="I511" i="6"/>
  <c r="G511" i="6"/>
  <c r="E511" i="6"/>
  <c r="I507" i="6"/>
  <c r="G507" i="6"/>
  <c r="E507" i="6"/>
  <c r="I506" i="6"/>
  <c r="G506" i="6"/>
  <c r="E506" i="6"/>
  <c r="I502" i="6"/>
  <c r="G502" i="6"/>
  <c r="E502" i="6"/>
  <c r="I501" i="6"/>
  <c r="G501" i="6"/>
  <c r="E501" i="6"/>
  <c r="I496" i="6"/>
  <c r="G496" i="6"/>
  <c r="E496" i="6"/>
  <c r="I495" i="6"/>
  <c r="G495" i="6"/>
  <c r="E495" i="6"/>
  <c r="I491" i="6"/>
  <c r="G491" i="6"/>
  <c r="E491" i="6"/>
  <c r="I487" i="6"/>
  <c r="G487" i="6"/>
  <c r="E487" i="6"/>
  <c r="I486" i="6"/>
  <c r="G486" i="6"/>
  <c r="E486" i="6"/>
  <c r="I482" i="6"/>
  <c r="G482" i="6"/>
  <c r="E482" i="6"/>
  <c r="I481" i="6"/>
  <c r="G481" i="6"/>
  <c r="E481" i="6"/>
  <c r="I477" i="6"/>
  <c r="G477" i="6"/>
  <c r="E477" i="6"/>
  <c r="I476" i="6"/>
  <c r="G476" i="6"/>
  <c r="E476" i="6"/>
  <c r="I472" i="6"/>
  <c r="G472" i="6"/>
  <c r="E472" i="6"/>
  <c r="I471" i="6"/>
  <c r="G471" i="6"/>
  <c r="E471" i="6"/>
  <c r="I467" i="6"/>
  <c r="G467" i="6"/>
  <c r="E467" i="6"/>
  <c r="I466" i="6"/>
  <c r="G466" i="6"/>
  <c r="E466" i="6"/>
  <c r="I462" i="6"/>
  <c r="G462" i="6"/>
  <c r="E462" i="6"/>
  <c r="I458" i="6"/>
  <c r="G458" i="6"/>
  <c r="E458" i="6"/>
  <c r="I454" i="6"/>
  <c r="G454" i="6"/>
  <c r="E454" i="6"/>
  <c r="I453" i="6"/>
  <c r="G453" i="6"/>
  <c r="E453" i="6"/>
  <c r="I448" i="6"/>
  <c r="G448" i="6"/>
  <c r="E448" i="6"/>
  <c r="I447" i="6"/>
  <c r="G447" i="6"/>
  <c r="E447" i="6"/>
  <c r="I446" i="6"/>
  <c r="G446" i="6"/>
  <c r="E446" i="6"/>
  <c r="I445" i="6"/>
  <c r="G445" i="6"/>
  <c r="E445" i="6"/>
  <c r="I440" i="6"/>
  <c r="G440" i="6"/>
  <c r="E440" i="6"/>
  <c r="I439" i="6"/>
  <c r="G439" i="6"/>
  <c r="E439" i="6"/>
  <c r="I435" i="6"/>
  <c r="G435" i="6"/>
  <c r="E435" i="6"/>
  <c r="I434" i="6"/>
  <c r="G434" i="6"/>
  <c r="E434" i="6"/>
  <c r="I430" i="6"/>
  <c r="G430" i="6"/>
  <c r="E430" i="6"/>
  <c r="I429" i="6"/>
  <c r="G429" i="6"/>
  <c r="E429" i="6"/>
  <c r="I415" i="6"/>
  <c r="G415" i="6"/>
  <c r="E415" i="6"/>
  <c r="I414" i="6"/>
  <c r="G414" i="6"/>
  <c r="E414" i="6"/>
  <c r="I413" i="6"/>
  <c r="G413" i="6"/>
  <c r="E413" i="6"/>
  <c r="I412" i="6"/>
  <c r="G412" i="6"/>
  <c r="E412" i="6"/>
  <c r="I406" i="6"/>
  <c r="G406" i="6"/>
  <c r="E406" i="6"/>
  <c r="I405" i="6"/>
  <c r="G405" i="6"/>
  <c r="E405" i="6"/>
  <c r="I404" i="6"/>
  <c r="G404" i="6"/>
  <c r="E404" i="6"/>
  <c r="I403" i="6"/>
  <c r="G403" i="6"/>
  <c r="E403" i="6"/>
  <c r="I398" i="6"/>
  <c r="G398" i="6"/>
  <c r="E398" i="6"/>
  <c r="I397" i="6"/>
  <c r="G397" i="6"/>
  <c r="E397" i="6"/>
  <c r="I393" i="6"/>
  <c r="G393" i="6"/>
  <c r="E393" i="6"/>
  <c r="I388" i="6"/>
  <c r="G388" i="6"/>
  <c r="E388" i="6"/>
  <c r="I387" i="6"/>
  <c r="G387" i="6"/>
  <c r="E387" i="6"/>
  <c r="I386" i="6"/>
  <c r="G386" i="6"/>
  <c r="E386" i="6"/>
  <c r="I381" i="6"/>
  <c r="G381" i="6"/>
  <c r="E381" i="6"/>
  <c r="I380" i="6"/>
  <c r="G380" i="6"/>
  <c r="E380" i="6"/>
  <c r="I375" i="6"/>
  <c r="G375" i="6"/>
  <c r="E375" i="6"/>
  <c r="I374" i="6"/>
  <c r="G374" i="6"/>
  <c r="E374" i="6"/>
  <c r="I373" i="6"/>
  <c r="G373" i="6"/>
  <c r="E373" i="6"/>
  <c r="I368" i="6"/>
  <c r="G368" i="6"/>
  <c r="E368" i="6"/>
  <c r="I367" i="6"/>
  <c r="G367" i="6"/>
  <c r="E367" i="6"/>
  <c r="I362" i="6"/>
  <c r="G362" i="6"/>
  <c r="E362" i="6"/>
  <c r="I361" i="6"/>
  <c r="G361" i="6"/>
  <c r="E361" i="6"/>
  <c r="I357" i="6"/>
  <c r="G357" i="6"/>
  <c r="E357" i="6"/>
  <c r="I356" i="6"/>
  <c r="G356" i="6"/>
  <c r="E356" i="6"/>
  <c r="I352" i="6"/>
  <c r="G352" i="6"/>
  <c r="E352" i="6"/>
  <c r="I350" i="6"/>
  <c r="G350" i="6"/>
  <c r="E350" i="6"/>
  <c r="I349" i="6"/>
  <c r="G349" i="6"/>
  <c r="E349" i="6"/>
  <c r="I343" i="6"/>
  <c r="G343" i="6"/>
  <c r="E343" i="6"/>
  <c r="I342" i="6"/>
  <c r="G342" i="6"/>
  <c r="E342" i="6"/>
  <c r="I336" i="6"/>
  <c r="G336" i="6"/>
  <c r="E336" i="6"/>
  <c r="I335" i="6"/>
  <c r="G335" i="6"/>
  <c r="E335" i="6"/>
  <c r="I328" i="6"/>
  <c r="G328" i="6"/>
  <c r="E328" i="6"/>
  <c r="I327" i="6"/>
  <c r="G327" i="6"/>
  <c r="E327" i="6"/>
  <c r="I320" i="6"/>
  <c r="G320" i="6"/>
  <c r="E320" i="6"/>
  <c r="I319" i="6"/>
  <c r="G319" i="6"/>
  <c r="E319" i="6"/>
  <c r="I310" i="6"/>
  <c r="G310" i="6"/>
  <c r="K310" i="6" s="1"/>
  <c r="E310" i="6"/>
  <c r="I309" i="6"/>
  <c r="G309" i="6"/>
  <c r="E309" i="6"/>
  <c r="I305" i="6"/>
  <c r="G305" i="6"/>
  <c r="E305" i="6"/>
  <c r="I304" i="6"/>
  <c r="G304" i="6"/>
  <c r="E304" i="6"/>
  <c r="I303" i="6"/>
  <c r="G303" i="6"/>
  <c r="E303" i="6"/>
  <c r="I299" i="6"/>
  <c r="G299" i="6"/>
  <c r="E299" i="6"/>
  <c r="I296" i="6"/>
  <c r="G296" i="6"/>
  <c r="E296" i="6"/>
  <c r="I295" i="6"/>
  <c r="G295" i="6"/>
  <c r="E295" i="6"/>
  <c r="I291" i="6"/>
  <c r="G291" i="6"/>
  <c r="E291" i="6"/>
  <c r="I289" i="6"/>
  <c r="G289" i="6"/>
  <c r="E289" i="6"/>
  <c r="I288" i="6"/>
  <c r="G288" i="6"/>
  <c r="E288" i="6"/>
  <c r="I283" i="6"/>
  <c r="G283" i="6"/>
  <c r="E283" i="6"/>
  <c r="I278" i="6"/>
  <c r="G278" i="6"/>
  <c r="E278" i="6"/>
  <c r="I277" i="6"/>
  <c r="G277" i="6"/>
  <c r="E277" i="6"/>
  <c r="I272" i="6"/>
  <c r="G272" i="6"/>
  <c r="E272" i="6"/>
  <c r="I271" i="6"/>
  <c r="G271" i="6"/>
  <c r="E271" i="6"/>
  <c r="I266" i="6"/>
  <c r="G266" i="6"/>
  <c r="E266" i="6"/>
  <c r="I265" i="6"/>
  <c r="G265" i="6"/>
  <c r="E265" i="6"/>
  <c r="I264" i="6"/>
  <c r="G264" i="6"/>
  <c r="E264" i="6"/>
  <c r="I263" i="6"/>
  <c r="G263" i="6"/>
  <c r="E263" i="6"/>
  <c r="I261" i="6"/>
  <c r="G261" i="6"/>
  <c r="E261" i="6"/>
  <c r="I260" i="6"/>
  <c r="G260" i="6"/>
  <c r="E260" i="6"/>
  <c r="I259" i="6"/>
  <c r="G259" i="6"/>
  <c r="E259" i="6"/>
  <c r="I258" i="6"/>
  <c r="G258" i="6"/>
  <c r="E258" i="6"/>
  <c r="I257" i="6"/>
  <c r="G257" i="6"/>
  <c r="E257" i="6"/>
  <c r="I256" i="6"/>
  <c r="G256" i="6"/>
  <c r="E256" i="6"/>
  <c r="I255" i="6"/>
  <c r="G255" i="6"/>
  <c r="E255" i="6"/>
  <c r="I254" i="6"/>
  <c r="G254" i="6"/>
  <c r="E254" i="6"/>
  <c r="I249" i="6"/>
  <c r="G249" i="6"/>
  <c r="E249" i="6"/>
  <c r="I244" i="6"/>
  <c r="G244" i="6"/>
  <c r="E244" i="6"/>
  <c r="I240" i="6"/>
  <c r="G240" i="6"/>
  <c r="E240" i="6"/>
  <c r="I239" i="6"/>
  <c r="G239" i="6"/>
  <c r="E239" i="6"/>
  <c r="I235" i="6"/>
  <c r="G235" i="6"/>
  <c r="E235" i="6"/>
  <c r="I231" i="6"/>
  <c r="G231" i="6"/>
  <c r="E231" i="6"/>
  <c r="I227" i="6"/>
  <c r="G227" i="6"/>
  <c r="E227" i="6"/>
  <c r="I223" i="6"/>
  <c r="G223" i="6"/>
  <c r="E223" i="6"/>
  <c r="I219" i="6"/>
  <c r="G219" i="6"/>
  <c r="E219" i="6"/>
  <c r="I215" i="6"/>
  <c r="G215" i="6"/>
  <c r="E215" i="6"/>
  <c r="I214" i="6"/>
  <c r="G214" i="6"/>
  <c r="E214" i="6"/>
  <c r="I208" i="6"/>
  <c r="G208" i="6"/>
  <c r="E208" i="6"/>
  <c r="I207" i="6"/>
  <c r="G207" i="6"/>
  <c r="E207" i="6"/>
  <c r="I203" i="6"/>
  <c r="G203" i="6"/>
  <c r="E203" i="6"/>
  <c r="I185" i="6"/>
  <c r="G185" i="6"/>
  <c r="E185" i="6"/>
  <c r="I184" i="6"/>
  <c r="G184" i="6"/>
  <c r="E184" i="6"/>
  <c r="I180" i="6"/>
  <c r="G180" i="6"/>
  <c r="E180" i="6"/>
  <c r="I179" i="6"/>
  <c r="G179" i="6"/>
  <c r="E179" i="6"/>
  <c r="I160" i="6"/>
  <c r="G160" i="6"/>
  <c r="E160" i="6"/>
  <c r="I156" i="6"/>
  <c r="G156" i="6"/>
  <c r="E156" i="6"/>
  <c r="I152" i="6"/>
  <c r="G152" i="6"/>
  <c r="E152" i="6"/>
  <c r="K152" i="6" s="1"/>
  <c r="I151" i="6"/>
  <c r="G151" i="6"/>
  <c r="E151" i="6"/>
  <c r="F151" i="6" s="1"/>
  <c r="I134" i="6"/>
  <c r="G134" i="6"/>
  <c r="E134" i="6"/>
  <c r="I128" i="6"/>
  <c r="G128" i="6"/>
  <c r="E128" i="6"/>
  <c r="I124" i="6"/>
  <c r="G124" i="6"/>
  <c r="E124" i="6"/>
  <c r="I123" i="6"/>
  <c r="G123" i="6"/>
  <c r="E123" i="6"/>
  <c r="I118" i="6"/>
  <c r="G118" i="6"/>
  <c r="E118" i="6"/>
  <c r="I114" i="6"/>
  <c r="G114" i="6"/>
  <c r="E114" i="6"/>
  <c r="I112" i="6"/>
  <c r="G112" i="6"/>
  <c r="E112" i="6"/>
  <c r="I107" i="6"/>
  <c r="G107" i="6"/>
  <c r="E107" i="6"/>
  <c r="I106" i="6"/>
  <c r="G106" i="6"/>
  <c r="E106" i="6"/>
  <c r="I101" i="6"/>
  <c r="G101" i="6"/>
  <c r="E101" i="6"/>
  <c r="I100" i="6"/>
  <c r="G100" i="6"/>
  <c r="E100" i="6"/>
  <c r="I94" i="6"/>
  <c r="G94" i="6"/>
  <c r="E94" i="6"/>
  <c r="I93" i="6"/>
  <c r="G93" i="6"/>
  <c r="E93" i="6"/>
  <c r="I89" i="6"/>
  <c r="G89" i="6"/>
  <c r="E89" i="6"/>
  <c r="I85" i="6"/>
  <c r="G85" i="6"/>
  <c r="E85" i="6"/>
  <c r="I81" i="6"/>
  <c r="G81" i="6"/>
  <c r="E81" i="6"/>
  <c r="I75" i="6"/>
  <c r="G75" i="6"/>
  <c r="E75" i="6"/>
  <c r="I69" i="6"/>
  <c r="G69" i="6"/>
  <c r="E69" i="6"/>
  <c r="I67" i="6"/>
  <c r="G67" i="6"/>
  <c r="E67" i="6"/>
  <c r="I66" i="6"/>
  <c r="G66" i="6"/>
  <c r="E66" i="6"/>
  <c r="I64" i="6"/>
  <c r="G64" i="6"/>
  <c r="E64" i="6"/>
  <c r="I63" i="6"/>
  <c r="G63" i="6"/>
  <c r="E63" i="6"/>
  <c r="I62" i="6"/>
  <c r="G62" i="6"/>
  <c r="E62" i="6"/>
  <c r="I61" i="6"/>
  <c r="G61" i="6"/>
  <c r="E61" i="6"/>
  <c r="I60" i="6"/>
  <c r="G60" i="6"/>
  <c r="E60" i="6"/>
  <c r="I59" i="6"/>
  <c r="G59" i="6"/>
  <c r="E59" i="6"/>
  <c r="I53" i="6"/>
  <c r="G53" i="6"/>
  <c r="E53" i="6"/>
  <c r="I51" i="6"/>
  <c r="G51" i="6"/>
  <c r="E51" i="6"/>
  <c r="I50" i="6"/>
  <c r="G50" i="6"/>
  <c r="E50" i="6"/>
  <c r="I48" i="6"/>
  <c r="G48" i="6"/>
  <c r="E48" i="6"/>
  <c r="I47" i="6"/>
  <c r="G47" i="6"/>
  <c r="E47" i="6"/>
  <c r="I46" i="6"/>
  <c r="G46" i="6"/>
  <c r="E46" i="6"/>
  <c r="I45" i="6"/>
  <c r="G45" i="6"/>
  <c r="E45" i="6"/>
  <c r="I44" i="6"/>
  <c r="G44" i="6"/>
  <c r="E44" i="6"/>
  <c r="I43" i="6"/>
  <c r="G43" i="6"/>
  <c r="E43" i="6"/>
  <c r="I37" i="6"/>
  <c r="G37" i="6"/>
  <c r="E37" i="6"/>
  <c r="I36" i="6"/>
  <c r="G36" i="6"/>
  <c r="E36" i="6"/>
  <c r="I35" i="6"/>
  <c r="G35" i="6"/>
  <c r="E35" i="6"/>
  <c r="I33" i="6"/>
  <c r="G33" i="6"/>
  <c r="E33" i="6"/>
  <c r="I32" i="6"/>
  <c r="G32" i="6"/>
  <c r="E32" i="6"/>
  <c r="I31" i="6"/>
  <c r="G31" i="6"/>
  <c r="E31" i="6"/>
  <c r="I30" i="6"/>
  <c r="G30" i="6"/>
  <c r="E30" i="6"/>
  <c r="I29" i="6"/>
  <c r="G29" i="6"/>
  <c r="E29" i="6"/>
  <c r="I28" i="6"/>
  <c r="G28" i="6"/>
  <c r="E28" i="6"/>
  <c r="I19" i="6"/>
  <c r="G19" i="6"/>
  <c r="E19" i="6"/>
  <c r="I18" i="6"/>
  <c r="G18" i="6"/>
  <c r="E18" i="6"/>
  <c r="I17" i="6"/>
  <c r="G17" i="6"/>
  <c r="E17" i="6"/>
  <c r="I15" i="6"/>
  <c r="G15" i="6"/>
  <c r="E15" i="6"/>
  <c r="I13" i="6"/>
  <c r="G13" i="6"/>
  <c r="E13" i="6"/>
  <c r="I9" i="6"/>
  <c r="G9" i="6"/>
  <c r="E9" i="6"/>
  <c r="I7" i="6"/>
  <c r="G7" i="6"/>
  <c r="E7" i="6"/>
  <c r="I6" i="6"/>
  <c r="G6" i="6"/>
  <c r="E6" i="6"/>
  <c r="O146" i="3"/>
  <c r="O145" i="3"/>
  <c r="O144" i="3"/>
  <c r="O143" i="3"/>
  <c r="O141" i="3"/>
  <c r="O139" i="3"/>
  <c r="O137" i="3"/>
  <c r="O135" i="3"/>
  <c r="O133" i="3"/>
  <c r="O131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V85" i="3"/>
  <c r="V84" i="3"/>
  <c r="V83" i="3"/>
  <c r="V82" i="3"/>
  <c r="V81" i="3"/>
  <c r="V79" i="3"/>
  <c r="V78" i="3"/>
  <c r="V77" i="3"/>
  <c r="O76" i="3"/>
  <c r="O75" i="3"/>
  <c r="O74" i="3"/>
  <c r="O73" i="3"/>
  <c r="O72" i="3"/>
  <c r="O71" i="3"/>
  <c r="O70" i="3"/>
  <c r="O69" i="3"/>
  <c r="O68" i="3"/>
  <c r="O67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1" i="3"/>
  <c r="O30" i="3"/>
  <c r="O29" i="3"/>
  <c r="O28" i="3"/>
  <c r="O27" i="3"/>
  <c r="O26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V10" i="3"/>
  <c r="V9" i="3"/>
  <c r="V8" i="3"/>
  <c r="V7" i="3"/>
  <c r="V6" i="3"/>
  <c r="V5" i="3"/>
  <c r="F552" i="6"/>
  <c r="H552" i="6"/>
  <c r="F94" i="7" s="1"/>
  <c r="G544" i="6" s="1"/>
  <c r="H544" i="6" s="1"/>
  <c r="F551" i="6"/>
  <c r="H551" i="6"/>
  <c r="J551" i="6"/>
  <c r="J552" i="6" s="1"/>
  <c r="G94" i="7" s="1"/>
  <c r="I544" i="6" s="1"/>
  <c r="J544" i="6" s="1"/>
  <c r="J545" i="6" s="1"/>
  <c r="G93" i="7" s="1"/>
  <c r="I315" i="6" s="1"/>
  <c r="J315" i="6" s="1"/>
  <c r="K551" i="6"/>
  <c r="E550" i="6"/>
  <c r="F550" i="6" s="1"/>
  <c r="L550" i="6" s="1"/>
  <c r="H550" i="6"/>
  <c r="J550" i="6"/>
  <c r="F549" i="6"/>
  <c r="H549" i="6"/>
  <c r="J549" i="6"/>
  <c r="K549" i="6"/>
  <c r="F548" i="6"/>
  <c r="H548" i="6"/>
  <c r="J548" i="6"/>
  <c r="K548" i="6"/>
  <c r="F543" i="6"/>
  <c r="H543" i="6"/>
  <c r="J543" i="6"/>
  <c r="K543" i="6"/>
  <c r="F542" i="6"/>
  <c r="L542" i="6" s="1"/>
  <c r="H542" i="6"/>
  <c r="J542" i="6"/>
  <c r="K542" i="6"/>
  <c r="F539" i="6"/>
  <c r="H539" i="6"/>
  <c r="F92" i="7" s="1"/>
  <c r="G314" i="6" s="1"/>
  <c r="H314" i="6" s="1"/>
  <c r="J539" i="6"/>
  <c r="G92" i="7" s="1"/>
  <c r="I314" i="6" s="1"/>
  <c r="J314" i="6" s="1"/>
  <c r="F538" i="6"/>
  <c r="H538" i="6"/>
  <c r="J538" i="6"/>
  <c r="K538" i="6"/>
  <c r="H535" i="6"/>
  <c r="F91" i="7" s="1"/>
  <c r="F534" i="6"/>
  <c r="H534" i="6"/>
  <c r="K534" i="6"/>
  <c r="E533" i="6"/>
  <c r="F533" i="6" s="1"/>
  <c r="L533" i="6" s="1"/>
  <c r="H533" i="6"/>
  <c r="J533" i="6"/>
  <c r="F532" i="6"/>
  <c r="H532" i="6"/>
  <c r="J532" i="6"/>
  <c r="K532" i="6"/>
  <c r="F531" i="6"/>
  <c r="H531" i="6"/>
  <c r="J531" i="6"/>
  <c r="K531" i="6"/>
  <c r="F528" i="6"/>
  <c r="H528" i="6"/>
  <c r="F90" i="7" s="1"/>
  <c r="J528" i="6"/>
  <c r="G90" i="7" s="1"/>
  <c r="F527" i="6"/>
  <c r="H527" i="6"/>
  <c r="J527" i="6"/>
  <c r="K527" i="6"/>
  <c r="E526" i="6"/>
  <c r="F526" i="6" s="1"/>
  <c r="L526" i="6" s="1"/>
  <c r="H526" i="6"/>
  <c r="J526" i="6"/>
  <c r="F525" i="6"/>
  <c r="H525" i="6"/>
  <c r="J525" i="6"/>
  <c r="K525" i="6"/>
  <c r="F524" i="6"/>
  <c r="H524" i="6"/>
  <c r="J524" i="6"/>
  <c r="K524" i="6"/>
  <c r="H520" i="6"/>
  <c r="J520" i="6"/>
  <c r="F519" i="6"/>
  <c r="H519" i="6"/>
  <c r="F518" i="6"/>
  <c r="H518" i="6"/>
  <c r="J518" i="6"/>
  <c r="K518" i="6"/>
  <c r="F517" i="6"/>
  <c r="H517" i="6"/>
  <c r="H521" i="6" s="1"/>
  <c r="F89" i="7" s="1"/>
  <c r="G298" i="6" s="1"/>
  <c r="H298" i="6" s="1"/>
  <c r="H300" i="6" s="1"/>
  <c r="F51" i="7" s="1"/>
  <c r="J517" i="6"/>
  <c r="K517" i="6"/>
  <c r="F516" i="6"/>
  <c r="H516" i="6"/>
  <c r="J516" i="6"/>
  <c r="K516" i="6"/>
  <c r="F515" i="6"/>
  <c r="H515" i="6"/>
  <c r="J515" i="6"/>
  <c r="K515" i="6"/>
  <c r="F512" i="6"/>
  <c r="H512" i="6"/>
  <c r="F88" i="7" s="1"/>
  <c r="G284" i="6" s="1"/>
  <c r="H284" i="6" s="1"/>
  <c r="H285" i="6" s="1"/>
  <c r="F49" i="7" s="1"/>
  <c r="J512" i="6"/>
  <c r="G88" i="7" s="1"/>
  <c r="I284" i="6" s="1"/>
  <c r="J284" i="6" s="1"/>
  <c r="J285" i="6" s="1"/>
  <c r="G49" i="7" s="1"/>
  <c r="F511" i="6"/>
  <c r="H511" i="6"/>
  <c r="J511" i="6"/>
  <c r="K511" i="6"/>
  <c r="F508" i="6"/>
  <c r="H508" i="6"/>
  <c r="F87" i="7" s="1"/>
  <c r="G279" i="6" s="1"/>
  <c r="H279" i="6" s="1"/>
  <c r="H280" i="6" s="1"/>
  <c r="F48" i="7" s="1"/>
  <c r="F507" i="6"/>
  <c r="H507" i="6"/>
  <c r="J507" i="6"/>
  <c r="K507" i="6"/>
  <c r="F506" i="6"/>
  <c r="H506" i="6"/>
  <c r="J506" i="6"/>
  <c r="J508" i="6" s="1"/>
  <c r="G87" i="7" s="1"/>
  <c r="I279" i="6" s="1"/>
  <c r="J279" i="6" s="1"/>
  <c r="K506" i="6"/>
  <c r="F503" i="6"/>
  <c r="F502" i="6"/>
  <c r="H502" i="6"/>
  <c r="J502" i="6"/>
  <c r="K502" i="6"/>
  <c r="F501" i="6"/>
  <c r="H501" i="6"/>
  <c r="J501" i="6"/>
  <c r="J503" i="6" s="1"/>
  <c r="G86" i="7" s="1"/>
  <c r="I273" i="6" s="1"/>
  <c r="J273" i="6" s="1"/>
  <c r="J274" i="6" s="1"/>
  <c r="G47" i="7" s="1"/>
  <c r="K501" i="6"/>
  <c r="F498" i="6"/>
  <c r="H498" i="6"/>
  <c r="F85" i="7" s="1"/>
  <c r="G250" i="6" s="1"/>
  <c r="H250" i="6" s="1"/>
  <c r="H251" i="6" s="1"/>
  <c r="F45" i="7" s="1"/>
  <c r="F497" i="6"/>
  <c r="H497" i="6"/>
  <c r="I497" i="6"/>
  <c r="J497" i="6" s="1"/>
  <c r="L497" i="6" s="1"/>
  <c r="F496" i="6"/>
  <c r="H496" i="6"/>
  <c r="J496" i="6"/>
  <c r="K496" i="6"/>
  <c r="F495" i="6"/>
  <c r="H495" i="6"/>
  <c r="J495" i="6"/>
  <c r="K495" i="6"/>
  <c r="F492" i="6"/>
  <c r="F491" i="6"/>
  <c r="H491" i="6"/>
  <c r="H492" i="6" s="1"/>
  <c r="F84" i="7" s="1"/>
  <c r="G209" i="6" s="1"/>
  <c r="H209" i="6" s="1"/>
  <c r="J491" i="6"/>
  <c r="J492" i="6" s="1"/>
  <c r="G84" i="7" s="1"/>
  <c r="I209" i="6" s="1"/>
  <c r="J209" i="6" s="1"/>
  <c r="K491" i="6"/>
  <c r="F488" i="6"/>
  <c r="H488" i="6"/>
  <c r="F83" i="7" s="1"/>
  <c r="G199" i="6" s="1"/>
  <c r="H199" i="6" s="1"/>
  <c r="H200" i="6" s="1"/>
  <c r="F34" i="7" s="1"/>
  <c r="J488" i="6"/>
  <c r="G83" i="7" s="1"/>
  <c r="I199" i="6" s="1"/>
  <c r="J199" i="6" s="1"/>
  <c r="J200" i="6" s="1"/>
  <c r="G34" i="7" s="1"/>
  <c r="F487" i="6"/>
  <c r="H487" i="6"/>
  <c r="J487" i="6"/>
  <c r="K487" i="6"/>
  <c r="F486" i="6"/>
  <c r="H486" i="6"/>
  <c r="J486" i="6"/>
  <c r="K486" i="6"/>
  <c r="F483" i="6"/>
  <c r="H483" i="6"/>
  <c r="F82" i="7" s="1"/>
  <c r="G195" i="6" s="1"/>
  <c r="H195" i="6" s="1"/>
  <c r="J483" i="6"/>
  <c r="G82" i="7" s="1"/>
  <c r="I195" i="6" s="1"/>
  <c r="J195" i="6" s="1"/>
  <c r="F482" i="6"/>
  <c r="H482" i="6"/>
  <c r="J482" i="6"/>
  <c r="K482" i="6"/>
  <c r="F481" i="6"/>
  <c r="H481" i="6"/>
  <c r="J481" i="6"/>
  <c r="K481" i="6"/>
  <c r="F478" i="6"/>
  <c r="H478" i="6"/>
  <c r="F81" i="7" s="1"/>
  <c r="G194" i="6" s="1"/>
  <c r="H194" i="6" s="1"/>
  <c r="J478" i="6"/>
  <c r="G81" i="7" s="1"/>
  <c r="I194" i="6" s="1"/>
  <c r="J194" i="6" s="1"/>
  <c r="F477" i="6"/>
  <c r="H477" i="6"/>
  <c r="J477" i="6"/>
  <c r="K477" i="6"/>
  <c r="F476" i="6"/>
  <c r="H476" i="6"/>
  <c r="J476" i="6"/>
  <c r="K476" i="6"/>
  <c r="F473" i="6"/>
  <c r="H473" i="6"/>
  <c r="F80" i="7" s="1"/>
  <c r="G190" i="6" s="1"/>
  <c r="H190" i="6" s="1"/>
  <c r="J473" i="6"/>
  <c r="G80" i="7" s="1"/>
  <c r="I190" i="6" s="1"/>
  <c r="J190" i="6" s="1"/>
  <c r="F472" i="6"/>
  <c r="H472" i="6"/>
  <c r="J472" i="6"/>
  <c r="K472" i="6"/>
  <c r="F471" i="6"/>
  <c r="H471" i="6"/>
  <c r="J471" i="6"/>
  <c r="K471" i="6"/>
  <c r="F468" i="6"/>
  <c r="H468" i="6"/>
  <c r="F79" i="7" s="1"/>
  <c r="G189" i="6" s="1"/>
  <c r="H189" i="6" s="1"/>
  <c r="J468" i="6"/>
  <c r="G79" i="7" s="1"/>
  <c r="I189" i="6" s="1"/>
  <c r="J189" i="6" s="1"/>
  <c r="F467" i="6"/>
  <c r="H467" i="6"/>
  <c r="J467" i="6"/>
  <c r="K467" i="6"/>
  <c r="F466" i="6"/>
  <c r="H466" i="6"/>
  <c r="J466" i="6"/>
  <c r="K466" i="6"/>
  <c r="H463" i="6"/>
  <c r="F78" i="7" s="1"/>
  <c r="G170" i="6" s="1"/>
  <c r="H170" i="6" s="1"/>
  <c r="J463" i="6"/>
  <c r="G78" i="7" s="1"/>
  <c r="I170" i="6" s="1"/>
  <c r="J170" i="6" s="1"/>
  <c r="F462" i="6"/>
  <c r="L462" i="6" s="1"/>
  <c r="H462" i="6"/>
  <c r="J462" i="6"/>
  <c r="K462" i="6"/>
  <c r="F459" i="6"/>
  <c r="J459" i="6"/>
  <c r="G77" i="7" s="1"/>
  <c r="I169" i="6" s="1"/>
  <c r="J169" i="6" s="1"/>
  <c r="F458" i="6"/>
  <c r="H458" i="6"/>
  <c r="H459" i="6" s="1"/>
  <c r="F77" i="7" s="1"/>
  <c r="G169" i="6" s="1"/>
  <c r="H169" i="6" s="1"/>
  <c r="J458" i="6"/>
  <c r="K458" i="6"/>
  <c r="F455" i="6"/>
  <c r="J455" i="6"/>
  <c r="G76" i="7" s="1"/>
  <c r="I165" i="6" s="1"/>
  <c r="J165" i="6" s="1"/>
  <c r="F454" i="6"/>
  <c r="H454" i="6"/>
  <c r="H455" i="6" s="1"/>
  <c r="F76" i="7" s="1"/>
  <c r="G165" i="6" s="1"/>
  <c r="H165" i="6" s="1"/>
  <c r="J454" i="6"/>
  <c r="K454" i="6"/>
  <c r="F453" i="6"/>
  <c r="H453" i="6"/>
  <c r="J453" i="6"/>
  <c r="K453" i="6"/>
  <c r="J450" i="6"/>
  <c r="G75" i="7" s="1"/>
  <c r="I425" i="6" s="1"/>
  <c r="J425" i="6" s="1"/>
  <c r="J426" i="6" s="1"/>
  <c r="G71" i="7" s="1"/>
  <c r="I127" i="6" s="1"/>
  <c r="J127" i="6" s="1"/>
  <c r="H449" i="6"/>
  <c r="J449" i="6"/>
  <c r="F448" i="6"/>
  <c r="H448" i="6"/>
  <c r="J448" i="6"/>
  <c r="K448" i="6"/>
  <c r="F447" i="6"/>
  <c r="H447" i="6"/>
  <c r="J447" i="6"/>
  <c r="K447" i="6"/>
  <c r="F446" i="6"/>
  <c r="H446" i="6"/>
  <c r="H450" i="6" s="1"/>
  <c r="F75" i="7" s="1"/>
  <c r="G425" i="6" s="1"/>
  <c r="H425" i="6" s="1"/>
  <c r="H426" i="6" s="1"/>
  <c r="F71" i="7" s="1"/>
  <c r="G127" i="6" s="1"/>
  <c r="H127" i="6" s="1"/>
  <c r="J446" i="6"/>
  <c r="K446" i="6"/>
  <c r="F445" i="6"/>
  <c r="H445" i="6"/>
  <c r="J445" i="6"/>
  <c r="K445" i="6"/>
  <c r="J442" i="6"/>
  <c r="G74" i="7" s="1"/>
  <c r="I421" i="6" s="1"/>
  <c r="J421" i="6" s="1"/>
  <c r="J422" i="6" s="1"/>
  <c r="G70" i="7" s="1"/>
  <c r="I126" i="6" s="1"/>
  <c r="J126" i="6" s="1"/>
  <c r="H441" i="6"/>
  <c r="J441" i="6"/>
  <c r="F440" i="6"/>
  <c r="H440" i="6"/>
  <c r="H442" i="6" s="1"/>
  <c r="F74" i="7" s="1"/>
  <c r="G421" i="6" s="1"/>
  <c r="H421" i="6" s="1"/>
  <c r="H422" i="6" s="1"/>
  <c r="F70" i="7" s="1"/>
  <c r="G126" i="6" s="1"/>
  <c r="H126" i="6" s="1"/>
  <c r="J440" i="6"/>
  <c r="K440" i="6"/>
  <c r="F439" i="6"/>
  <c r="H439" i="6"/>
  <c r="J439" i="6"/>
  <c r="K439" i="6"/>
  <c r="J436" i="6"/>
  <c r="G73" i="7" s="1"/>
  <c r="I130" i="6" s="1"/>
  <c r="J130" i="6" s="1"/>
  <c r="F435" i="6"/>
  <c r="H435" i="6"/>
  <c r="H436" i="6" s="1"/>
  <c r="F73" i="7" s="1"/>
  <c r="G130" i="6" s="1"/>
  <c r="H130" i="6" s="1"/>
  <c r="J435" i="6"/>
  <c r="K435" i="6"/>
  <c r="F434" i="6"/>
  <c r="H434" i="6"/>
  <c r="J434" i="6"/>
  <c r="K434" i="6"/>
  <c r="J431" i="6"/>
  <c r="G72" i="7" s="1"/>
  <c r="I129" i="6" s="1"/>
  <c r="J129" i="6" s="1"/>
  <c r="F430" i="6"/>
  <c r="H430" i="6"/>
  <c r="J430" i="6"/>
  <c r="K430" i="6"/>
  <c r="F429" i="6"/>
  <c r="H429" i="6"/>
  <c r="H431" i="6" s="1"/>
  <c r="F72" i="7" s="1"/>
  <c r="G129" i="6" s="1"/>
  <c r="H129" i="6" s="1"/>
  <c r="J429" i="6"/>
  <c r="K429" i="6"/>
  <c r="H417" i="6"/>
  <c r="J417" i="6"/>
  <c r="F416" i="6"/>
  <c r="H416" i="6"/>
  <c r="F415" i="6"/>
  <c r="H415" i="6"/>
  <c r="J415" i="6"/>
  <c r="K415" i="6"/>
  <c r="F414" i="6"/>
  <c r="H414" i="6"/>
  <c r="H418" i="6" s="1"/>
  <c r="F69" i="7" s="1"/>
  <c r="G125" i="6" s="1"/>
  <c r="H125" i="6" s="1"/>
  <c r="J414" i="6"/>
  <c r="K414" i="6"/>
  <c r="F413" i="6"/>
  <c r="H413" i="6"/>
  <c r="J413" i="6"/>
  <c r="K413" i="6"/>
  <c r="F412" i="6"/>
  <c r="H412" i="6"/>
  <c r="J412" i="6"/>
  <c r="K412" i="6"/>
  <c r="H409" i="6"/>
  <c r="F68" i="7" s="1"/>
  <c r="G113" i="6" s="1"/>
  <c r="H113" i="6" s="1"/>
  <c r="H115" i="6" s="1"/>
  <c r="F16" i="7" s="1"/>
  <c r="H408" i="6"/>
  <c r="J408" i="6"/>
  <c r="F407" i="6"/>
  <c r="H407" i="6"/>
  <c r="I407" i="6"/>
  <c r="J407" i="6" s="1"/>
  <c r="F406" i="6"/>
  <c r="H406" i="6"/>
  <c r="J406" i="6"/>
  <c r="K406" i="6"/>
  <c r="F405" i="6"/>
  <c r="H405" i="6"/>
  <c r="E408" i="6" s="1"/>
  <c r="F408" i="6" s="1"/>
  <c r="L408" i="6" s="1"/>
  <c r="J405" i="6"/>
  <c r="K405" i="6"/>
  <c r="F404" i="6"/>
  <c r="H404" i="6"/>
  <c r="J404" i="6"/>
  <c r="K404" i="6"/>
  <c r="F403" i="6"/>
  <c r="H403" i="6"/>
  <c r="J403" i="6"/>
  <c r="K403" i="6"/>
  <c r="F400" i="6"/>
  <c r="F399" i="6"/>
  <c r="H399" i="6"/>
  <c r="F398" i="6"/>
  <c r="H398" i="6"/>
  <c r="H400" i="6" s="1"/>
  <c r="F67" i="7" s="1"/>
  <c r="G102" i="6" s="1"/>
  <c r="H102" i="6" s="1"/>
  <c r="H103" i="6" s="1"/>
  <c r="F14" i="7" s="1"/>
  <c r="J398" i="6"/>
  <c r="K398" i="6"/>
  <c r="F397" i="6"/>
  <c r="H397" i="6"/>
  <c r="J397" i="6"/>
  <c r="K397" i="6"/>
  <c r="F394" i="6"/>
  <c r="H394" i="6"/>
  <c r="F66" i="7" s="1"/>
  <c r="G382" i="6" s="1"/>
  <c r="H382" i="6" s="1"/>
  <c r="H383" i="6" s="1"/>
  <c r="F64" i="7" s="1"/>
  <c r="G95" i="6" s="1"/>
  <c r="H95" i="6" s="1"/>
  <c r="J394" i="6"/>
  <c r="G66" i="7" s="1"/>
  <c r="I382" i="6" s="1"/>
  <c r="J382" i="6" s="1"/>
  <c r="J383" i="6" s="1"/>
  <c r="G64" i="7" s="1"/>
  <c r="I95" i="6" s="1"/>
  <c r="J95" i="6" s="1"/>
  <c r="F393" i="6"/>
  <c r="L393" i="6" s="1"/>
  <c r="H393" i="6"/>
  <c r="J393" i="6"/>
  <c r="K393" i="6"/>
  <c r="F390" i="6"/>
  <c r="H390" i="6"/>
  <c r="F65" i="7" s="1"/>
  <c r="G96" i="6" s="1"/>
  <c r="H96" i="6" s="1"/>
  <c r="F389" i="6"/>
  <c r="H389" i="6"/>
  <c r="I389" i="6"/>
  <c r="J389" i="6" s="1"/>
  <c r="F388" i="6"/>
  <c r="H388" i="6"/>
  <c r="J388" i="6"/>
  <c r="K388" i="6"/>
  <c r="F387" i="6"/>
  <c r="H387" i="6"/>
  <c r="J387" i="6"/>
  <c r="K387" i="6"/>
  <c r="F386" i="6"/>
  <c r="L386" i="6" s="1"/>
  <c r="H386" i="6"/>
  <c r="J386" i="6"/>
  <c r="K386" i="6"/>
  <c r="F381" i="6"/>
  <c r="L381" i="6" s="1"/>
  <c r="H381" i="6"/>
  <c r="J381" i="6"/>
  <c r="K381" i="6"/>
  <c r="F380" i="6"/>
  <c r="H380" i="6"/>
  <c r="J380" i="6"/>
  <c r="K380" i="6"/>
  <c r="F377" i="6"/>
  <c r="H377" i="6"/>
  <c r="F63" i="7" s="1"/>
  <c r="G76" i="6" s="1"/>
  <c r="H76" i="6" s="1"/>
  <c r="F376" i="6"/>
  <c r="H376" i="6"/>
  <c r="F375" i="6"/>
  <c r="H375" i="6"/>
  <c r="J375" i="6"/>
  <c r="K375" i="6"/>
  <c r="F374" i="6"/>
  <c r="H374" i="6"/>
  <c r="J374" i="6"/>
  <c r="K374" i="6"/>
  <c r="F373" i="6"/>
  <c r="L373" i="6" s="1"/>
  <c r="H373" i="6"/>
  <c r="J373" i="6"/>
  <c r="K373" i="6"/>
  <c r="F370" i="6"/>
  <c r="H370" i="6"/>
  <c r="F62" i="7" s="1"/>
  <c r="G71" i="6" s="1"/>
  <c r="H71" i="6" s="1"/>
  <c r="H72" i="6" s="1"/>
  <c r="F8" i="7" s="1"/>
  <c r="J370" i="6"/>
  <c r="G62" i="7" s="1"/>
  <c r="I71" i="6" s="1"/>
  <c r="J71" i="6" s="1"/>
  <c r="J72" i="6" s="1"/>
  <c r="G8" i="7" s="1"/>
  <c r="F369" i="6"/>
  <c r="H369" i="6"/>
  <c r="I369" i="6"/>
  <c r="J369" i="6" s="1"/>
  <c r="F368" i="6"/>
  <c r="H368" i="6"/>
  <c r="J368" i="6"/>
  <c r="K368" i="6"/>
  <c r="F367" i="6"/>
  <c r="H367" i="6"/>
  <c r="J367" i="6"/>
  <c r="K367" i="6"/>
  <c r="F364" i="6"/>
  <c r="F363" i="6"/>
  <c r="H363" i="6"/>
  <c r="F362" i="6"/>
  <c r="H362" i="6"/>
  <c r="H364" i="6" s="1"/>
  <c r="F61" i="7" s="1"/>
  <c r="G55" i="6" s="1"/>
  <c r="H55" i="6" s="1"/>
  <c r="H56" i="6" s="1"/>
  <c r="F7" i="7" s="1"/>
  <c r="J362" i="6"/>
  <c r="K362" i="6"/>
  <c r="F361" i="6"/>
  <c r="H361" i="6"/>
  <c r="J361" i="6"/>
  <c r="K361" i="6"/>
  <c r="F358" i="6"/>
  <c r="H358" i="6"/>
  <c r="F60" i="7" s="1"/>
  <c r="G39" i="6" s="1"/>
  <c r="H39" i="6" s="1"/>
  <c r="H40" i="6" s="1"/>
  <c r="F6" i="7" s="1"/>
  <c r="J358" i="6"/>
  <c r="G60" i="7" s="1"/>
  <c r="I39" i="6" s="1"/>
  <c r="J39" i="6" s="1"/>
  <c r="J40" i="6" s="1"/>
  <c r="G6" i="7" s="1"/>
  <c r="F357" i="6"/>
  <c r="H357" i="6"/>
  <c r="J357" i="6"/>
  <c r="K357" i="6"/>
  <c r="F356" i="6"/>
  <c r="H356" i="6"/>
  <c r="J356" i="6"/>
  <c r="K356" i="6"/>
  <c r="E60" i="7"/>
  <c r="E39" i="6" s="1"/>
  <c r="F352" i="6"/>
  <c r="H352" i="6"/>
  <c r="J352" i="6"/>
  <c r="K352" i="6"/>
  <c r="E351" i="6"/>
  <c r="F351" i="6" s="1"/>
  <c r="L351" i="6" s="1"/>
  <c r="H351" i="6"/>
  <c r="J351" i="6"/>
  <c r="F350" i="6"/>
  <c r="H350" i="6"/>
  <c r="H353" i="6" s="1"/>
  <c r="F59" i="7" s="1"/>
  <c r="G329" i="6" s="1"/>
  <c r="H329" i="6" s="1"/>
  <c r="J350" i="6"/>
  <c r="J353" i="6" s="1"/>
  <c r="G59" i="7" s="1"/>
  <c r="K350" i="6"/>
  <c r="F349" i="6"/>
  <c r="H349" i="6"/>
  <c r="J349" i="6"/>
  <c r="K349" i="6"/>
  <c r="F346" i="6"/>
  <c r="H346" i="6"/>
  <c r="F58" i="7" s="1"/>
  <c r="G24" i="6" s="1"/>
  <c r="H24" i="6" s="1"/>
  <c r="F345" i="6"/>
  <c r="H345" i="6"/>
  <c r="F344" i="6"/>
  <c r="H344" i="6"/>
  <c r="I344" i="6"/>
  <c r="J344" i="6" s="1"/>
  <c r="F343" i="6"/>
  <c r="H343" i="6"/>
  <c r="J343" i="6"/>
  <c r="K343" i="6"/>
  <c r="F342" i="6"/>
  <c r="H342" i="6"/>
  <c r="J342" i="6"/>
  <c r="K342" i="6"/>
  <c r="F339" i="6"/>
  <c r="H339" i="6"/>
  <c r="F57" i="7" s="1"/>
  <c r="G23" i="6" s="1"/>
  <c r="H23" i="6" s="1"/>
  <c r="F338" i="6"/>
  <c r="H338" i="6"/>
  <c r="F337" i="6"/>
  <c r="H337" i="6"/>
  <c r="I337" i="6"/>
  <c r="J337" i="6" s="1"/>
  <c r="F336" i="6"/>
  <c r="H336" i="6"/>
  <c r="J336" i="6"/>
  <c r="K336" i="6"/>
  <c r="F335" i="6"/>
  <c r="H335" i="6"/>
  <c r="J335" i="6"/>
  <c r="K335" i="6"/>
  <c r="F332" i="6"/>
  <c r="H332" i="6"/>
  <c r="F56" i="7" s="1"/>
  <c r="G22" i="6" s="1"/>
  <c r="H22" i="6" s="1"/>
  <c r="F331" i="6"/>
  <c r="H331" i="6"/>
  <c r="F330" i="6"/>
  <c r="H330" i="6"/>
  <c r="I330" i="6"/>
  <c r="J330" i="6" s="1"/>
  <c r="F328" i="6"/>
  <c r="H328" i="6"/>
  <c r="J328" i="6"/>
  <c r="K328" i="6"/>
  <c r="F327" i="6"/>
  <c r="H327" i="6"/>
  <c r="J327" i="6"/>
  <c r="K327" i="6"/>
  <c r="F324" i="6"/>
  <c r="H324" i="6"/>
  <c r="F55" i="7" s="1"/>
  <c r="G21" i="6" s="1"/>
  <c r="H21" i="6" s="1"/>
  <c r="F323" i="6"/>
  <c r="H323" i="6"/>
  <c r="F322" i="6"/>
  <c r="H322" i="6"/>
  <c r="F320" i="6"/>
  <c r="L320" i="6" s="1"/>
  <c r="H320" i="6"/>
  <c r="I322" i="6" s="1"/>
  <c r="J322" i="6" s="1"/>
  <c r="L322" i="6" s="1"/>
  <c r="J320" i="6"/>
  <c r="K320" i="6"/>
  <c r="F319" i="6"/>
  <c r="H319" i="6"/>
  <c r="J319" i="6"/>
  <c r="K319" i="6"/>
  <c r="F311" i="6"/>
  <c r="J311" i="6"/>
  <c r="G53" i="7" s="1"/>
  <c r="I408" i="8" s="1"/>
  <c r="J408" i="8" s="1"/>
  <c r="F310" i="6"/>
  <c r="H310" i="6"/>
  <c r="H311" i="6" s="1"/>
  <c r="F53" i="7" s="1"/>
  <c r="G408" i="8" s="1"/>
  <c r="H408" i="8" s="1"/>
  <c r="J310" i="6"/>
  <c r="F309" i="6"/>
  <c r="H309" i="6"/>
  <c r="J309" i="6"/>
  <c r="K309" i="6"/>
  <c r="F306" i="6"/>
  <c r="H306" i="6"/>
  <c r="F52" i="7" s="1"/>
  <c r="F305" i="6"/>
  <c r="H305" i="6"/>
  <c r="J305" i="6"/>
  <c r="K305" i="6"/>
  <c r="F304" i="6"/>
  <c r="H304" i="6"/>
  <c r="J304" i="6"/>
  <c r="J306" i="6" s="1"/>
  <c r="G52" i="7" s="1"/>
  <c r="K304" i="6"/>
  <c r="F303" i="6"/>
  <c r="H303" i="6"/>
  <c r="J303" i="6"/>
  <c r="K303" i="6"/>
  <c r="F299" i="6"/>
  <c r="H299" i="6"/>
  <c r="J299" i="6"/>
  <c r="K299" i="6"/>
  <c r="E297" i="6"/>
  <c r="F297" i="6" s="1"/>
  <c r="L297" i="6" s="1"/>
  <c r="H297" i="6"/>
  <c r="J297" i="6"/>
  <c r="F296" i="6"/>
  <c r="L296" i="6" s="1"/>
  <c r="H296" i="6"/>
  <c r="J296" i="6"/>
  <c r="K296" i="6"/>
  <c r="F295" i="6"/>
  <c r="H295" i="6"/>
  <c r="J295" i="6"/>
  <c r="K295" i="6"/>
  <c r="F292" i="6"/>
  <c r="H292" i="6"/>
  <c r="F50" i="7" s="1"/>
  <c r="J292" i="6"/>
  <c r="G50" i="7" s="1"/>
  <c r="F291" i="6"/>
  <c r="H291" i="6"/>
  <c r="J291" i="6"/>
  <c r="K291" i="6"/>
  <c r="F290" i="6"/>
  <c r="H290" i="6"/>
  <c r="I290" i="6"/>
  <c r="J290" i="6" s="1"/>
  <c r="F289" i="6"/>
  <c r="H289" i="6"/>
  <c r="J289" i="6"/>
  <c r="K289" i="6"/>
  <c r="F288" i="6"/>
  <c r="L288" i="6" s="1"/>
  <c r="H288" i="6"/>
  <c r="J288" i="6"/>
  <c r="K288" i="6"/>
  <c r="F283" i="6"/>
  <c r="H283" i="6"/>
  <c r="J283" i="6"/>
  <c r="K283" i="6"/>
  <c r="F278" i="6"/>
  <c r="H278" i="6"/>
  <c r="J278" i="6"/>
  <c r="K278" i="6"/>
  <c r="F277" i="6"/>
  <c r="H277" i="6"/>
  <c r="J277" i="6"/>
  <c r="K277" i="6"/>
  <c r="F272" i="6"/>
  <c r="H272" i="6"/>
  <c r="J272" i="6"/>
  <c r="K272" i="6"/>
  <c r="F271" i="6"/>
  <c r="H271" i="6"/>
  <c r="J271" i="6"/>
  <c r="K271" i="6"/>
  <c r="H267" i="6"/>
  <c r="J267" i="6"/>
  <c r="F266" i="6"/>
  <c r="H266" i="6"/>
  <c r="J266" i="6"/>
  <c r="K266" i="6"/>
  <c r="F265" i="6"/>
  <c r="H265" i="6"/>
  <c r="J265" i="6"/>
  <c r="K265" i="6"/>
  <c r="F264" i="6"/>
  <c r="H264" i="6"/>
  <c r="E267" i="6" s="1"/>
  <c r="F267" i="6" s="1"/>
  <c r="L267" i="6" s="1"/>
  <c r="J264" i="6"/>
  <c r="K264" i="6"/>
  <c r="F263" i="6"/>
  <c r="H263" i="6"/>
  <c r="J263" i="6"/>
  <c r="K263" i="6"/>
  <c r="H262" i="6"/>
  <c r="J262" i="6"/>
  <c r="F261" i="6"/>
  <c r="H261" i="6"/>
  <c r="J261" i="6"/>
  <c r="K261" i="6"/>
  <c r="F260" i="6"/>
  <c r="H260" i="6"/>
  <c r="J260" i="6"/>
  <c r="K260" i="6"/>
  <c r="F259" i="6"/>
  <c r="H259" i="6"/>
  <c r="J259" i="6"/>
  <c r="K259" i="6"/>
  <c r="F258" i="6"/>
  <c r="H258" i="6"/>
  <c r="J258" i="6"/>
  <c r="J268" i="6" s="1"/>
  <c r="G46" i="7" s="1"/>
  <c r="K258" i="6"/>
  <c r="F257" i="6"/>
  <c r="H257" i="6"/>
  <c r="J257" i="6"/>
  <c r="K257" i="6"/>
  <c r="F256" i="6"/>
  <c r="H256" i="6"/>
  <c r="J256" i="6"/>
  <c r="K256" i="6"/>
  <c r="F255" i="6"/>
  <c r="H255" i="6"/>
  <c r="H268" i="6" s="1"/>
  <c r="F46" i="7" s="1"/>
  <c r="J255" i="6"/>
  <c r="K255" i="6"/>
  <c r="F254" i="6"/>
  <c r="L254" i="6" s="1"/>
  <c r="H254" i="6"/>
  <c r="J254" i="6"/>
  <c r="K254" i="6"/>
  <c r="F249" i="6"/>
  <c r="H249" i="6"/>
  <c r="J249" i="6"/>
  <c r="K249" i="6"/>
  <c r="F244" i="6"/>
  <c r="H244" i="6"/>
  <c r="J244" i="6"/>
  <c r="K244" i="6"/>
  <c r="F241" i="6"/>
  <c r="H241" i="6"/>
  <c r="F43" i="7" s="1"/>
  <c r="J241" i="6"/>
  <c r="G43" i="7" s="1"/>
  <c r="F240" i="6"/>
  <c r="H240" i="6"/>
  <c r="J240" i="6"/>
  <c r="K240" i="6"/>
  <c r="F239" i="6"/>
  <c r="H239" i="6"/>
  <c r="J239" i="6"/>
  <c r="K239" i="6"/>
  <c r="F236" i="6"/>
  <c r="H236" i="6"/>
  <c r="F42" i="7" s="1"/>
  <c r="J236" i="6"/>
  <c r="G42" i="7" s="1"/>
  <c r="F235" i="6"/>
  <c r="H235" i="6"/>
  <c r="J235" i="6"/>
  <c r="K235" i="6"/>
  <c r="F232" i="6"/>
  <c r="H232" i="6"/>
  <c r="F41" i="7" s="1"/>
  <c r="J232" i="6"/>
  <c r="G41" i="7" s="1"/>
  <c r="F231" i="6"/>
  <c r="H231" i="6"/>
  <c r="J231" i="6"/>
  <c r="K231" i="6"/>
  <c r="J228" i="6"/>
  <c r="G40" i="7" s="1"/>
  <c r="F227" i="6"/>
  <c r="L227" i="6" s="1"/>
  <c r="H227" i="6"/>
  <c r="H228" i="6" s="1"/>
  <c r="F40" i="7" s="1"/>
  <c r="J227" i="6"/>
  <c r="K227" i="6"/>
  <c r="F224" i="6"/>
  <c r="H224" i="6"/>
  <c r="F39" i="7" s="1"/>
  <c r="J224" i="6"/>
  <c r="G39" i="7" s="1"/>
  <c r="F223" i="6"/>
  <c r="H223" i="6"/>
  <c r="J223" i="6"/>
  <c r="K223" i="6"/>
  <c r="F220" i="6"/>
  <c r="H220" i="6"/>
  <c r="F38" i="7" s="1"/>
  <c r="J220" i="6"/>
  <c r="G38" i="7" s="1"/>
  <c r="F219" i="6"/>
  <c r="H219" i="6"/>
  <c r="J219" i="6"/>
  <c r="K219" i="6"/>
  <c r="F216" i="6"/>
  <c r="H216" i="6"/>
  <c r="F37" i="7" s="1"/>
  <c r="J216" i="6"/>
  <c r="G37" i="7" s="1"/>
  <c r="F215" i="6"/>
  <c r="H215" i="6"/>
  <c r="J215" i="6"/>
  <c r="K215" i="6"/>
  <c r="F214" i="6"/>
  <c r="H214" i="6"/>
  <c r="J214" i="6"/>
  <c r="K214" i="6"/>
  <c r="H210" i="6"/>
  <c r="J210" i="6"/>
  <c r="F208" i="6"/>
  <c r="H208" i="6"/>
  <c r="J208" i="6"/>
  <c r="K208" i="6"/>
  <c r="F207" i="6"/>
  <c r="H207" i="6"/>
  <c r="J207" i="6"/>
  <c r="K207" i="6"/>
  <c r="F204" i="6"/>
  <c r="H204" i="6"/>
  <c r="F35" i="7" s="1"/>
  <c r="J204" i="6"/>
  <c r="G35" i="7" s="1"/>
  <c r="F203" i="6"/>
  <c r="H203" i="6"/>
  <c r="J203" i="6"/>
  <c r="K203" i="6"/>
  <c r="F186" i="6"/>
  <c r="H186" i="6"/>
  <c r="F31" i="7" s="1"/>
  <c r="J186" i="6"/>
  <c r="G31" i="7" s="1"/>
  <c r="F185" i="6"/>
  <c r="H185" i="6"/>
  <c r="J185" i="6"/>
  <c r="K185" i="6"/>
  <c r="F184" i="6"/>
  <c r="H184" i="6"/>
  <c r="J184" i="6"/>
  <c r="K184" i="6"/>
  <c r="F181" i="6"/>
  <c r="H181" i="6"/>
  <c r="F30" i="7" s="1"/>
  <c r="G175" i="6" s="1"/>
  <c r="H175" i="6" s="1"/>
  <c r="J181" i="6"/>
  <c r="G30" i="7" s="1"/>
  <c r="I175" i="6" s="1"/>
  <c r="J175" i="6" s="1"/>
  <c r="F180" i="6"/>
  <c r="H180" i="6"/>
  <c r="J180" i="6"/>
  <c r="K180" i="6"/>
  <c r="F179" i="6"/>
  <c r="L179" i="6" s="1"/>
  <c r="H179" i="6"/>
  <c r="J179" i="6"/>
  <c r="K179" i="6"/>
  <c r="F161" i="6"/>
  <c r="H161" i="6"/>
  <c r="F26" i="7" s="1"/>
  <c r="J161" i="6"/>
  <c r="G26" i="7" s="1"/>
  <c r="F160" i="6"/>
  <c r="H160" i="6"/>
  <c r="J160" i="6"/>
  <c r="K160" i="6"/>
  <c r="F157" i="6"/>
  <c r="J157" i="6"/>
  <c r="G25" i="7" s="1"/>
  <c r="F156" i="6"/>
  <c r="H156" i="6"/>
  <c r="H157" i="6" s="1"/>
  <c r="F25" i="7" s="1"/>
  <c r="J156" i="6"/>
  <c r="K156" i="6"/>
  <c r="J153" i="6"/>
  <c r="G24" i="7" s="1"/>
  <c r="F152" i="6"/>
  <c r="H152" i="6"/>
  <c r="J152" i="6"/>
  <c r="H151" i="6"/>
  <c r="H153" i="6" s="1"/>
  <c r="F24" i="7" s="1"/>
  <c r="J151" i="6"/>
  <c r="F136" i="6"/>
  <c r="H136" i="6"/>
  <c r="F19" i="7" s="1"/>
  <c r="J136" i="6"/>
  <c r="G19" i="7" s="1"/>
  <c r="F135" i="6"/>
  <c r="H135" i="6"/>
  <c r="I135" i="6"/>
  <c r="J135" i="6" s="1"/>
  <c r="F134" i="6"/>
  <c r="H134" i="6"/>
  <c r="J134" i="6"/>
  <c r="K134" i="6"/>
  <c r="F128" i="6"/>
  <c r="H128" i="6"/>
  <c r="J128" i="6"/>
  <c r="K128" i="6"/>
  <c r="F124" i="6"/>
  <c r="H124" i="6"/>
  <c r="J124" i="6"/>
  <c r="K124" i="6"/>
  <c r="F123" i="6"/>
  <c r="H123" i="6"/>
  <c r="J123" i="6"/>
  <c r="K123" i="6"/>
  <c r="F118" i="6"/>
  <c r="H118" i="6"/>
  <c r="J118" i="6"/>
  <c r="K118" i="6"/>
  <c r="F114" i="6"/>
  <c r="H114" i="6"/>
  <c r="J114" i="6"/>
  <c r="K114" i="6"/>
  <c r="F112" i="6"/>
  <c r="H112" i="6"/>
  <c r="J112" i="6"/>
  <c r="K112" i="6"/>
  <c r="F107" i="6"/>
  <c r="L107" i="6" s="1"/>
  <c r="H107" i="6"/>
  <c r="J107" i="6"/>
  <c r="K107" i="6"/>
  <c r="F106" i="6"/>
  <c r="H106" i="6"/>
  <c r="J106" i="6"/>
  <c r="K106" i="6"/>
  <c r="F101" i="6"/>
  <c r="H101" i="6"/>
  <c r="J101" i="6"/>
  <c r="K101" i="6"/>
  <c r="F100" i="6"/>
  <c r="H100" i="6"/>
  <c r="J100" i="6"/>
  <c r="K100" i="6"/>
  <c r="F94" i="6"/>
  <c r="L94" i="6" s="1"/>
  <c r="H94" i="6"/>
  <c r="J94" i="6"/>
  <c r="K94" i="6"/>
  <c r="F93" i="6"/>
  <c r="H93" i="6"/>
  <c r="J93" i="6"/>
  <c r="K93" i="6"/>
  <c r="F90" i="6"/>
  <c r="H90" i="6"/>
  <c r="F12" i="7" s="1"/>
  <c r="J90" i="6"/>
  <c r="G12" i="7" s="1"/>
  <c r="F89" i="6"/>
  <c r="H89" i="6"/>
  <c r="J89" i="6"/>
  <c r="K89" i="6"/>
  <c r="F86" i="6"/>
  <c r="H86" i="6"/>
  <c r="F11" i="7" s="1"/>
  <c r="F85" i="6"/>
  <c r="H85" i="6"/>
  <c r="J85" i="6"/>
  <c r="J86" i="6" s="1"/>
  <c r="G11" i="7" s="1"/>
  <c r="K85" i="6"/>
  <c r="F82" i="6"/>
  <c r="H82" i="6"/>
  <c r="F10" i="7" s="1"/>
  <c r="J82" i="6"/>
  <c r="G10" i="7" s="1"/>
  <c r="F81" i="6"/>
  <c r="H81" i="6"/>
  <c r="J81" i="6"/>
  <c r="K81" i="6"/>
  <c r="F78" i="6"/>
  <c r="H78" i="6"/>
  <c r="F9" i="7" s="1"/>
  <c r="F77" i="6"/>
  <c r="H77" i="6"/>
  <c r="F75" i="6"/>
  <c r="H75" i="6"/>
  <c r="J75" i="6"/>
  <c r="K75" i="6"/>
  <c r="E70" i="6"/>
  <c r="F70" i="6" s="1"/>
  <c r="L70" i="6" s="1"/>
  <c r="H70" i="6"/>
  <c r="J70" i="6"/>
  <c r="F69" i="6"/>
  <c r="H69" i="6"/>
  <c r="J69" i="6"/>
  <c r="K69" i="6"/>
  <c r="H68" i="6"/>
  <c r="J68" i="6"/>
  <c r="F67" i="6"/>
  <c r="H67" i="6"/>
  <c r="J67" i="6"/>
  <c r="K67" i="6"/>
  <c r="F66" i="6"/>
  <c r="H66" i="6"/>
  <c r="J66" i="6"/>
  <c r="K66" i="6"/>
  <c r="H65" i="6"/>
  <c r="J65" i="6"/>
  <c r="F64" i="6"/>
  <c r="H64" i="6"/>
  <c r="J64" i="6"/>
  <c r="K64" i="6"/>
  <c r="F63" i="6"/>
  <c r="H63" i="6"/>
  <c r="J63" i="6"/>
  <c r="K63" i="6"/>
  <c r="F62" i="6"/>
  <c r="H62" i="6"/>
  <c r="J62" i="6"/>
  <c r="K62" i="6"/>
  <c r="F61" i="6"/>
  <c r="H61" i="6"/>
  <c r="J61" i="6"/>
  <c r="K61" i="6"/>
  <c r="F60" i="6"/>
  <c r="H60" i="6"/>
  <c r="J60" i="6"/>
  <c r="K60" i="6"/>
  <c r="F59" i="6"/>
  <c r="H59" i="6"/>
  <c r="J59" i="6"/>
  <c r="K59" i="6"/>
  <c r="E54" i="6"/>
  <c r="F54" i="6" s="1"/>
  <c r="L54" i="6" s="1"/>
  <c r="H54" i="6"/>
  <c r="J54" i="6"/>
  <c r="F53" i="6"/>
  <c r="H53" i="6"/>
  <c r="J53" i="6"/>
  <c r="K53" i="6"/>
  <c r="E52" i="6"/>
  <c r="F52" i="6" s="1"/>
  <c r="L52" i="6" s="1"/>
  <c r="H52" i="6"/>
  <c r="J52" i="6"/>
  <c r="F51" i="6"/>
  <c r="H51" i="6"/>
  <c r="J51" i="6"/>
  <c r="K51" i="6"/>
  <c r="F50" i="6"/>
  <c r="H50" i="6"/>
  <c r="J50" i="6"/>
  <c r="K50" i="6"/>
  <c r="H49" i="6"/>
  <c r="J49" i="6"/>
  <c r="F48" i="6"/>
  <c r="H48" i="6"/>
  <c r="J48" i="6"/>
  <c r="K48" i="6"/>
  <c r="F47" i="6"/>
  <c r="L47" i="6" s="1"/>
  <c r="H47" i="6"/>
  <c r="J47" i="6"/>
  <c r="K47" i="6"/>
  <c r="F46" i="6"/>
  <c r="H46" i="6"/>
  <c r="J46" i="6"/>
  <c r="K46" i="6"/>
  <c r="F45" i="6"/>
  <c r="H45" i="6"/>
  <c r="J45" i="6"/>
  <c r="K45" i="6"/>
  <c r="F44" i="6"/>
  <c r="H44" i="6"/>
  <c r="J44" i="6"/>
  <c r="K44" i="6"/>
  <c r="F43" i="6"/>
  <c r="H43" i="6"/>
  <c r="J43" i="6"/>
  <c r="K43" i="6"/>
  <c r="E38" i="6"/>
  <c r="F38" i="6" s="1"/>
  <c r="L38" i="6" s="1"/>
  <c r="H38" i="6"/>
  <c r="J38" i="6"/>
  <c r="F37" i="6"/>
  <c r="H37" i="6"/>
  <c r="J37" i="6"/>
  <c r="K37" i="6"/>
  <c r="F36" i="6"/>
  <c r="H36" i="6"/>
  <c r="J36" i="6"/>
  <c r="K36" i="6"/>
  <c r="F35" i="6"/>
  <c r="H35" i="6"/>
  <c r="J35" i="6"/>
  <c r="K35" i="6"/>
  <c r="E34" i="6"/>
  <c r="F34" i="6" s="1"/>
  <c r="L34" i="6" s="1"/>
  <c r="H34" i="6"/>
  <c r="J34" i="6"/>
  <c r="F33" i="6"/>
  <c r="H33" i="6"/>
  <c r="J33" i="6"/>
  <c r="K33" i="6"/>
  <c r="F32" i="6"/>
  <c r="H32" i="6"/>
  <c r="J32" i="6"/>
  <c r="K32" i="6"/>
  <c r="F31" i="6"/>
  <c r="L31" i="6" s="1"/>
  <c r="H31" i="6"/>
  <c r="J31" i="6"/>
  <c r="K31" i="6"/>
  <c r="F30" i="6"/>
  <c r="H30" i="6"/>
  <c r="J30" i="6"/>
  <c r="K30" i="6"/>
  <c r="F29" i="6"/>
  <c r="H29" i="6"/>
  <c r="J29" i="6"/>
  <c r="K29" i="6"/>
  <c r="F28" i="6"/>
  <c r="H28" i="6"/>
  <c r="J28" i="6"/>
  <c r="K28" i="6"/>
  <c r="F20" i="6"/>
  <c r="H20" i="6"/>
  <c r="I20" i="6"/>
  <c r="J20" i="6" s="1"/>
  <c r="L20" i="6" s="1"/>
  <c r="F19" i="6"/>
  <c r="H19" i="6"/>
  <c r="J19" i="6"/>
  <c r="K19" i="6"/>
  <c r="F18" i="6"/>
  <c r="H18" i="6"/>
  <c r="J18" i="6"/>
  <c r="K18" i="6"/>
  <c r="F17" i="6"/>
  <c r="H17" i="6"/>
  <c r="J17" i="6"/>
  <c r="K17" i="6"/>
  <c r="F16" i="6"/>
  <c r="H16" i="6"/>
  <c r="F15" i="6"/>
  <c r="H15" i="6"/>
  <c r="J15" i="6"/>
  <c r="K15" i="6"/>
  <c r="F14" i="6"/>
  <c r="H14" i="6"/>
  <c r="I14" i="6"/>
  <c r="J14" i="6" s="1"/>
  <c r="F13" i="6"/>
  <c r="H13" i="6"/>
  <c r="J13" i="6"/>
  <c r="K13" i="6"/>
  <c r="H10" i="6"/>
  <c r="F4" i="7" s="1"/>
  <c r="J10" i="6"/>
  <c r="G4" i="7" s="1"/>
  <c r="F9" i="6"/>
  <c r="H9" i="6"/>
  <c r="J9" i="6"/>
  <c r="K9" i="6"/>
  <c r="E8" i="6"/>
  <c r="F8" i="6" s="1"/>
  <c r="L8" i="6" s="1"/>
  <c r="H8" i="6"/>
  <c r="J8" i="6"/>
  <c r="F7" i="6"/>
  <c r="H7" i="6"/>
  <c r="J7" i="6"/>
  <c r="K7" i="6"/>
  <c r="F6" i="6"/>
  <c r="H6" i="6"/>
  <c r="J6" i="6"/>
  <c r="K6" i="6"/>
  <c r="J454" i="8"/>
  <c r="I27" i="9" s="1"/>
  <c r="J27" i="9" s="1"/>
  <c r="H454" i="8"/>
  <c r="G27" i="9" s="1"/>
  <c r="H27" i="9" s="1"/>
  <c r="H431" i="8"/>
  <c r="J431" i="8"/>
  <c r="F409" i="8"/>
  <c r="H409" i="8"/>
  <c r="J409" i="8"/>
  <c r="K409" i="8"/>
  <c r="F407" i="8"/>
  <c r="H407" i="8"/>
  <c r="H406" i="8"/>
  <c r="J406" i="8"/>
  <c r="J404" i="8"/>
  <c r="I24" i="9" s="1"/>
  <c r="J24" i="9" s="1"/>
  <c r="H404" i="8"/>
  <c r="G24" i="9" s="1"/>
  <c r="H24" i="9" s="1"/>
  <c r="F381" i="8"/>
  <c r="F404" i="8" s="1"/>
  <c r="E24" i="9" s="1"/>
  <c r="F24" i="9" s="1"/>
  <c r="H381" i="8"/>
  <c r="J381" i="8"/>
  <c r="K381" i="8"/>
  <c r="H379" i="8"/>
  <c r="G23" i="9" s="1"/>
  <c r="H23" i="9" s="1"/>
  <c r="F356" i="8"/>
  <c r="F379" i="8" s="1"/>
  <c r="E23" i="9" s="1"/>
  <c r="H356" i="8"/>
  <c r="J356" i="8"/>
  <c r="J379" i="8" s="1"/>
  <c r="I23" i="9" s="1"/>
  <c r="J23" i="9" s="1"/>
  <c r="K356" i="8"/>
  <c r="H332" i="8"/>
  <c r="J332" i="8"/>
  <c r="J354" i="8" s="1"/>
  <c r="I22" i="9" s="1"/>
  <c r="J22" i="9" s="1"/>
  <c r="F331" i="8"/>
  <c r="H331" i="8"/>
  <c r="J331" i="8"/>
  <c r="K331" i="8"/>
  <c r="F312" i="8"/>
  <c r="H312" i="8"/>
  <c r="J312" i="8"/>
  <c r="K312" i="8"/>
  <c r="F311" i="8"/>
  <c r="H311" i="8"/>
  <c r="J311" i="8"/>
  <c r="K311" i="8"/>
  <c r="F310" i="8"/>
  <c r="H310" i="8"/>
  <c r="J310" i="8"/>
  <c r="K310" i="8"/>
  <c r="F309" i="8"/>
  <c r="H309" i="8"/>
  <c r="J309" i="8"/>
  <c r="K309" i="8"/>
  <c r="F308" i="8"/>
  <c r="H308" i="8"/>
  <c r="J308" i="8"/>
  <c r="F307" i="8"/>
  <c r="H307" i="8"/>
  <c r="J307" i="8"/>
  <c r="K307" i="8"/>
  <c r="F306" i="8"/>
  <c r="H306" i="8"/>
  <c r="J306" i="8"/>
  <c r="K306" i="8"/>
  <c r="F287" i="8"/>
  <c r="H287" i="8"/>
  <c r="J287" i="8"/>
  <c r="K287" i="8"/>
  <c r="F286" i="8"/>
  <c r="H286" i="8"/>
  <c r="J286" i="8"/>
  <c r="K286" i="8"/>
  <c r="F285" i="8"/>
  <c r="J285" i="8"/>
  <c r="F284" i="8"/>
  <c r="H284" i="8"/>
  <c r="J284" i="8"/>
  <c r="K284" i="8"/>
  <c r="F283" i="8"/>
  <c r="H283" i="8"/>
  <c r="J283" i="8"/>
  <c r="K283" i="8"/>
  <c r="H282" i="8"/>
  <c r="J282" i="8"/>
  <c r="F281" i="8"/>
  <c r="H281" i="8"/>
  <c r="J281" i="8"/>
  <c r="K281" i="8"/>
  <c r="H265" i="8"/>
  <c r="J265" i="8"/>
  <c r="H264" i="8"/>
  <c r="J264" i="8"/>
  <c r="F262" i="8"/>
  <c r="H262" i="8"/>
  <c r="J262" i="8"/>
  <c r="K262" i="8"/>
  <c r="F261" i="8"/>
  <c r="H261" i="8"/>
  <c r="J261" i="8"/>
  <c r="K261" i="8"/>
  <c r="F260" i="8"/>
  <c r="H260" i="8"/>
  <c r="J260" i="8"/>
  <c r="K260" i="8"/>
  <c r="F259" i="8"/>
  <c r="H259" i="8"/>
  <c r="J259" i="8"/>
  <c r="K259" i="8"/>
  <c r="F258" i="8"/>
  <c r="H258" i="8"/>
  <c r="J258" i="8"/>
  <c r="K258" i="8"/>
  <c r="F257" i="8"/>
  <c r="H257" i="8"/>
  <c r="J257" i="8"/>
  <c r="K257" i="8"/>
  <c r="F256" i="8"/>
  <c r="E264" i="8" s="1"/>
  <c r="F264" i="8" s="1"/>
  <c r="L264" i="8" s="1"/>
  <c r="H256" i="8"/>
  <c r="J256" i="8"/>
  <c r="K256" i="8"/>
  <c r="F234" i="8"/>
  <c r="H234" i="8"/>
  <c r="J234" i="8"/>
  <c r="K234" i="8"/>
  <c r="E233" i="8"/>
  <c r="F233" i="8" s="1"/>
  <c r="L233" i="8" s="1"/>
  <c r="H233" i="8"/>
  <c r="J233" i="8"/>
  <c r="F231" i="8"/>
  <c r="H231" i="8"/>
  <c r="H254" i="8" s="1"/>
  <c r="G16" i="9" s="1"/>
  <c r="H16" i="9" s="1"/>
  <c r="J231" i="8"/>
  <c r="J232" i="8" s="1"/>
  <c r="K231" i="8"/>
  <c r="F215" i="8"/>
  <c r="H215" i="8"/>
  <c r="J215" i="8"/>
  <c r="K215" i="8"/>
  <c r="F214" i="8"/>
  <c r="J214" i="8"/>
  <c r="F213" i="8"/>
  <c r="H213" i="8"/>
  <c r="J213" i="8"/>
  <c r="K213" i="8"/>
  <c r="F212" i="8"/>
  <c r="H212" i="8"/>
  <c r="J212" i="8"/>
  <c r="K212" i="8"/>
  <c r="F211" i="8"/>
  <c r="H211" i="8"/>
  <c r="J211" i="8"/>
  <c r="K211" i="8"/>
  <c r="F210" i="8"/>
  <c r="H210" i="8"/>
  <c r="J210" i="8"/>
  <c r="K210" i="8"/>
  <c r="H209" i="8"/>
  <c r="J209" i="8"/>
  <c r="F208" i="8"/>
  <c r="H208" i="8"/>
  <c r="J208" i="8"/>
  <c r="K208" i="8"/>
  <c r="F207" i="8"/>
  <c r="H207" i="8"/>
  <c r="J207" i="8"/>
  <c r="K207" i="8"/>
  <c r="F206" i="8"/>
  <c r="H206" i="8"/>
  <c r="J206" i="8"/>
  <c r="K206" i="8"/>
  <c r="F184" i="8"/>
  <c r="H184" i="8"/>
  <c r="J184" i="8"/>
  <c r="K184" i="8"/>
  <c r="F183" i="8"/>
  <c r="H183" i="8"/>
  <c r="J183" i="8"/>
  <c r="K183" i="8"/>
  <c r="F182" i="8"/>
  <c r="H182" i="8"/>
  <c r="F181" i="8"/>
  <c r="H181" i="8"/>
  <c r="J181" i="8"/>
  <c r="K181" i="8"/>
  <c r="F157" i="8"/>
  <c r="F179" i="8" s="1"/>
  <c r="E13" i="9" s="1"/>
  <c r="H157" i="8"/>
  <c r="H179" i="8" s="1"/>
  <c r="G13" i="9" s="1"/>
  <c r="H13" i="9" s="1"/>
  <c r="J157" i="8"/>
  <c r="K157" i="8"/>
  <c r="F156" i="8"/>
  <c r="H156" i="8"/>
  <c r="J156" i="8"/>
  <c r="J179" i="8" s="1"/>
  <c r="I13" i="9" s="1"/>
  <c r="J13" i="9" s="1"/>
  <c r="K156" i="8"/>
  <c r="F139" i="8"/>
  <c r="H139" i="8"/>
  <c r="J139" i="8"/>
  <c r="K139" i="8"/>
  <c r="F138" i="8"/>
  <c r="J138" i="8"/>
  <c r="F137" i="8"/>
  <c r="H137" i="8"/>
  <c r="J137" i="8"/>
  <c r="K137" i="8"/>
  <c r="F136" i="8"/>
  <c r="H136" i="8"/>
  <c r="J136" i="8"/>
  <c r="K136" i="8"/>
  <c r="F135" i="8"/>
  <c r="H135" i="8"/>
  <c r="J135" i="8"/>
  <c r="K135" i="8"/>
  <c r="F134" i="8"/>
  <c r="H134" i="8"/>
  <c r="J134" i="8"/>
  <c r="K134" i="8"/>
  <c r="H133" i="8"/>
  <c r="J133" i="8"/>
  <c r="F132" i="8"/>
  <c r="H132" i="8"/>
  <c r="J132" i="8"/>
  <c r="K132" i="8"/>
  <c r="F131" i="8"/>
  <c r="H131" i="8"/>
  <c r="J131" i="8"/>
  <c r="K131" i="8"/>
  <c r="F125" i="8"/>
  <c r="H125" i="8"/>
  <c r="J125" i="8"/>
  <c r="K125" i="8"/>
  <c r="F124" i="8"/>
  <c r="H124" i="8"/>
  <c r="J124" i="8"/>
  <c r="K124" i="8"/>
  <c r="F123" i="8"/>
  <c r="H123" i="8"/>
  <c r="J123" i="8"/>
  <c r="K123" i="8"/>
  <c r="F122" i="8"/>
  <c r="H122" i="8"/>
  <c r="F121" i="8"/>
  <c r="H121" i="8"/>
  <c r="J121" i="8"/>
  <c r="K121" i="8"/>
  <c r="F120" i="8"/>
  <c r="H120" i="8"/>
  <c r="J120" i="8"/>
  <c r="K120" i="8"/>
  <c r="F119" i="8"/>
  <c r="H119" i="8"/>
  <c r="J119" i="8"/>
  <c r="K119" i="8"/>
  <c r="F118" i="8"/>
  <c r="H118" i="8"/>
  <c r="J118" i="8"/>
  <c r="K118" i="8"/>
  <c r="F117" i="8"/>
  <c r="J117" i="8"/>
  <c r="F116" i="8"/>
  <c r="H116" i="8"/>
  <c r="J116" i="8"/>
  <c r="K116" i="8"/>
  <c r="F115" i="8"/>
  <c r="H115" i="8"/>
  <c r="J115" i="8"/>
  <c r="K115" i="8"/>
  <c r="F114" i="8"/>
  <c r="H114" i="8"/>
  <c r="J114" i="8"/>
  <c r="K114" i="8"/>
  <c r="F113" i="8"/>
  <c r="H113" i="8"/>
  <c r="J113" i="8"/>
  <c r="K113" i="8"/>
  <c r="H112" i="8"/>
  <c r="J112" i="8"/>
  <c r="F111" i="8"/>
  <c r="H111" i="8"/>
  <c r="J111" i="8"/>
  <c r="K111" i="8"/>
  <c r="F110" i="8"/>
  <c r="H110" i="8"/>
  <c r="J110" i="8"/>
  <c r="K110" i="8"/>
  <c r="F109" i="8"/>
  <c r="H109" i="8"/>
  <c r="J109" i="8"/>
  <c r="K109" i="8"/>
  <c r="F108" i="8"/>
  <c r="H108" i="8"/>
  <c r="J108" i="8"/>
  <c r="K108" i="8"/>
  <c r="F107" i="8"/>
  <c r="H107" i="8"/>
  <c r="J107" i="8"/>
  <c r="K107" i="8"/>
  <c r="F106" i="8"/>
  <c r="H106" i="8"/>
  <c r="F86" i="8"/>
  <c r="H86" i="8"/>
  <c r="J86" i="8"/>
  <c r="K86" i="8"/>
  <c r="F85" i="8"/>
  <c r="H85" i="8"/>
  <c r="J85" i="8"/>
  <c r="K85" i="8"/>
  <c r="F84" i="8"/>
  <c r="H84" i="8"/>
  <c r="J84" i="8"/>
  <c r="K84" i="8"/>
  <c r="F83" i="8"/>
  <c r="H83" i="8"/>
  <c r="J83" i="8"/>
  <c r="K83" i="8"/>
  <c r="F82" i="8"/>
  <c r="F104" i="8" s="1"/>
  <c r="E10" i="9" s="1"/>
  <c r="J82" i="8"/>
  <c r="F81" i="8"/>
  <c r="H81" i="8"/>
  <c r="J81" i="8"/>
  <c r="J104" i="8" s="1"/>
  <c r="I10" i="9" s="1"/>
  <c r="J10" i="9" s="1"/>
  <c r="K81" i="8"/>
  <c r="F59" i="8"/>
  <c r="H59" i="8"/>
  <c r="J59" i="8"/>
  <c r="K59" i="8"/>
  <c r="F58" i="8"/>
  <c r="H58" i="8"/>
  <c r="J58" i="8"/>
  <c r="K58" i="8"/>
  <c r="H57" i="8"/>
  <c r="J57" i="8"/>
  <c r="K57" i="8"/>
  <c r="F56" i="8"/>
  <c r="H56" i="8"/>
  <c r="J56" i="8"/>
  <c r="K56" i="8"/>
  <c r="F31" i="8"/>
  <c r="F54" i="8" s="1"/>
  <c r="E8" i="9" s="1"/>
  <c r="H31" i="8"/>
  <c r="H54" i="8" s="1"/>
  <c r="G8" i="9" s="1"/>
  <c r="H8" i="9" s="1"/>
  <c r="J31" i="8"/>
  <c r="J54" i="8" s="1"/>
  <c r="I8" i="9" s="1"/>
  <c r="J8" i="9" s="1"/>
  <c r="K31" i="8"/>
  <c r="F14" i="8"/>
  <c r="H14" i="8"/>
  <c r="J14" i="8"/>
  <c r="K14" i="8"/>
  <c r="F13" i="8"/>
  <c r="H13" i="8"/>
  <c r="J13" i="8"/>
  <c r="K13" i="8"/>
  <c r="F12" i="8"/>
  <c r="H12" i="8"/>
  <c r="J12" i="8"/>
  <c r="K12" i="8"/>
  <c r="F11" i="8"/>
  <c r="H11" i="8"/>
  <c r="F10" i="8"/>
  <c r="H10" i="8"/>
  <c r="J10" i="8"/>
  <c r="K10" i="8"/>
  <c r="F9" i="8"/>
  <c r="H9" i="8"/>
  <c r="J9" i="8"/>
  <c r="K9" i="8"/>
  <c r="F8" i="8"/>
  <c r="H8" i="8"/>
  <c r="J8" i="8"/>
  <c r="K8" i="8"/>
  <c r="F7" i="8"/>
  <c r="H7" i="8"/>
  <c r="J7" i="8"/>
  <c r="K7" i="8"/>
  <c r="F6" i="8"/>
  <c r="F29" i="8" s="1"/>
  <c r="E7" i="9" s="1"/>
  <c r="J6" i="8"/>
  <c r="H104" i="8" l="1"/>
  <c r="G10" i="9" s="1"/>
  <c r="H10" i="9" s="1"/>
  <c r="F354" i="8"/>
  <c r="E22" i="9" s="1"/>
  <c r="H304" i="8"/>
  <c r="G18" i="9" s="1"/>
  <c r="H18" i="9" s="1"/>
  <c r="K431" i="8"/>
  <c r="F154" i="8"/>
  <c r="E12" i="9" s="1"/>
  <c r="K6" i="8"/>
  <c r="K112" i="8"/>
  <c r="K133" i="8"/>
  <c r="J154" i="8"/>
  <c r="I12" i="9" s="1"/>
  <c r="J12" i="9" s="1"/>
  <c r="K82" i="8"/>
  <c r="K209" i="8"/>
  <c r="K11" i="8"/>
  <c r="K332" i="8"/>
  <c r="K117" i="8"/>
  <c r="K138" i="8"/>
  <c r="K214" i="8"/>
  <c r="K265" i="8"/>
  <c r="H354" i="8"/>
  <c r="G22" i="9" s="1"/>
  <c r="H22" i="9" s="1"/>
  <c r="J129" i="8"/>
  <c r="I11" i="9" s="1"/>
  <c r="J11" i="9" s="1"/>
  <c r="L7" i="8"/>
  <c r="K106" i="8"/>
  <c r="K122" i="8"/>
  <c r="K182" i="8"/>
  <c r="K285" i="8"/>
  <c r="J329" i="8"/>
  <c r="I20" i="9" s="1"/>
  <c r="J20" i="9" s="1"/>
  <c r="I19" i="9" s="1"/>
  <c r="J19" i="9" s="1"/>
  <c r="H154" i="8"/>
  <c r="G12" i="9" s="1"/>
  <c r="H12" i="9" s="1"/>
  <c r="H329" i="8"/>
  <c r="G20" i="9" s="1"/>
  <c r="H20" i="9" s="1"/>
  <c r="G19" i="9" s="1"/>
  <c r="H19" i="9" s="1"/>
  <c r="J304" i="8"/>
  <c r="I18" i="9" s="1"/>
  <c r="J18" i="9" s="1"/>
  <c r="H79" i="8"/>
  <c r="G9" i="9" s="1"/>
  <c r="H9" i="9" s="1"/>
  <c r="H232" i="8"/>
  <c r="J79" i="8"/>
  <c r="I9" i="9" s="1"/>
  <c r="J9" i="9" s="1"/>
  <c r="H29" i="8"/>
  <c r="G7" i="9" s="1"/>
  <c r="H7" i="9" s="1"/>
  <c r="J29" i="8"/>
  <c r="I7" i="9" s="1"/>
  <c r="J7" i="9" s="1"/>
  <c r="L206" i="8"/>
  <c r="J279" i="8"/>
  <c r="I17" i="9" s="1"/>
  <c r="J17" i="9" s="1"/>
  <c r="H204" i="8"/>
  <c r="G14" i="9" s="1"/>
  <c r="H14" i="9" s="1"/>
  <c r="J229" i="8"/>
  <c r="I15" i="9" s="1"/>
  <c r="J15" i="9" s="1"/>
  <c r="J254" i="8"/>
  <c r="I16" i="9" s="1"/>
  <c r="J16" i="9" s="1"/>
  <c r="H129" i="8"/>
  <c r="G11" i="9" s="1"/>
  <c r="H11" i="9" s="1"/>
  <c r="H229" i="8"/>
  <c r="G15" i="9" s="1"/>
  <c r="H15" i="9" s="1"/>
  <c r="L310" i="6"/>
  <c r="H429" i="8"/>
  <c r="G26" i="9" s="1"/>
  <c r="H26" i="9" s="1"/>
  <c r="G25" i="9" s="1"/>
  <c r="H25" i="9" s="1"/>
  <c r="K407" i="8"/>
  <c r="J407" i="8"/>
  <c r="J429" i="8" s="1"/>
  <c r="I26" i="9" s="1"/>
  <c r="J26" i="9" s="1"/>
  <c r="I25" i="9" s="1"/>
  <c r="J25" i="9" s="1"/>
  <c r="K406" i="8"/>
  <c r="F406" i="8"/>
  <c r="L406" i="8" s="1"/>
  <c r="L431" i="8"/>
  <c r="L454" i="8" s="1"/>
  <c r="F27" i="9"/>
  <c r="L27" i="9" s="1"/>
  <c r="T27" i="9" s="1"/>
  <c r="E19" i="10" s="1"/>
  <c r="K27" i="9"/>
  <c r="L409" i="8"/>
  <c r="K24" i="9"/>
  <c r="L381" i="8"/>
  <c r="L404" i="8" s="1"/>
  <c r="I21" i="9"/>
  <c r="J21" i="9" s="1"/>
  <c r="G21" i="9"/>
  <c r="H21" i="9" s="1"/>
  <c r="L356" i="8"/>
  <c r="F23" i="9"/>
  <c r="L23" i="9" s="1"/>
  <c r="K23" i="9"/>
  <c r="L332" i="8"/>
  <c r="L331" i="8"/>
  <c r="F22" i="9"/>
  <c r="L22" i="9" s="1"/>
  <c r="K22" i="9"/>
  <c r="L312" i="8"/>
  <c r="L311" i="8"/>
  <c r="L310" i="8"/>
  <c r="L309" i="8"/>
  <c r="L308" i="8"/>
  <c r="L307" i="8"/>
  <c r="L306" i="8"/>
  <c r="F329" i="8"/>
  <c r="E20" i="9" s="1"/>
  <c r="F20" i="9" s="1"/>
  <c r="E19" i="9" s="1"/>
  <c r="F19" i="9" s="1"/>
  <c r="L287" i="8"/>
  <c r="L286" i="8"/>
  <c r="L285" i="8"/>
  <c r="L284" i="8"/>
  <c r="L283" i="8"/>
  <c r="K282" i="8"/>
  <c r="F282" i="8"/>
  <c r="L281" i="8"/>
  <c r="L265" i="8"/>
  <c r="L262" i="8"/>
  <c r="L261" i="8"/>
  <c r="L260" i="8"/>
  <c r="J263" i="8"/>
  <c r="L259" i="8"/>
  <c r="L258" i="8"/>
  <c r="L257" i="8"/>
  <c r="H263" i="8"/>
  <c r="H279" i="8"/>
  <c r="G17" i="9" s="1"/>
  <c r="H17" i="9" s="1"/>
  <c r="L256" i="8"/>
  <c r="F279" i="8"/>
  <c r="E17" i="9" s="1"/>
  <c r="F263" i="8"/>
  <c r="L234" i="8"/>
  <c r="L231" i="8"/>
  <c r="L232" i="8" s="1"/>
  <c r="F254" i="8"/>
  <c r="E16" i="9" s="1"/>
  <c r="F16" i="9" s="1"/>
  <c r="F232" i="8"/>
  <c r="L215" i="8"/>
  <c r="L214" i="8"/>
  <c r="F229" i="8"/>
  <c r="E15" i="9" s="1"/>
  <c r="F15" i="9" s="1"/>
  <c r="L213" i="8"/>
  <c r="L212" i="8"/>
  <c r="L211" i="8"/>
  <c r="L210" i="8"/>
  <c r="L209" i="8"/>
  <c r="L208" i="8"/>
  <c r="L207" i="8"/>
  <c r="L184" i="8"/>
  <c r="L183" i="8"/>
  <c r="L182" i="8"/>
  <c r="F204" i="8"/>
  <c r="E14" i="9" s="1"/>
  <c r="F14" i="9" s="1"/>
  <c r="L181" i="8"/>
  <c r="L157" i="8"/>
  <c r="L156" i="8"/>
  <c r="F13" i="9"/>
  <c r="L13" i="9" s="1"/>
  <c r="K13" i="9"/>
  <c r="L139" i="8"/>
  <c r="L138" i="8"/>
  <c r="L137" i="8"/>
  <c r="L136" i="8"/>
  <c r="L135" i="8"/>
  <c r="L134" i="8"/>
  <c r="L133" i="8"/>
  <c r="L132" i="8"/>
  <c r="L131" i="8"/>
  <c r="F12" i="9"/>
  <c r="L12" i="9" s="1"/>
  <c r="K12" i="9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F129" i="8"/>
  <c r="E11" i="9" s="1"/>
  <c r="F11" i="9" s="1"/>
  <c r="L110" i="8"/>
  <c r="L109" i="8"/>
  <c r="L108" i="8"/>
  <c r="L107" i="8"/>
  <c r="L106" i="8"/>
  <c r="L86" i="8"/>
  <c r="L85" i="8"/>
  <c r="L84" i="8"/>
  <c r="L83" i="8"/>
  <c r="L82" i="8"/>
  <c r="L81" i="8"/>
  <c r="F10" i="9"/>
  <c r="L10" i="9" s="1"/>
  <c r="K10" i="9"/>
  <c r="L59" i="8"/>
  <c r="L58" i="8"/>
  <c r="F79" i="8"/>
  <c r="E9" i="9" s="1"/>
  <c r="F9" i="9" s="1"/>
  <c r="L57" i="8"/>
  <c r="L56" i="8"/>
  <c r="K8" i="9"/>
  <c r="L31" i="8"/>
  <c r="L54" i="8" s="1"/>
  <c r="F8" i="9"/>
  <c r="L14" i="8"/>
  <c r="L13" i="8"/>
  <c r="L12" i="8"/>
  <c r="L11" i="8"/>
  <c r="L10" i="8"/>
  <c r="L9" i="8"/>
  <c r="L8" i="8"/>
  <c r="L6" i="8"/>
  <c r="F7" i="9"/>
  <c r="L551" i="6"/>
  <c r="L549" i="6"/>
  <c r="L552" i="6"/>
  <c r="H545" i="6"/>
  <c r="F93" i="7" s="1"/>
  <c r="G315" i="6" s="1"/>
  <c r="H315" i="6" s="1"/>
  <c r="H316" i="6" s="1"/>
  <c r="F54" i="7" s="1"/>
  <c r="L548" i="6"/>
  <c r="L543" i="6"/>
  <c r="J316" i="6"/>
  <c r="G54" i="7" s="1"/>
  <c r="L538" i="6"/>
  <c r="L539" i="6"/>
  <c r="L534" i="6"/>
  <c r="L532" i="6"/>
  <c r="L531" i="6"/>
  <c r="F535" i="6"/>
  <c r="L535" i="6" s="1"/>
  <c r="L527" i="6"/>
  <c r="L525" i="6"/>
  <c r="L528" i="6"/>
  <c r="L524" i="6"/>
  <c r="L518" i="6"/>
  <c r="I519" i="6"/>
  <c r="J519" i="6" s="1"/>
  <c r="J521" i="6" s="1"/>
  <c r="G89" i="7" s="1"/>
  <c r="I298" i="6" s="1"/>
  <c r="J298" i="6" s="1"/>
  <c r="J300" i="6" s="1"/>
  <c r="G51" i="7" s="1"/>
  <c r="E520" i="6"/>
  <c r="F520" i="6" s="1"/>
  <c r="L517" i="6"/>
  <c r="L516" i="6"/>
  <c r="L515" i="6"/>
  <c r="L512" i="6"/>
  <c r="L511" i="6"/>
  <c r="L507" i="6"/>
  <c r="J280" i="6"/>
  <c r="G48" i="7" s="1"/>
  <c r="L506" i="6"/>
  <c r="L508" i="6"/>
  <c r="E87" i="7"/>
  <c r="L502" i="6"/>
  <c r="L501" i="6"/>
  <c r="H503" i="6"/>
  <c r="F86" i="7" s="1"/>
  <c r="G273" i="6" s="1"/>
  <c r="H273" i="6" s="1"/>
  <c r="H274" i="6" s="1"/>
  <c r="F47" i="7" s="1"/>
  <c r="E86" i="7"/>
  <c r="E273" i="6" s="1"/>
  <c r="L496" i="6"/>
  <c r="L495" i="6"/>
  <c r="G245" i="6"/>
  <c r="H245" i="6" s="1"/>
  <c r="H246" i="6" s="1"/>
  <c r="F44" i="7" s="1"/>
  <c r="J498" i="6"/>
  <c r="G85" i="7" s="1"/>
  <c r="J211" i="6"/>
  <c r="G36" i="7" s="1"/>
  <c r="H211" i="6"/>
  <c r="F36" i="7" s="1"/>
  <c r="L491" i="6"/>
  <c r="L492" i="6"/>
  <c r="L487" i="6"/>
  <c r="L488" i="6"/>
  <c r="L486" i="6"/>
  <c r="E83" i="7"/>
  <c r="L482" i="6"/>
  <c r="J196" i="6"/>
  <c r="G33" i="7" s="1"/>
  <c r="L483" i="6"/>
  <c r="L481" i="6"/>
  <c r="E82" i="7"/>
  <c r="L477" i="6"/>
  <c r="L478" i="6"/>
  <c r="H196" i="6"/>
  <c r="F33" i="7" s="1"/>
  <c r="L476" i="6"/>
  <c r="E81" i="7"/>
  <c r="L472" i="6"/>
  <c r="J191" i="6"/>
  <c r="G32" i="7" s="1"/>
  <c r="L473" i="6"/>
  <c r="H191" i="6"/>
  <c r="F32" i="7" s="1"/>
  <c r="L471" i="6"/>
  <c r="E80" i="7"/>
  <c r="L467" i="6"/>
  <c r="L468" i="6"/>
  <c r="L466" i="6"/>
  <c r="E79" i="7"/>
  <c r="J171" i="6"/>
  <c r="G28" i="7" s="1"/>
  <c r="I174" i="6" s="1"/>
  <c r="J174" i="6" s="1"/>
  <c r="J176" i="6" s="1"/>
  <c r="G29" i="7" s="1"/>
  <c r="H171" i="6"/>
  <c r="F28" i="7" s="1"/>
  <c r="G174" i="6" s="1"/>
  <c r="H174" i="6" s="1"/>
  <c r="H176" i="6" s="1"/>
  <c r="F29" i="7" s="1"/>
  <c r="F463" i="6"/>
  <c r="L463" i="6" s="1"/>
  <c r="L458" i="6"/>
  <c r="L459" i="6"/>
  <c r="L454" i="6"/>
  <c r="L455" i="6"/>
  <c r="L453" i="6"/>
  <c r="E76" i="7"/>
  <c r="L448" i="6"/>
  <c r="L447" i="6"/>
  <c r="E449" i="6"/>
  <c r="F449" i="6" s="1"/>
  <c r="L449" i="6" s="1"/>
  <c r="L446" i="6"/>
  <c r="L445" i="6"/>
  <c r="F450" i="6"/>
  <c r="L450" i="6" s="1"/>
  <c r="E441" i="6"/>
  <c r="F441" i="6" s="1"/>
  <c r="L441" i="6" s="1"/>
  <c r="L440" i="6"/>
  <c r="I164" i="6"/>
  <c r="J164" i="6" s="1"/>
  <c r="J166" i="6"/>
  <c r="G27" i="7" s="1"/>
  <c r="G164" i="6"/>
  <c r="H164" i="6" s="1"/>
  <c r="L439" i="6"/>
  <c r="L435" i="6"/>
  <c r="L434" i="6"/>
  <c r="F436" i="6"/>
  <c r="L430" i="6"/>
  <c r="L429" i="6"/>
  <c r="F431" i="6"/>
  <c r="L415" i="6"/>
  <c r="L414" i="6"/>
  <c r="I416" i="6"/>
  <c r="J416" i="6" s="1"/>
  <c r="J418" i="6" s="1"/>
  <c r="G69" i="7" s="1"/>
  <c r="I125" i="6" s="1"/>
  <c r="J125" i="6" s="1"/>
  <c r="J131" i="6" s="1"/>
  <c r="G18" i="7" s="1"/>
  <c r="E417" i="6"/>
  <c r="F417" i="6" s="1"/>
  <c r="L417" i="6" s="1"/>
  <c r="F418" i="6"/>
  <c r="L413" i="6"/>
  <c r="L412" i="6"/>
  <c r="L406" i="6"/>
  <c r="L405" i="6"/>
  <c r="L404" i="6"/>
  <c r="F409" i="6"/>
  <c r="E68" i="7" s="1"/>
  <c r="J409" i="6"/>
  <c r="G68" i="7" s="1"/>
  <c r="I113" i="6" s="1"/>
  <c r="J113" i="6" s="1"/>
  <c r="J115" i="6" s="1"/>
  <c r="G16" i="7" s="1"/>
  <c r="H120" i="6"/>
  <c r="F17" i="7" s="1"/>
  <c r="K408" i="6"/>
  <c r="G119" i="6"/>
  <c r="H119" i="6" s="1"/>
  <c r="L403" i="6"/>
  <c r="I399" i="6"/>
  <c r="J399" i="6" s="1"/>
  <c r="J400" i="6" s="1"/>
  <c r="G67" i="7" s="1"/>
  <c r="I102" i="6" s="1"/>
  <c r="J102" i="6" s="1"/>
  <c r="J103" i="6" s="1"/>
  <c r="G14" i="7" s="1"/>
  <c r="L398" i="6"/>
  <c r="G108" i="6"/>
  <c r="H108" i="6" s="1"/>
  <c r="H109" i="6" s="1"/>
  <c r="F15" i="7" s="1"/>
  <c r="L397" i="6"/>
  <c r="L394" i="6"/>
  <c r="J390" i="6"/>
  <c r="G65" i="7" s="1"/>
  <c r="I96" i="6" s="1"/>
  <c r="J96" i="6" s="1"/>
  <c r="J97" i="6" s="1"/>
  <c r="G13" i="7" s="1"/>
  <c r="L388" i="6"/>
  <c r="L387" i="6"/>
  <c r="H97" i="6"/>
  <c r="F13" i="7" s="1"/>
  <c r="E65" i="7"/>
  <c r="E96" i="6" s="1"/>
  <c r="L380" i="6"/>
  <c r="L375" i="6"/>
  <c r="L374" i="6"/>
  <c r="I376" i="6"/>
  <c r="J376" i="6" s="1"/>
  <c r="J377" i="6" s="1"/>
  <c r="G63" i="7" s="1"/>
  <c r="I76" i="6" s="1"/>
  <c r="J76" i="6" s="1"/>
  <c r="L368" i="6"/>
  <c r="L370" i="6"/>
  <c r="L367" i="6"/>
  <c r="I363" i="6"/>
  <c r="J363" i="6" s="1"/>
  <c r="L362" i="6"/>
  <c r="L361" i="6"/>
  <c r="L357" i="6"/>
  <c r="L356" i="6"/>
  <c r="L358" i="6"/>
  <c r="F39" i="6"/>
  <c r="K39" i="6"/>
  <c r="F353" i="6"/>
  <c r="E59" i="7" s="1"/>
  <c r="L352" i="6"/>
  <c r="I329" i="6"/>
  <c r="J329" i="6" s="1"/>
  <c r="I321" i="6"/>
  <c r="J321" i="6" s="1"/>
  <c r="L350" i="6"/>
  <c r="G321" i="6"/>
  <c r="H321" i="6" s="1"/>
  <c r="L349" i="6"/>
  <c r="L343" i="6"/>
  <c r="L342" i="6"/>
  <c r="L336" i="6"/>
  <c r="L335" i="6"/>
  <c r="L328" i="6"/>
  <c r="H25" i="6"/>
  <c r="F5" i="7" s="1"/>
  <c r="L327" i="6"/>
  <c r="L319" i="6"/>
  <c r="L309" i="6"/>
  <c r="L311" i="6"/>
  <c r="E53" i="7"/>
  <c r="L305" i="6"/>
  <c r="L304" i="6"/>
  <c r="L306" i="6"/>
  <c r="L303" i="6"/>
  <c r="L299" i="6"/>
  <c r="L295" i="6"/>
  <c r="L291" i="6"/>
  <c r="L289" i="6"/>
  <c r="L292" i="6"/>
  <c r="L283" i="6"/>
  <c r="L278" i="6"/>
  <c r="L277" i="6"/>
  <c r="L272" i="6"/>
  <c r="L271" i="6"/>
  <c r="L266" i="6"/>
  <c r="L265" i="6"/>
  <c r="L264" i="6"/>
  <c r="L263" i="6"/>
  <c r="L261" i="6"/>
  <c r="L260" i="6"/>
  <c r="L259" i="6"/>
  <c r="L258" i="6"/>
  <c r="L257" i="6"/>
  <c r="L256" i="6"/>
  <c r="L255" i="6"/>
  <c r="E262" i="6"/>
  <c r="F262" i="6" s="1"/>
  <c r="L262" i="6" s="1"/>
  <c r="L249" i="6"/>
  <c r="L244" i="6"/>
  <c r="L240" i="6"/>
  <c r="L239" i="6"/>
  <c r="L241" i="6"/>
  <c r="L235" i="6"/>
  <c r="L236" i="6"/>
  <c r="L231" i="6"/>
  <c r="L232" i="6"/>
  <c r="F228" i="6"/>
  <c r="L228" i="6" s="1"/>
  <c r="L223" i="6"/>
  <c r="L224" i="6"/>
  <c r="L219" i="6"/>
  <c r="L220" i="6"/>
  <c r="L215" i="6"/>
  <c r="L216" i="6"/>
  <c r="L214" i="6"/>
  <c r="L208" i="6"/>
  <c r="E210" i="6"/>
  <c r="F210" i="6" s="1"/>
  <c r="L210" i="6" s="1"/>
  <c r="L207" i="6"/>
  <c r="L203" i="6"/>
  <c r="L204" i="6"/>
  <c r="L185" i="6"/>
  <c r="L186" i="6"/>
  <c r="L184" i="6"/>
  <c r="L180" i="6"/>
  <c r="L181" i="6"/>
  <c r="H166" i="6"/>
  <c r="F27" i="7" s="1"/>
  <c r="L160" i="6"/>
  <c r="L161" i="6"/>
  <c r="L156" i="6"/>
  <c r="L157" i="6"/>
  <c r="L152" i="6"/>
  <c r="L151" i="6"/>
  <c r="F153" i="6"/>
  <c r="L153" i="6" s="1"/>
  <c r="K151" i="6"/>
  <c r="L134" i="6"/>
  <c r="L136" i="6"/>
  <c r="L128" i="6"/>
  <c r="H131" i="6"/>
  <c r="F18" i="7" s="1"/>
  <c r="L124" i="6"/>
  <c r="L123" i="6"/>
  <c r="L118" i="6"/>
  <c r="L114" i="6"/>
  <c r="L112" i="6"/>
  <c r="L106" i="6"/>
  <c r="L101" i="6"/>
  <c r="L100" i="6"/>
  <c r="L93" i="6"/>
  <c r="L89" i="6"/>
  <c r="L90" i="6"/>
  <c r="L85" i="6"/>
  <c r="L86" i="6"/>
  <c r="L82" i="6"/>
  <c r="L81" i="6"/>
  <c r="L75" i="6"/>
  <c r="L69" i="6"/>
  <c r="L67" i="6"/>
  <c r="L66" i="6"/>
  <c r="E68" i="6"/>
  <c r="F68" i="6" s="1"/>
  <c r="L68" i="6" s="1"/>
  <c r="L64" i="6"/>
  <c r="L63" i="6"/>
  <c r="L62" i="6"/>
  <c r="L61" i="6"/>
  <c r="L60" i="6"/>
  <c r="L59" i="6"/>
  <c r="E65" i="6"/>
  <c r="F65" i="6" s="1"/>
  <c r="L53" i="6"/>
  <c r="L51" i="6"/>
  <c r="L50" i="6"/>
  <c r="L48" i="6"/>
  <c r="L46" i="6"/>
  <c r="L45" i="6"/>
  <c r="L44" i="6"/>
  <c r="L43" i="6"/>
  <c r="E49" i="6"/>
  <c r="F49" i="6" s="1"/>
  <c r="L39" i="6"/>
  <c r="L37" i="6"/>
  <c r="L36" i="6"/>
  <c r="L35" i="6"/>
  <c r="L33" i="6"/>
  <c r="L32" i="6"/>
  <c r="L30" i="6"/>
  <c r="F40" i="6"/>
  <c r="L40" i="6" s="1"/>
  <c r="L29" i="6"/>
  <c r="L28" i="6"/>
  <c r="L19" i="6"/>
  <c r="L18" i="6"/>
  <c r="L17" i="6"/>
  <c r="L15" i="6"/>
  <c r="I16" i="6"/>
  <c r="J16" i="6" s="1"/>
  <c r="L13" i="6"/>
  <c r="F10" i="6"/>
  <c r="E4" i="7" s="1"/>
  <c r="H4" i="7" s="1"/>
  <c r="L9" i="6"/>
  <c r="L7" i="6"/>
  <c r="L6" i="6"/>
  <c r="E94" i="7"/>
  <c r="K550" i="6"/>
  <c r="E92" i="7"/>
  <c r="K533" i="6"/>
  <c r="E90" i="7"/>
  <c r="H90" i="7" s="1"/>
  <c r="K526" i="6"/>
  <c r="E88" i="7"/>
  <c r="E85" i="7"/>
  <c r="K497" i="6"/>
  <c r="E84" i="7"/>
  <c r="E78" i="7"/>
  <c r="E77" i="7"/>
  <c r="K441" i="6"/>
  <c r="L407" i="6"/>
  <c r="K407" i="6"/>
  <c r="E67" i="7"/>
  <c r="L399" i="6"/>
  <c r="K399" i="6"/>
  <c r="E66" i="7"/>
  <c r="L389" i="6"/>
  <c r="K389" i="6"/>
  <c r="E63" i="7"/>
  <c r="E62" i="7"/>
  <c r="L369" i="6"/>
  <c r="K369" i="6"/>
  <c r="E61" i="7"/>
  <c r="K363" i="6"/>
  <c r="H60" i="7"/>
  <c r="K351" i="6"/>
  <c r="E58" i="7"/>
  <c r="L344" i="6"/>
  <c r="I345" i="6" s="1"/>
  <c r="K344" i="6"/>
  <c r="E57" i="7"/>
  <c r="L337" i="6"/>
  <c r="I338" i="6" s="1"/>
  <c r="K337" i="6"/>
  <c r="E56" i="7"/>
  <c r="L330" i="6"/>
  <c r="K330" i="6"/>
  <c r="E55" i="7"/>
  <c r="K322" i="6"/>
  <c r="E52" i="7"/>
  <c r="H52" i="7" s="1"/>
  <c r="K297" i="6"/>
  <c r="E50" i="7"/>
  <c r="H50" i="7" s="1"/>
  <c r="L290" i="6"/>
  <c r="K290" i="6"/>
  <c r="K267" i="6"/>
  <c r="E43" i="7"/>
  <c r="H43" i="7" s="1"/>
  <c r="E42" i="7"/>
  <c r="H42" i="7" s="1"/>
  <c r="E41" i="7"/>
  <c r="H41" i="7" s="1"/>
  <c r="E39" i="7"/>
  <c r="H39" i="7" s="1"/>
  <c r="E38" i="7"/>
  <c r="H38" i="7" s="1"/>
  <c r="E37" i="7"/>
  <c r="H37" i="7" s="1"/>
  <c r="E35" i="7"/>
  <c r="H35" i="7" s="1"/>
  <c r="E31" i="7"/>
  <c r="H31" i="7" s="1"/>
  <c r="E30" i="7"/>
  <c r="E26" i="7"/>
  <c r="H26" i="7" s="1"/>
  <c r="E25" i="7"/>
  <c r="H25" i="7" s="1"/>
  <c r="E19" i="7"/>
  <c r="H19" i="7" s="1"/>
  <c r="L135" i="6"/>
  <c r="K135" i="6"/>
  <c r="E12" i="7"/>
  <c r="H12" i="7" s="1"/>
  <c r="E11" i="7"/>
  <c r="H11" i="7" s="1"/>
  <c r="E10" i="7"/>
  <c r="H10" i="7" s="1"/>
  <c r="E9" i="7"/>
  <c r="K70" i="6"/>
  <c r="K54" i="6"/>
  <c r="K52" i="6"/>
  <c r="K38" i="6"/>
  <c r="K34" i="6"/>
  <c r="K20" i="6"/>
  <c r="L14" i="6"/>
  <c r="K14" i="6"/>
  <c r="K8" i="6"/>
  <c r="L24" i="9"/>
  <c r="K264" i="8"/>
  <c r="K233" i="8"/>
  <c r="L8" i="9"/>
  <c r="L379" i="8" l="1"/>
  <c r="L7" i="9"/>
  <c r="K7" i="9"/>
  <c r="L79" i="8"/>
  <c r="L179" i="8"/>
  <c r="L204" i="8"/>
  <c r="E21" i="9"/>
  <c r="F21" i="9" s="1"/>
  <c r="L21" i="9" s="1"/>
  <c r="L279" i="8"/>
  <c r="G6" i="9"/>
  <c r="H6" i="9" s="1"/>
  <c r="G5" i="9" s="1"/>
  <c r="H5" i="9" s="1"/>
  <c r="E8" i="10" s="1"/>
  <c r="L19" i="9"/>
  <c r="L329" i="8"/>
  <c r="I6" i="9"/>
  <c r="J6" i="9" s="1"/>
  <c r="I5" i="9" s="1"/>
  <c r="J5" i="9" s="1"/>
  <c r="E11" i="10" s="1"/>
  <c r="L104" i="8"/>
  <c r="L15" i="9"/>
  <c r="L11" i="9"/>
  <c r="L229" i="8"/>
  <c r="L407" i="8"/>
  <c r="L16" i="9"/>
  <c r="T16" i="9" s="1"/>
  <c r="E35" i="10" s="1"/>
  <c r="L14" i="9"/>
  <c r="T14" i="9" s="1"/>
  <c r="E31" i="10" s="1"/>
  <c r="L254" i="8"/>
  <c r="L129" i="8"/>
  <c r="L29" i="8"/>
  <c r="L354" i="8"/>
  <c r="H53" i="7"/>
  <c r="E408" i="8"/>
  <c r="K19" i="9"/>
  <c r="K20" i="9"/>
  <c r="L20" i="9"/>
  <c r="L282" i="8"/>
  <c r="L304" i="8" s="1"/>
  <c r="F304" i="8"/>
  <c r="E18" i="9" s="1"/>
  <c r="L263" i="8"/>
  <c r="K17" i="9"/>
  <c r="F17" i="9"/>
  <c r="L17" i="9" s="1"/>
  <c r="T17" i="9" s="1"/>
  <c r="E36" i="10" s="1"/>
  <c r="K16" i="9"/>
  <c r="K15" i="9"/>
  <c r="K14" i="9"/>
  <c r="L154" i="8"/>
  <c r="K11" i="9"/>
  <c r="E6" i="9"/>
  <c r="L9" i="9"/>
  <c r="K9" i="9"/>
  <c r="H94" i="7"/>
  <c r="E544" i="6"/>
  <c r="H92" i="7"/>
  <c r="E314" i="6"/>
  <c r="E91" i="7"/>
  <c r="H91" i="7" s="1"/>
  <c r="K519" i="6"/>
  <c r="L519" i="6"/>
  <c r="K520" i="6"/>
  <c r="L520" i="6"/>
  <c r="F521" i="6"/>
  <c r="H88" i="7"/>
  <c r="E284" i="6"/>
  <c r="H87" i="7"/>
  <c r="E279" i="6"/>
  <c r="H86" i="7"/>
  <c r="L503" i="6"/>
  <c r="F273" i="6"/>
  <c r="K273" i="6"/>
  <c r="L498" i="6"/>
  <c r="I245" i="6"/>
  <c r="J245" i="6" s="1"/>
  <c r="J246" i="6" s="1"/>
  <c r="G44" i="7" s="1"/>
  <c r="I250" i="6"/>
  <c r="J250" i="6" s="1"/>
  <c r="J251" i="6" s="1"/>
  <c r="G45" i="7" s="1"/>
  <c r="H85" i="7"/>
  <c r="E250" i="6"/>
  <c r="E245" i="6"/>
  <c r="H84" i="7"/>
  <c r="E209" i="6"/>
  <c r="H83" i="7"/>
  <c r="E199" i="6"/>
  <c r="H82" i="7"/>
  <c r="E195" i="6"/>
  <c r="H81" i="7"/>
  <c r="E194" i="6"/>
  <c r="H80" i="7"/>
  <c r="E190" i="6"/>
  <c r="H79" i="7"/>
  <c r="E189" i="6"/>
  <c r="H78" i="7"/>
  <c r="E170" i="6"/>
  <c r="H77" i="7"/>
  <c r="E169" i="6"/>
  <c r="H76" i="7"/>
  <c r="E165" i="6"/>
  <c r="K449" i="6"/>
  <c r="E75" i="7"/>
  <c r="H75" i="7" s="1"/>
  <c r="F442" i="6"/>
  <c r="L442" i="6" s="1"/>
  <c r="L436" i="6"/>
  <c r="E73" i="7"/>
  <c r="L431" i="6"/>
  <c r="E72" i="7"/>
  <c r="K416" i="6"/>
  <c r="L416" i="6"/>
  <c r="L418" i="6"/>
  <c r="K417" i="6"/>
  <c r="E69" i="7"/>
  <c r="E125" i="6" s="1"/>
  <c r="F125" i="6" s="1"/>
  <c r="K125" i="6"/>
  <c r="L409" i="6"/>
  <c r="I119" i="6"/>
  <c r="J119" i="6" s="1"/>
  <c r="J120" i="6" s="1"/>
  <c r="G17" i="7" s="1"/>
  <c r="H68" i="7"/>
  <c r="E113" i="6"/>
  <c r="E119" i="6"/>
  <c r="L400" i="6"/>
  <c r="I108" i="6"/>
  <c r="J108" i="6" s="1"/>
  <c r="J109" i="6" s="1"/>
  <c r="G15" i="7" s="1"/>
  <c r="H67" i="7"/>
  <c r="E102" i="6"/>
  <c r="E108" i="6"/>
  <c r="H66" i="7"/>
  <c r="E382" i="6"/>
  <c r="H65" i="7"/>
  <c r="L390" i="6"/>
  <c r="K96" i="6"/>
  <c r="F96" i="6"/>
  <c r="L96" i="6" s="1"/>
  <c r="K376" i="6"/>
  <c r="L376" i="6"/>
  <c r="L377" i="6"/>
  <c r="H63" i="7"/>
  <c r="E76" i="6"/>
  <c r="H62" i="7"/>
  <c r="E71" i="6"/>
  <c r="L363" i="6"/>
  <c r="J364" i="6"/>
  <c r="E55" i="6"/>
  <c r="L353" i="6"/>
  <c r="H59" i="7"/>
  <c r="E321" i="6"/>
  <c r="E329" i="6"/>
  <c r="E24" i="6"/>
  <c r="E23" i="6"/>
  <c r="E22" i="6"/>
  <c r="E21" i="6"/>
  <c r="F268" i="6"/>
  <c r="L268" i="6" s="1"/>
  <c r="K262" i="6"/>
  <c r="E40" i="7"/>
  <c r="H40" i="7" s="1"/>
  <c r="K210" i="6"/>
  <c r="H30" i="7"/>
  <c r="E175" i="6"/>
  <c r="E24" i="7"/>
  <c r="H24" i="7" s="1"/>
  <c r="K68" i="6"/>
  <c r="K65" i="6"/>
  <c r="L65" i="6"/>
  <c r="K49" i="6"/>
  <c r="L49" i="6"/>
  <c r="E6" i="7"/>
  <c r="H6" i="7" s="1"/>
  <c r="K16" i="6"/>
  <c r="L16" i="6"/>
  <c r="L10" i="6"/>
  <c r="J345" i="6"/>
  <c r="K345" i="6"/>
  <c r="J338" i="6"/>
  <c r="K338" i="6"/>
  <c r="K21" i="9" l="1"/>
  <c r="K6" i="9"/>
  <c r="J29" i="9"/>
  <c r="H29" i="9"/>
  <c r="F408" i="8"/>
  <c r="K408" i="8"/>
  <c r="F18" i="9"/>
  <c r="L18" i="9" s="1"/>
  <c r="T18" i="9" s="1"/>
  <c r="E20" i="10" s="1"/>
  <c r="K18" i="9"/>
  <c r="F6" i="9"/>
  <c r="E16" i="10"/>
  <c r="E15" i="10"/>
  <c r="E14" i="10"/>
  <c r="E18" i="10" s="1"/>
  <c r="E9" i="10"/>
  <c r="E10" i="10" s="1"/>
  <c r="F544" i="6"/>
  <c r="K544" i="6"/>
  <c r="F314" i="6"/>
  <c r="K314" i="6"/>
  <c r="L521" i="6"/>
  <c r="E89" i="7"/>
  <c r="F284" i="6"/>
  <c r="K284" i="6"/>
  <c r="K279" i="6"/>
  <c r="F279" i="6"/>
  <c r="F274" i="6"/>
  <c r="L273" i="6"/>
  <c r="K245" i="6"/>
  <c r="F245" i="6"/>
  <c r="K250" i="6"/>
  <c r="F250" i="6"/>
  <c r="F209" i="6"/>
  <c r="K209" i="6"/>
  <c r="F199" i="6"/>
  <c r="K199" i="6"/>
  <c r="F195" i="6"/>
  <c r="L195" i="6" s="1"/>
  <c r="K195" i="6"/>
  <c r="F194" i="6"/>
  <c r="K194" i="6"/>
  <c r="F190" i="6"/>
  <c r="L190" i="6" s="1"/>
  <c r="K190" i="6"/>
  <c r="K189" i="6"/>
  <c r="F189" i="6"/>
  <c r="F170" i="6"/>
  <c r="L170" i="6" s="1"/>
  <c r="K170" i="6"/>
  <c r="F169" i="6"/>
  <c r="K169" i="6"/>
  <c r="K165" i="6"/>
  <c r="F165" i="6"/>
  <c r="L165" i="6" s="1"/>
  <c r="E425" i="6"/>
  <c r="K425" i="6"/>
  <c r="F425" i="6"/>
  <c r="E74" i="7"/>
  <c r="H73" i="7"/>
  <c r="E130" i="6"/>
  <c r="H72" i="7"/>
  <c r="E129" i="6"/>
  <c r="H69" i="7"/>
  <c r="L125" i="6"/>
  <c r="K119" i="6"/>
  <c r="F119" i="6"/>
  <c r="F113" i="6"/>
  <c r="K113" i="6"/>
  <c r="F108" i="6"/>
  <c r="K108" i="6"/>
  <c r="F102" i="6"/>
  <c r="K102" i="6"/>
  <c r="F382" i="6"/>
  <c r="K382" i="6"/>
  <c r="F76" i="6"/>
  <c r="L76" i="6" s="1"/>
  <c r="I77" i="6" s="1"/>
  <c r="K76" i="6"/>
  <c r="F71" i="6"/>
  <c r="K71" i="6"/>
  <c r="G61" i="7"/>
  <c r="L364" i="6"/>
  <c r="F55" i="6"/>
  <c r="F329" i="6"/>
  <c r="L329" i="6" s="1"/>
  <c r="I331" i="6" s="1"/>
  <c r="K329" i="6"/>
  <c r="F321" i="6"/>
  <c r="L321" i="6" s="1"/>
  <c r="I323" i="6" s="1"/>
  <c r="K321" i="6"/>
  <c r="L345" i="6"/>
  <c r="J346" i="6"/>
  <c r="F24" i="6"/>
  <c r="L338" i="6"/>
  <c r="J339" i="6"/>
  <c r="F23" i="6"/>
  <c r="F22" i="6"/>
  <c r="F21" i="6"/>
  <c r="E46" i="7"/>
  <c r="H46" i="7" s="1"/>
  <c r="F175" i="6"/>
  <c r="K175" i="6"/>
  <c r="L6" i="9"/>
  <c r="L408" i="8" l="1"/>
  <c r="L429" i="8" s="1"/>
  <c r="F429" i="8"/>
  <c r="E26" i="9" s="1"/>
  <c r="E25" i="10"/>
  <c r="E12" i="10"/>
  <c r="E13" i="10"/>
  <c r="E26" i="10"/>
  <c r="F545" i="6"/>
  <c r="L544" i="6"/>
  <c r="L314" i="6"/>
  <c r="E298" i="6"/>
  <c r="H89" i="7"/>
  <c r="F285" i="6"/>
  <c r="L284" i="6"/>
  <c r="F280" i="6"/>
  <c r="L279" i="6"/>
  <c r="E47" i="7"/>
  <c r="H47" i="7" s="1"/>
  <c r="L274" i="6"/>
  <c r="F251" i="6"/>
  <c r="L250" i="6"/>
  <c r="F246" i="6"/>
  <c r="L245" i="6"/>
  <c r="L209" i="6"/>
  <c r="F211" i="6"/>
  <c r="F200" i="6"/>
  <c r="L199" i="6"/>
  <c r="F196" i="6"/>
  <c r="L194" i="6"/>
  <c r="F191" i="6"/>
  <c r="L189" i="6"/>
  <c r="F171" i="6"/>
  <c r="L169" i="6"/>
  <c r="F426" i="6"/>
  <c r="L425" i="6"/>
  <c r="H74" i="7"/>
  <c r="E421" i="6"/>
  <c r="E164" i="6"/>
  <c r="K130" i="6"/>
  <c r="F130" i="6"/>
  <c r="L130" i="6" s="1"/>
  <c r="K129" i="6"/>
  <c r="F129" i="6"/>
  <c r="F115" i="6"/>
  <c r="L113" i="6"/>
  <c r="F120" i="6"/>
  <c r="L119" i="6"/>
  <c r="F103" i="6"/>
  <c r="L102" i="6"/>
  <c r="L108" i="6"/>
  <c r="F109" i="6"/>
  <c r="F383" i="6"/>
  <c r="L382" i="6"/>
  <c r="J77" i="6"/>
  <c r="K77" i="6"/>
  <c r="L71" i="6"/>
  <c r="F72" i="6"/>
  <c r="I55" i="6"/>
  <c r="H61" i="7"/>
  <c r="F56" i="6"/>
  <c r="J323" i="6"/>
  <c r="K323" i="6"/>
  <c r="K331" i="6"/>
  <c r="J331" i="6"/>
  <c r="G58" i="7"/>
  <c r="L346" i="6"/>
  <c r="G57" i="7"/>
  <c r="L339" i="6"/>
  <c r="F25" i="6"/>
  <c r="L175" i="6"/>
  <c r="K26" i="9" l="1"/>
  <c r="F26" i="9"/>
  <c r="L545" i="6"/>
  <c r="E93" i="7"/>
  <c r="F298" i="6"/>
  <c r="K298" i="6"/>
  <c r="E49" i="7"/>
  <c r="H49" i="7" s="1"/>
  <c r="L285" i="6"/>
  <c r="L280" i="6"/>
  <c r="E48" i="7"/>
  <c r="H48" i="7" s="1"/>
  <c r="L246" i="6"/>
  <c r="E44" i="7"/>
  <c r="H44" i="7" s="1"/>
  <c r="E45" i="7"/>
  <c r="H45" i="7" s="1"/>
  <c r="L251" i="6"/>
  <c r="L211" i="6"/>
  <c r="E36" i="7"/>
  <c r="H36" i="7" s="1"/>
  <c r="E34" i="7"/>
  <c r="H34" i="7" s="1"/>
  <c r="L200" i="6"/>
  <c r="L196" i="6"/>
  <c r="E33" i="7"/>
  <c r="H33" i="7" s="1"/>
  <c r="E32" i="7"/>
  <c r="H32" i="7" s="1"/>
  <c r="L191" i="6"/>
  <c r="L171" i="6"/>
  <c r="E28" i="7"/>
  <c r="L426" i="6"/>
  <c r="E71" i="7"/>
  <c r="K164" i="6"/>
  <c r="F164" i="6"/>
  <c r="F421" i="6"/>
  <c r="K421" i="6"/>
  <c r="L129" i="6"/>
  <c r="E17" i="7"/>
  <c r="H17" i="7" s="1"/>
  <c r="L120" i="6"/>
  <c r="L115" i="6"/>
  <c r="E16" i="7"/>
  <c r="H16" i="7" s="1"/>
  <c r="E15" i="7"/>
  <c r="H15" i="7" s="1"/>
  <c r="L109" i="6"/>
  <c r="E14" i="7"/>
  <c r="H14" i="7" s="1"/>
  <c r="L103" i="6"/>
  <c r="L383" i="6"/>
  <c r="E64" i="7"/>
  <c r="J78" i="6"/>
  <c r="L77" i="6"/>
  <c r="L72" i="6"/>
  <c r="E8" i="7"/>
  <c r="H8" i="7" s="1"/>
  <c r="J55" i="6"/>
  <c r="K55" i="6"/>
  <c r="E7" i="7"/>
  <c r="J332" i="6"/>
  <c r="L331" i="6"/>
  <c r="L323" i="6"/>
  <c r="J324" i="6"/>
  <c r="I24" i="6"/>
  <c r="H58" i="7"/>
  <c r="I23" i="6"/>
  <c r="H57" i="7"/>
  <c r="E5" i="7"/>
  <c r="E25" i="9" l="1"/>
  <c r="L26" i="9"/>
  <c r="H93" i="7"/>
  <c r="E315" i="6"/>
  <c r="F300" i="6"/>
  <c r="L298" i="6"/>
  <c r="H28" i="7"/>
  <c r="E174" i="6"/>
  <c r="E127" i="6"/>
  <c r="H71" i="7"/>
  <c r="F422" i="6"/>
  <c r="L421" i="6"/>
  <c r="F166" i="6"/>
  <c r="L164" i="6"/>
  <c r="E95" i="6"/>
  <c r="H64" i="7"/>
  <c r="G9" i="7"/>
  <c r="H9" i="7" s="1"/>
  <c r="L78" i="6"/>
  <c r="J56" i="6"/>
  <c r="L55" i="6"/>
  <c r="G55" i="7"/>
  <c r="L324" i="6"/>
  <c r="G56" i="7"/>
  <c r="L332" i="6"/>
  <c r="J24" i="6"/>
  <c r="L24" i="6" s="1"/>
  <c r="K24" i="6"/>
  <c r="J23" i="6"/>
  <c r="L23" i="6" s="1"/>
  <c r="K23" i="6"/>
  <c r="F25" i="9" l="1"/>
  <c r="K25" i="9"/>
  <c r="K315" i="6"/>
  <c r="F315" i="6"/>
  <c r="L300" i="6"/>
  <c r="E51" i="7"/>
  <c r="H51" i="7" s="1"/>
  <c r="F174" i="6"/>
  <c r="K174" i="6"/>
  <c r="F127" i="6"/>
  <c r="L127" i="6" s="1"/>
  <c r="K127" i="6"/>
  <c r="E27" i="7"/>
  <c r="H27" i="7" s="1"/>
  <c r="L166" i="6"/>
  <c r="L422" i="6"/>
  <c r="E70" i="7"/>
  <c r="K95" i="6"/>
  <c r="F95" i="6"/>
  <c r="G7" i="7"/>
  <c r="H7" i="7" s="1"/>
  <c r="L56" i="6"/>
  <c r="I22" i="6"/>
  <c r="H56" i="7"/>
  <c r="I21" i="6"/>
  <c r="H55" i="7"/>
  <c r="L25" i="9" l="1"/>
  <c r="E5" i="9"/>
  <c r="L315" i="6"/>
  <c r="F316" i="6"/>
  <c r="L174" i="6"/>
  <c r="F176" i="6"/>
  <c r="E126" i="6"/>
  <c r="H70" i="7"/>
  <c r="L95" i="6"/>
  <c r="F97" i="6"/>
  <c r="J21" i="6"/>
  <c r="K21" i="6"/>
  <c r="K22" i="6"/>
  <c r="J22" i="6"/>
  <c r="L22" i="6" s="1"/>
  <c r="F5" i="9" l="1"/>
  <c r="K5" i="9"/>
  <c r="E54" i="7"/>
  <c r="H54" i="7" s="1"/>
  <c r="L316" i="6"/>
  <c r="E29" i="7"/>
  <c r="H29" i="7" s="1"/>
  <c r="L176" i="6"/>
  <c r="F126" i="6"/>
  <c r="K126" i="6"/>
  <c r="L97" i="6"/>
  <c r="E13" i="7"/>
  <c r="H13" i="7" s="1"/>
  <c r="L21" i="6"/>
  <c r="J25" i="6"/>
  <c r="L5" i="9" l="1"/>
  <c r="L29" i="9" s="1"/>
  <c r="E4" i="10"/>
  <c r="E7" i="10" s="1"/>
  <c r="F29" i="9"/>
  <c r="L126" i="6"/>
  <c r="F131" i="6"/>
  <c r="L25" i="6"/>
  <c r="G5" i="7"/>
  <c r="H5" i="7" s="1"/>
  <c r="L16" i="10" l="1"/>
  <c r="L17" i="10"/>
  <c r="E21" i="10"/>
  <c r="E17" i="10"/>
  <c r="E23" i="10"/>
  <c r="E24" i="10"/>
  <c r="E22" i="10"/>
  <c r="E18" i="7"/>
  <c r="H18" i="7" s="1"/>
  <c r="L131" i="6"/>
  <c r="E27" i="10" l="1"/>
  <c r="E28" i="10" l="1"/>
  <c r="E29" i="10" s="1"/>
  <c r="E30" i="10" s="1"/>
  <c r="E32" i="10" l="1"/>
  <c r="E33" i="10" s="1"/>
  <c r="E34" i="10" s="1"/>
  <c r="E37" i="10" l="1"/>
</calcChain>
</file>

<file path=xl/sharedStrings.xml><?xml version="1.0" encoding="utf-8"?>
<sst xmlns="http://schemas.openxmlformats.org/spreadsheetml/2006/main" count="11436" uniqueCount="1780">
  <si>
    <t>공 종 별 집 계 표</t>
  </si>
  <si>
    <t>[ 이동초등학교 교사동(봉사관 환경개선공사)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</si>
  <si>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</si>
  <si>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</si>
  <si>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</si>
  <si>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</si>
  <si>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</si>
  <si>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</si>
  <si>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</si>
  <si>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</si>
  <si>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</si>
  <si>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</si>
  <si>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</si>
  <si>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</si>
  <si>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</si>
  <si>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</si>
  <si>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</si>
  <si>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</si>
  <si>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</si>
  <si>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</si>
  <si>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</si>
  <si>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</si>
  <si>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</si>
  <si>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</si>
  <si>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</si>
  <si>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</si>
  <si>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</si>
  <si>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</si>
  <si>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</si>
  <si>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</si>
  <si>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</si>
  <si>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</si>
  <si>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</si>
  <si>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</si>
  <si>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</si>
  <si>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</si>
  <si>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</si>
  <si>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</si>
  <si>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</si>
  <si>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</si>
  <si>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</si>
  <si>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</si>
  <si>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</si>
  <si>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</si>
  <si>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</si>
  <si>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</si>
  <si>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</si>
  <si>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</si>
  <si>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</si>
  <si>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</si>
  <si>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</si>
  <si>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</si>
  <si>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이동초등학교 교사동(봉사관 환경개선공사)</t>
  </si>
  <si>
    <t/>
  </si>
  <si>
    <t>01</t>
  </si>
  <si>
    <t>0101  외벽개선 및 창호공사</t>
  </si>
  <si>
    <t>0101</t>
  </si>
  <si>
    <t>010101  가  설  공  사</t>
  </si>
  <si>
    <t>010101</t>
  </si>
  <si>
    <t>외벽개선 및 창호공사</t>
  </si>
  <si>
    <t>크레인(타이어)</t>
  </si>
  <si>
    <t>10ton</t>
  </si>
  <si>
    <t>HR</t>
  </si>
  <si>
    <t>호표 1</t>
  </si>
  <si>
    <t>5EF1D541FF7A313632A280DA36EC9FACB83446F0</t>
  </si>
  <si>
    <t>T</t>
  </si>
  <si>
    <t>F</t>
  </si>
  <si>
    <t>0101015EF1D541FF7A313632A280DA36EC9FACB83446F0</t>
  </si>
  <si>
    <t>조립식가설울타리/E.G.I철판</t>
  </si>
  <si>
    <t>H=2.4, 3개월</t>
  </si>
  <si>
    <t>M</t>
  </si>
  <si>
    <t>호표 2</t>
  </si>
  <si>
    <t>59E6B575A87A8CCEB2F240A1D9B527</t>
  </si>
  <si>
    <t>01010159E6B575A87A8CCEB2F240A1D9B527</t>
  </si>
  <si>
    <t>강관 조립말비계(이동식)설치 및 해체</t>
  </si>
  <si>
    <t>높이 2m, 3개월</t>
  </si>
  <si>
    <t>대</t>
  </si>
  <si>
    <t>호표 3</t>
  </si>
  <si>
    <t>59E6B575AA75A061C2C2A0D18F5308</t>
  </si>
  <si>
    <t>01010159E6B575AA75A061C2C2A0D18F5308</t>
  </si>
  <si>
    <t>시스템비계</t>
  </si>
  <si>
    <t>10.0m이하,3개월(발판1열)(계단설치해체비포함)</t>
  </si>
  <si>
    <t>M2</t>
  </si>
  <si>
    <t>호표 4</t>
  </si>
  <si>
    <t>59E6B575AA75A061E282D05F9EE742</t>
  </si>
  <si>
    <t>01010159E6B575AA75A061E282D05F9EE742</t>
  </si>
  <si>
    <t>10.0m초과~20.0m이하,3개월(발판1열)(계단설치해체비포함)</t>
  </si>
  <si>
    <t>호표 5</t>
  </si>
  <si>
    <t>59E6B575AA75A061E282D05F9EE741</t>
  </si>
  <si>
    <t>01010159E6B575AA75A061E282D05F9EE741</t>
  </si>
  <si>
    <t>콘테이너형 가설사무소 설치 및 해체</t>
  </si>
  <si>
    <t>3.0*6.0m, 3개월</t>
  </si>
  <si>
    <t>개소</t>
  </si>
  <si>
    <t>호표 6</t>
  </si>
  <si>
    <t>59E6B576B2755F852242D0B04A5563</t>
  </si>
  <si>
    <t>01010159E6B576B2755F852242D0B04A5563</t>
  </si>
  <si>
    <t>집기이전</t>
  </si>
  <si>
    <t>일반교실,재설치포함</t>
  </si>
  <si>
    <t>실</t>
  </si>
  <si>
    <t>호표 7</t>
  </si>
  <si>
    <t>59E7B5E12B777C66F21210E77E9631</t>
  </si>
  <si>
    <t>01010159E7B5E12B777C66F21210E77E9631</t>
  </si>
  <si>
    <t>준공청소</t>
  </si>
  <si>
    <t>호표 8</t>
  </si>
  <si>
    <t>59E6B570237C1565D2F250408F8D36</t>
  </si>
  <si>
    <t>01010159E6B570237C1565D2F250408F8D36</t>
  </si>
  <si>
    <t>건축물 현장정리</t>
  </si>
  <si>
    <t>개보수, 단순공정</t>
  </si>
  <si>
    <t>호표 9</t>
  </si>
  <si>
    <t>59E6B5702679260FC202706D45A3CB</t>
  </si>
  <si>
    <t>01010159E6B5702679260FC202706D45A3CB</t>
  </si>
  <si>
    <t>[ 합           계 ]</t>
  </si>
  <si>
    <t>TOTAL</t>
  </si>
  <si>
    <t>010102  돌    공    사</t>
  </si>
  <si>
    <t>010102</t>
  </si>
  <si>
    <t>화강석 두겁돌(습식, 잔다듬)</t>
  </si>
  <si>
    <t>포천석 450*60mm, 모르타르 30mm</t>
  </si>
  <si>
    <t>호표 10</t>
  </si>
  <si>
    <t>59E675DB487B44EF6222B0741C1D68</t>
  </si>
  <si>
    <t>01010259E675DB487B44EF6222B0741C1D68</t>
  </si>
  <si>
    <t>010103  지붕 및 홈통공사</t>
  </si>
  <si>
    <t>010103</t>
  </si>
  <si>
    <t>선홈통(금속) 설치</t>
  </si>
  <si>
    <t>스테인리스, Ø100×1.5㎜</t>
  </si>
  <si>
    <t>호표 11</t>
  </si>
  <si>
    <t>59E61573067DB16B3262309D305F29</t>
  </si>
  <si>
    <t>01010359E61573067DB16B3262309D305F29</t>
  </si>
  <si>
    <t>금속 선홈통 설치</t>
  </si>
  <si>
    <t>동판, 150*75*1.5T</t>
  </si>
  <si>
    <t>호표 12</t>
  </si>
  <si>
    <t>59E6157303705CCDA282408C98BD35</t>
  </si>
  <si>
    <t>01010359E6157303705CCDA282408C98BD35</t>
  </si>
  <si>
    <t>스텐판 처마홈통 설치</t>
  </si>
  <si>
    <t>150*1.5t(반원)</t>
  </si>
  <si>
    <t>호표 13</t>
  </si>
  <si>
    <t>59E61573067DB175B2A220ADA9ECAE</t>
  </si>
  <si>
    <t>01010359E61573067DB175B2A220ADA9ECAE</t>
  </si>
  <si>
    <t>스텐 상자홈통 설치</t>
  </si>
  <si>
    <t>250*250*250*1.5t</t>
  </si>
  <si>
    <t>EA</t>
  </si>
  <si>
    <t>호표 14</t>
  </si>
  <si>
    <t>59E61573067DB16B321210F260DBC6</t>
  </si>
  <si>
    <t>01010359E61573067DB16B321210F260DBC6</t>
  </si>
  <si>
    <t>철재커텐박스(ㄷ자형)</t>
  </si>
  <si>
    <t>150*150*1.2t, STL(도장 유)</t>
  </si>
  <si>
    <t>호표 15</t>
  </si>
  <si>
    <t>59E65584BE78C2B242A230327E8B2C</t>
  </si>
  <si>
    <t>01010359E65584BE78C2B242A230327E8B2C</t>
  </si>
  <si>
    <t>010104  금  속  공  사</t>
  </si>
  <si>
    <t>010104</t>
  </si>
  <si>
    <t>알루미늄 복합패널[관급]</t>
  </si>
  <si>
    <t>평판 T=4 불소수지(불연)</t>
  </si>
  <si>
    <t>5EC495E30070B7186242B05A3C41D9CFB9FBA4</t>
  </si>
  <si>
    <t>0101045EC495E30070B7186242B05A3C41D9CFB9FBA4</t>
  </si>
  <si>
    <t>알루미늄 복합패널 시공비</t>
  </si>
  <si>
    <t>5EC495E30070B7186242B05A3C41D9CFB9FBA7</t>
  </si>
  <si>
    <t>0101045EC495E30070B7186242B05A3C41D9CFB9FBA7</t>
  </si>
  <si>
    <t>알루미늄 시트 후레싱</t>
  </si>
  <si>
    <t>3.0T</t>
  </si>
  <si>
    <t>585E356FC371506AD2A25098835C16A0679A42</t>
  </si>
  <si>
    <t>010104585E356FC371506AD2A25098835C16A0679A42</t>
  </si>
  <si>
    <t>ㄱ형강</t>
  </si>
  <si>
    <t>ㄱ형강, 등변, 100*100*7mm</t>
  </si>
  <si>
    <t>kg</t>
  </si>
  <si>
    <t>5EC495E30578D77CA26200BE9C0D7DC26CBE2F</t>
  </si>
  <si>
    <t>0101045EC495E30578D77CA26200BE9C0D7DC26CBE2F</t>
  </si>
  <si>
    <t>아연도각관</t>
  </si>
  <si>
    <t>100*100*t3.2mm, 9.520kg/m</t>
  </si>
  <si>
    <t>5EBA257971772E57022200696C75F25CE7E3E0</t>
  </si>
  <si>
    <t>0101045EBA257971772E57022200696C75F25CE7E3E0</t>
  </si>
  <si>
    <t>경량형강철골조 조립설치</t>
  </si>
  <si>
    <t>비내력식</t>
  </si>
  <si>
    <t>TON</t>
  </si>
  <si>
    <t>호표 16</t>
  </si>
  <si>
    <t>59E6F58C6C724D433232A05DE8D70B</t>
  </si>
  <si>
    <t>01010459E6F58C6C724D433232A05DE8D70B</t>
  </si>
  <si>
    <t>010105  창호 및 유리공사</t>
  </si>
  <si>
    <t>010105</t>
  </si>
  <si>
    <t>커튼월/불소수지[관급]</t>
  </si>
  <si>
    <t>KG</t>
  </si>
  <si>
    <t>585E356FC371506AD2A25098835C16A0679A49</t>
  </si>
  <si>
    <t>010105585E356FC371506AD2A25098835C16A0679A49</t>
  </si>
  <si>
    <t>프로젝트창/불소수지[관급]</t>
  </si>
  <si>
    <t>585E356FC371506AD2A25098835C16A06799B8</t>
  </si>
  <si>
    <t>010105585E356FC371506AD2A25098835C16A06799B8</t>
  </si>
  <si>
    <t>미서기중중연이중창/불소수지[관급]</t>
  </si>
  <si>
    <t>585E356FC371506AD2A25098835C16A06799BA</t>
  </si>
  <si>
    <t>010105585E356FC371506AD2A25098835C16A06799BA</t>
  </si>
  <si>
    <t>미서기중연이중창/불소수지[관급]</t>
  </si>
  <si>
    <t>585E356FC371506AD2A25098835C16A06799BC</t>
  </si>
  <si>
    <t>010105585E356FC371506AD2A25098835C16A06799BC</t>
  </si>
  <si>
    <t>미서기단창/불소수지[관급]</t>
  </si>
  <si>
    <t>585E356FC371506AD2A25098835C16A06799BE</t>
  </si>
  <si>
    <t>010105585E356FC371506AD2A25098835C16A06799BE</t>
  </si>
  <si>
    <t>롤방충망/불소수지[관급]</t>
  </si>
  <si>
    <t>585E356FC371506AD2A25098835C16A06799B0</t>
  </si>
  <si>
    <t>010105585E356FC371506AD2A25098835C16A06799B0</t>
  </si>
  <si>
    <t>방충망/불소수지[관급]</t>
  </si>
  <si>
    <t>585E356FC371506AD2A25098835C16A0679892</t>
  </si>
  <si>
    <t>010105585E356FC371506AD2A25098835C16A0679892</t>
  </si>
  <si>
    <t>AW1[창호개체, 관급]</t>
  </si>
  <si>
    <t>3.740 x 9.950 = 37.213</t>
  </si>
  <si>
    <t>호표 17</t>
  </si>
  <si>
    <t>59E665F36E7CDB68A2B2F01ED563A7</t>
  </si>
  <si>
    <t>01010559E665F36E7CDB68A2B2F01ED563A7</t>
  </si>
  <si>
    <t>CAW1[창호개체, 관급]</t>
  </si>
  <si>
    <t>3.000 x 1.800 = 5.400</t>
  </si>
  <si>
    <t>호표 18</t>
  </si>
  <si>
    <t>59E665F36E7CDB68A2B2F01ED563A5</t>
  </si>
  <si>
    <t>01010559E665F36E7CDB68A2B2F01ED563A5</t>
  </si>
  <si>
    <t>CAW2[창호개체, 관급]</t>
  </si>
  <si>
    <t>1.500 x 1.800 = 2.700</t>
  </si>
  <si>
    <t>호표 19</t>
  </si>
  <si>
    <t>59E665F36E7CDB68A2B2F01ED563A3</t>
  </si>
  <si>
    <t>01010559E665F36E7CDB68A2B2F01ED563A3</t>
  </si>
  <si>
    <t>CAW3[창호개체, 관급]</t>
  </si>
  <si>
    <t>1.200 x 0.000 = 0.000</t>
  </si>
  <si>
    <t>호표 20</t>
  </si>
  <si>
    <t>59E665F36E7CDB68A2B2F01ED563A1</t>
  </si>
  <si>
    <t>01010559E665F36E7CDB68A2B2F01ED563A1</t>
  </si>
  <si>
    <t>로이복층유리 24mm(5LE,MZT152+14AR+5)</t>
  </si>
  <si>
    <t>더불로이+아르곤(SWS-단열간봉)+투명</t>
  </si>
  <si>
    <t>5EC495E302736A72E25280313C831D8F520905</t>
  </si>
  <si>
    <t>0101055EC495E302736A72E25280313C831D8F520905</t>
  </si>
  <si>
    <t>로이삼중유리 39mm(5LE,MZT152+12AR+5+12AR+5LE,MZT152),SWS</t>
  </si>
  <si>
    <t>더블로이(반강화)+아르곤가스+투명</t>
  </si>
  <si>
    <t>5EC495E302736A72E25280313C831D8F520901</t>
  </si>
  <si>
    <t>0101055EC495E302736A72E25280313C831D8F520901</t>
  </si>
  <si>
    <t>로이삼중유리 43mm(5LE,MZT152+14AR+5+14AR+5LE,MZT152),SWS</t>
  </si>
  <si>
    <t>5EC495E302736A72E25280313C831D8F520900</t>
  </si>
  <si>
    <t>0101055EC495E302736A72E25280313C831D8F520900</t>
  </si>
  <si>
    <t>로이삼중유리 43mm(5LE,SKN154+14AR+5+14AR+5LE,SKN154)</t>
  </si>
  <si>
    <t>5EC495E302736A72E25280313C831D8F520903</t>
  </si>
  <si>
    <t>0101055EC495E302736A72E25280313C831D8F520903</t>
  </si>
  <si>
    <t>창호유리설치 / 복층유리</t>
  </si>
  <si>
    <t>유리두께 24mm 이하</t>
  </si>
  <si>
    <t>호표 21</t>
  </si>
  <si>
    <t>59E665FA9E7A269E62521000B51738</t>
  </si>
  <si>
    <t>01010559E665FA9E7A269E62521000B51738</t>
  </si>
  <si>
    <t>창호유리설치 / 삼중유리</t>
  </si>
  <si>
    <t>유리두께 40mm초과 44mm이하</t>
  </si>
  <si>
    <t>호표 22</t>
  </si>
  <si>
    <t>59E665FA9E7A269E62521000B51417</t>
  </si>
  <si>
    <t>01010559E665FA9E7A269E62521000B51417</t>
  </si>
  <si>
    <t>복층유리주위 코킹</t>
  </si>
  <si>
    <t>5*5, 실리콘</t>
  </si>
  <si>
    <t>호표 23</t>
  </si>
  <si>
    <t>59E665FA9777ACAF22E28020452E1B</t>
  </si>
  <si>
    <t>01010559E665FA9777ACAF22E28020452E1B</t>
  </si>
  <si>
    <t>보안방범필름</t>
  </si>
  <si>
    <t>SH7CLARL, 7mil. 투명 비산방지 안전필름</t>
  </si>
  <si>
    <t>5EC495E301710B8B724210B56E4B3B45C008FA</t>
  </si>
  <si>
    <t>0101055EC495E301710B8B724210B56E4B3B45C008FA</t>
  </si>
  <si>
    <t>소방관진입창 스티커</t>
  </si>
  <si>
    <t>빛반사 양면</t>
  </si>
  <si>
    <t>개</t>
  </si>
  <si>
    <t>5EC495E3037DF90F7282006429E22A73961831</t>
  </si>
  <si>
    <t>0101055EC495E3037DF90F7282006429E22A73961831</t>
  </si>
  <si>
    <t>010106  기  타  공  사</t>
  </si>
  <si>
    <t>010106</t>
  </si>
  <si>
    <t>녹막이페인트 붓칠</t>
  </si>
  <si>
    <t>철재면, 1회 1종</t>
  </si>
  <si>
    <t>호표 24</t>
  </si>
  <si>
    <t>59E645A49471F855F20240B940ED6A</t>
  </si>
  <si>
    <t>01010659E645A49471F855F20240B940ED6A</t>
  </si>
  <si>
    <t>외벽 환기캡 철거 후 재설치</t>
  </si>
  <si>
    <t>D100</t>
  </si>
  <si>
    <t>호표 25</t>
  </si>
  <si>
    <t>59E6558EA57FFDE24222301AE1FA4C</t>
  </si>
  <si>
    <t>01010659E6558EA57FFDE24222301AE1FA4C</t>
  </si>
  <si>
    <t>메쉬휀스 철거 후 재설치</t>
  </si>
  <si>
    <t>호표 26</t>
  </si>
  <si>
    <t>59E61573067DB16B321210F260DBC0</t>
  </si>
  <si>
    <t>01010659E61573067DB16B321210F260DBC0</t>
  </si>
  <si>
    <t>CCTV 철거 후 재설치</t>
  </si>
  <si>
    <t>호표 27</t>
  </si>
  <si>
    <t>59E6558EA57FFDE24222301AE1FA4D</t>
  </si>
  <si>
    <t>01010659E6558EA57FFDE24222301AE1FA4D</t>
  </si>
  <si>
    <t>환풍기 철거 후 신설</t>
  </si>
  <si>
    <t>300*300</t>
  </si>
  <si>
    <t>호표 28</t>
  </si>
  <si>
    <t>59C195859D7C625D32C2E0662C111D</t>
  </si>
  <si>
    <t>01010659C195859D7C625D32C2E0662C111D</t>
  </si>
  <si>
    <t>기존 천정재 철거 후 재설치</t>
  </si>
  <si>
    <t>호표 29</t>
  </si>
  <si>
    <t>59C12536197E7E6F32A2205483849F</t>
  </si>
  <si>
    <t>01010659C12536197E7E6F32A2205483849F</t>
  </si>
  <si>
    <t>블라인드 철거 후 재설치</t>
  </si>
  <si>
    <t>호표 30</t>
  </si>
  <si>
    <t>59E7A5FAD17E94C2D2A2B0E22E5408</t>
  </si>
  <si>
    <t>01010659E7A5FAD17E94C2D2A2B0E22E5408</t>
  </si>
  <si>
    <t>기존 수목 전정</t>
  </si>
  <si>
    <t>주</t>
  </si>
  <si>
    <t>호표 31</t>
  </si>
  <si>
    <t>59C195859D7C625D32C2E0662C111E</t>
  </si>
  <si>
    <t>01010659C195859D7C625D32C2E0662C111E</t>
  </si>
  <si>
    <t>낙하물 방지 철판 철거 후 재설치</t>
  </si>
  <si>
    <t>W200, L3740</t>
  </si>
  <si>
    <t>호표 32</t>
  </si>
  <si>
    <t>59C12536197E7E6F32A220548383F0</t>
  </si>
  <si>
    <t>01010659C12536197E7E6F32A220548383F0</t>
  </si>
  <si>
    <t>010107  골    재    비</t>
  </si>
  <si>
    <t>010107</t>
  </si>
  <si>
    <t>모래</t>
  </si>
  <si>
    <t>M3</t>
  </si>
  <si>
    <t>5EE775FC8872A15452B2D087906F9CD4DF8B69</t>
  </si>
  <si>
    <t>0101075EE775FC8872A15452B2D087906F9CD4DF8B69</t>
  </si>
  <si>
    <t>시멘트</t>
  </si>
  <si>
    <t>대리점</t>
  </si>
  <si>
    <t>포</t>
  </si>
  <si>
    <t>5EC495E3047E4DC292A2E074CACE9F53DF4CC2</t>
  </si>
  <si>
    <t>0101075EC495E3047E4DC292A2E074CACE9F53DF4CC2</t>
  </si>
  <si>
    <t>010108  작 업 부 산 물</t>
  </si>
  <si>
    <t>010108</t>
  </si>
  <si>
    <t>B</t>
  </si>
  <si>
    <t>철강설</t>
  </si>
  <si>
    <t>철강설, 고철, 작업설부산물</t>
  </si>
  <si>
    <t>수집상차도</t>
  </si>
  <si>
    <t>5EE775FC807D47F3823250F4A293FB1C878BEF</t>
  </si>
  <si>
    <t>0101085EE775FC807D47F3823250F4A293FB1C878BEF</t>
  </si>
  <si>
    <t>철강설, 알루미늄, 철거부산물</t>
  </si>
  <si>
    <t>5EE775FC807D47F3823250F4A3BF1832A652B4</t>
  </si>
  <si>
    <t>0101085EE775FC807D47F3823250F4A3BF1832A652B4</t>
  </si>
  <si>
    <t>철강설, 스텐레스, 철거부산물</t>
  </si>
  <si>
    <t>5EE775FC807D47F3823250F4A293FB1C878AC6</t>
  </si>
  <si>
    <t>0101085EE775FC807D47F3823250F4A293FB1C878AC6</t>
  </si>
  <si>
    <t>철강설, 동판, 철거부산물</t>
  </si>
  <si>
    <t>5EE775FC807D47F3823250F4A293FB1C878921</t>
  </si>
  <si>
    <t>0101085EE775FC807D47F3823250F4A293FB1C878921</t>
  </si>
  <si>
    <t>010109  철  거  공  사</t>
  </si>
  <si>
    <t>010109</t>
  </si>
  <si>
    <t>콘크리트구조물 헐기(인력)</t>
  </si>
  <si>
    <t>소형브레이커(전기식), 철근, 2.3m3/일당</t>
  </si>
  <si>
    <t>호표 33</t>
  </si>
  <si>
    <t>59E7B5E129743A0A3282C0FD7AFB75</t>
  </si>
  <si>
    <t>01010959E7B5E129743A0A3282C0FD7AFB75</t>
  </si>
  <si>
    <t>석고보드 철거</t>
  </si>
  <si>
    <t>12.5T, 벽체</t>
  </si>
  <si>
    <t>호표 34</t>
  </si>
  <si>
    <t>59E7B5E12B777C4BE2E250DA5E4A10</t>
  </si>
  <si>
    <t>01010959E7B5E12B777C4BE2E250DA5E4A10</t>
  </si>
  <si>
    <t>단열재 철거</t>
  </si>
  <si>
    <t>50T, 압출법보온판+메쉬+마감재</t>
  </si>
  <si>
    <t>호표 35</t>
  </si>
  <si>
    <t>59E7B5E1227184FF62D2206AD6D53D</t>
  </si>
  <si>
    <t>01010959E7B5E1227184FF62D2206AD6D53D</t>
  </si>
  <si>
    <t>창호 철거</t>
  </si>
  <si>
    <t>호표 36</t>
  </si>
  <si>
    <t>59E7B5E12B777C66C252A06DF0AD7A</t>
  </si>
  <si>
    <t>01010959E7B5E12B777C66C252A06DF0AD7A</t>
  </si>
  <si>
    <t>창호안전봉 철거</t>
  </si>
  <si>
    <t>D38.1*1.2t*1줄</t>
  </si>
  <si>
    <t>호표 37</t>
  </si>
  <si>
    <t>59E7B5E1227184FF72F2E0F3E15429</t>
  </si>
  <si>
    <t>01010959E7B5E1227184FF72F2E0F3E15429</t>
  </si>
  <si>
    <t>커텐박스 철거</t>
  </si>
  <si>
    <t>호표 38</t>
  </si>
  <si>
    <t>59E7B5E12B777C66C252A06DF0AD7D</t>
  </si>
  <si>
    <t>01010959E7B5E12B777C66C252A06DF0AD7D</t>
  </si>
  <si>
    <t>선홈통 철거</t>
  </si>
  <si>
    <t>호표 39</t>
  </si>
  <si>
    <t>59E7B5E1227184FF72F2E0F3E157E1</t>
  </si>
  <si>
    <t>01010959E7B5E1227184FF72F2E0F3E157E1</t>
  </si>
  <si>
    <t>고강도블록 철거</t>
  </si>
  <si>
    <t>T=8</t>
  </si>
  <si>
    <t>호표 40</t>
  </si>
  <si>
    <t>59E7B5E1227184FF62D2E01AD82ED8</t>
  </si>
  <si>
    <t>01010959E7B5E1227184FF62D2E01AD82ED8</t>
  </si>
  <si>
    <t>스텐 음수대 철거</t>
  </si>
  <si>
    <t>4000*800, 폴리카보네이트 지붕 포함</t>
  </si>
  <si>
    <t>585E356FC371506AD2A25098835C16A0679B6E</t>
  </si>
  <si>
    <t>010109585E356FC371506AD2A25098835C16A0679B6E</t>
  </si>
  <si>
    <t>폐판넬(스치로폼)</t>
  </si>
  <si>
    <t>매립지 반입대상, 24ton 암롤트럭</t>
  </si>
  <si>
    <t>59E6B5702679158E02D2201A559E3C</t>
  </si>
  <si>
    <t>01010959E6B5702679158E02D2201A559E3C</t>
  </si>
  <si>
    <t>010110  도급자설치관급자재비[건축]</t>
  </si>
  <si>
    <t>010110</t>
  </si>
  <si>
    <t>9</t>
  </si>
  <si>
    <t>[25184452]</t>
  </si>
  <si>
    <t>5EC495E30070B7186242B05A3C41D9CFB9FBA5</t>
  </si>
  <si>
    <t>0101105EC495E30070B7186242B05A3C41D9CFB9FBA5</t>
  </si>
  <si>
    <t>소    계</t>
  </si>
  <si>
    <t>585F85192E7EA8A7B24250F44856</t>
  </si>
  <si>
    <t>010110585F85192E7EA8A7B24250F44856</t>
  </si>
  <si>
    <t>조달수수료</t>
  </si>
  <si>
    <t>주재료비의 0.54%</t>
  </si>
  <si>
    <t>식</t>
  </si>
  <si>
    <t>58FF55611C7CAD9C12A21082AE2C001</t>
  </si>
  <si>
    <t>01011058FF55611C7CAD9C12A21082AE2C001</t>
  </si>
  <si>
    <t>단수정리</t>
  </si>
  <si>
    <t>585E356FC371506AD2A25098835C16A0679A44</t>
  </si>
  <si>
    <t>010110585E356FC371506AD2A25098835C16A0679A44</t>
  </si>
  <si>
    <t>010111  관급자설치관급자재비[건축]</t>
  </si>
  <si>
    <t>010111</t>
  </si>
  <si>
    <t>A</t>
  </si>
  <si>
    <t>[25636193]</t>
  </si>
  <si>
    <t>585E356FC371506AD2A25098835C16A06799B9</t>
  </si>
  <si>
    <t>010111585E356FC371506AD2A25098835C16A06799B9</t>
  </si>
  <si>
    <t>[25653037]</t>
  </si>
  <si>
    <t>585E356FC371506AD2A25098835C16A06799BB</t>
  </si>
  <si>
    <t>010111585E356FC371506AD2A25098835C16A06799BB</t>
  </si>
  <si>
    <t>[25616076]</t>
  </si>
  <si>
    <t>585E356FC371506AD2A25098835C16A06799BD</t>
  </si>
  <si>
    <t>010111585E356FC371506AD2A25098835C16A06799BD</t>
  </si>
  <si>
    <t>[25616077]</t>
  </si>
  <si>
    <t>585E356FC371506AD2A25098835C16A06799BF</t>
  </si>
  <si>
    <t>010111585E356FC371506AD2A25098835C16A06799BF</t>
  </si>
  <si>
    <t>[25616079]</t>
  </si>
  <si>
    <t>585E356FC371506AD2A25098835C16A06799B1</t>
  </si>
  <si>
    <t>010111585E356FC371506AD2A25098835C16A06799B1</t>
  </si>
  <si>
    <t>[25915699]</t>
  </si>
  <si>
    <t>585E356FC371506AD2A25098835C16A0679893</t>
  </si>
  <si>
    <t>010111585E356FC371506AD2A25098835C16A0679893</t>
  </si>
  <si>
    <t>[25915700]</t>
  </si>
  <si>
    <t>585E356FC371506AD2A25098835C16A0679891</t>
  </si>
  <si>
    <t>010111585E356FC371506AD2A25098835C16A0679891</t>
  </si>
  <si>
    <t>010111585F85192E7EA8A7B24250F44856</t>
  </si>
  <si>
    <t>01011158FF55611C7CAD9C12A21082AE2C001</t>
  </si>
  <si>
    <t>585E356FC371506AD2A25098835C16A0679890</t>
  </si>
  <si>
    <t>010111585E356FC371506AD2A25098835C16A0679890</t>
  </si>
  <si>
    <t>010112  건설폐기물처리비</t>
  </si>
  <si>
    <t>010112</t>
  </si>
  <si>
    <t>7</t>
  </si>
  <si>
    <t>건설폐재류</t>
  </si>
  <si>
    <t>가연성이 제거된 재활용이 가능한 혼합물</t>
  </si>
  <si>
    <t>59ABF5D1767F3718D272502600C66F010EDB89</t>
  </si>
  <si>
    <t>01011259ABF5D1767F3718D272502600C66F010EDB89</t>
  </si>
  <si>
    <t>폐콘크리트</t>
  </si>
  <si>
    <t>이물질이 없는 순수한 폐콘크리트</t>
  </si>
  <si>
    <t>59ABF5D1767F3718D272502600C66F010EDB8B</t>
  </si>
  <si>
    <t>01011259ABF5D1767F3718D272502600C66F010EDB8B</t>
  </si>
  <si>
    <t>혼합건설폐기물</t>
  </si>
  <si>
    <t>불연성 건설폐기물에 가연성 5% 이하 혼합</t>
  </si>
  <si>
    <t>59ABF5D1767F3718D272502600C66F010958EA</t>
  </si>
  <si>
    <t>01011259ABF5D1767F3718D272502600C66F010958EA</t>
  </si>
  <si>
    <t>폐합성수지</t>
  </si>
  <si>
    <t>가연성</t>
  </si>
  <si>
    <t>59E6B570267915989202A0FA94714E</t>
  </si>
  <si>
    <t>01011259E6B570267915989202A0FA94714E</t>
  </si>
  <si>
    <t>견적</t>
  </si>
  <si>
    <t>59E6B570267915989202A0FA94714F</t>
  </si>
  <si>
    <t>01011259E6B570267915989202A0FA94714F</t>
  </si>
  <si>
    <t>건설폐재류 상차비 및 운반비</t>
  </si>
  <si>
    <t>24톤 덤프트럭, 30km</t>
  </si>
  <si>
    <t>59ABF5D1767F3718D272502600C7744608F81E</t>
  </si>
  <si>
    <t>01011259ABF5D1767F3718D272502600C7744608F81E</t>
  </si>
  <si>
    <t>혼합건설폐기물 상차비 및 운반비</t>
  </si>
  <si>
    <t>24톤 암롤트럭, 30km</t>
  </si>
  <si>
    <t>59ABF5D1767F3718D272502600C7744608FD80</t>
  </si>
  <si>
    <t>01011259ABF5D1767F3718D272502600C7744608FD80</t>
  </si>
  <si>
    <t>0102  외단열 개선공사</t>
  </si>
  <si>
    <t>0102</t>
  </si>
  <si>
    <t>010201  외 단 열 공 사</t>
  </si>
  <si>
    <t>010201</t>
  </si>
  <si>
    <t>외단열 개선공사</t>
  </si>
  <si>
    <t>브릭스패널(내진틀)</t>
  </si>
  <si>
    <t>108T</t>
  </si>
  <si>
    <t>585E356FC371506AD2A25098835C1747D2B299</t>
  </si>
  <si>
    <t>010201585E356FC371506AD2A25098835C1747D2B299</t>
  </si>
  <si>
    <t>석고판 설치(나사고정)</t>
  </si>
  <si>
    <t>벽, 방수석고보드(12.5T)</t>
  </si>
  <si>
    <t>호표 41</t>
  </si>
  <si>
    <t>59E6558F4B74058442A200FAB99BAF</t>
  </si>
  <si>
    <t>01020159E6558F4B74058442A200FAB99BAF</t>
  </si>
  <si>
    <t>벽, 방화석고보드(12.5T)</t>
  </si>
  <si>
    <t>호표 42</t>
  </si>
  <si>
    <t>59E6558F4B74058442A200FAB99BAC</t>
  </si>
  <si>
    <t>01020159E6558F4B74058442A200FAB99BAC</t>
  </si>
  <si>
    <t>외단열공법(습식공법)</t>
  </si>
  <si>
    <t>메쉬마감, 시공비포함</t>
  </si>
  <si>
    <t>585E356FC371506AD2A25098835C16A0679895</t>
  </si>
  <si>
    <t>010201585E356FC371506AD2A25098835C16A0679895</t>
  </si>
  <si>
    <t>준불연 100t</t>
  </si>
  <si>
    <t>호표 43</t>
  </si>
  <si>
    <t>59E645A49471EF860242808A6ED7FD</t>
  </si>
  <si>
    <t>01020159E645A49471EF860242808A6ED7FD</t>
  </si>
  <si>
    <t>PF보드 접착제 붙이기 - 벽</t>
  </si>
  <si>
    <t>60T(심재)</t>
  </si>
  <si>
    <t>호표 44</t>
  </si>
  <si>
    <t>59E655881B7ECEABE20260DDBFB529</t>
  </si>
  <si>
    <t>01020159E655881B7ECEABE20260DDBFB529</t>
  </si>
  <si>
    <t>글라스울단열재 공간넣기 - 벽</t>
  </si>
  <si>
    <t>100mm, 48K</t>
  </si>
  <si>
    <t>호표 45</t>
  </si>
  <si>
    <t>59E655881B7ECEABE20260DDBFB418</t>
  </si>
  <si>
    <t>01020159E655881B7ECEABE20260DDBFB418</t>
  </si>
  <si>
    <t>0103  실내건축공사</t>
  </si>
  <si>
    <t>0103</t>
  </si>
  <si>
    <t>&lt;</t>
  </si>
  <si>
    <t>010301  방  수  공  사</t>
  </si>
  <si>
    <t>010301</t>
  </si>
  <si>
    <t>실내건축공사</t>
  </si>
  <si>
    <t>수밀코킹(실리콘)</t>
  </si>
  <si>
    <t>10mm, 창호주위(양면)</t>
  </si>
  <si>
    <t>호표 46</t>
  </si>
  <si>
    <t>59E6255E3475DC7FE23290094B1314</t>
  </si>
  <si>
    <t>01030159E6255E3475DC7FE23290094B1314</t>
  </si>
  <si>
    <t>가열식시트 붙임</t>
  </si>
  <si>
    <t>시트 1겹, W=300</t>
  </si>
  <si>
    <t>호표 47</t>
  </si>
  <si>
    <t>59E6255A5E771E3EB272E0F00AA4F6</t>
  </si>
  <si>
    <t>01030159E6255A5E771E3EB272E0F00AA4F6</t>
  </si>
  <si>
    <t>010302  금  속  공  사</t>
  </si>
  <si>
    <t>010302</t>
  </si>
  <si>
    <t>스텐 창호안전봉</t>
  </si>
  <si>
    <t>Ø38.1×2.0t</t>
  </si>
  <si>
    <t>호표 48</t>
  </si>
  <si>
    <t>59E60509D778FDFC521250A7AC703C</t>
  </si>
  <si>
    <t>01030259E60509D778FDFC521250A7AC703C</t>
  </si>
  <si>
    <t>010303  미  장  공  사</t>
  </si>
  <si>
    <t>010303</t>
  </si>
  <si>
    <t>창호주위 발포우레탄 충전</t>
  </si>
  <si>
    <t>호표 49</t>
  </si>
  <si>
    <t>59E665F4717435F77202C0B864192A</t>
  </si>
  <si>
    <t>01030359E665F4717435F77202C0B864192A</t>
  </si>
  <si>
    <t>0104  포장공사</t>
  </si>
  <si>
    <t>0104</t>
  </si>
  <si>
    <t>010401  포  장  공  사</t>
  </si>
  <si>
    <t>010401</t>
  </si>
  <si>
    <t>포장공사</t>
  </si>
  <si>
    <t>점토블록 포장</t>
  </si>
  <si>
    <t>60t</t>
  </si>
  <si>
    <t>산근 1</t>
  </si>
  <si>
    <t>59C115D8597A8A8EF2D240A9E40E11</t>
  </si>
  <si>
    <t>01040159C115D8597A8A8EF2D240A9E40E11</t>
  </si>
  <si>
    <t>화강석 클리링</t>
  </si>
  <si>
    <t>벽, 버너구이</t>
  </si>
  <si>
    <t>산근 2</t>
  </si>
  <si>
    <t>59C115D8597A8A8EF2D240A9E40E10</t>
  </si>
  <si>
    <t>01040159C115D8597A8A8EF2D240A9E40E10</t>
  </si>
  <si>
    <t>고강도 인도블록 철거 후 재설치</t>
  </si>
  <si>
    <t>60T</t>
  </si>
  <si>
    <t>호표 50</t>
  </si>
  <si>
    <t>59E7B5E1227184FF62D2E01BFF34CF</t>
  </si>
  <si>
    <t>01040159E7B5E1227184FF62D2E01BFF34CF</t>
  </si>
  <si>
    <t>화강석 경계석 철거 후 재설치</t>
  </si>
  <si>
    <t>호표 51</t>
  </si>
  <si>
    <t>59E7B5E1227184FF62D2E01BFF34CC</t>
  </si>
  <si>
    <t>01040159E7B5E1227184FF62D2E01BFF34CC</t>
  </si>
  <si>
    <t>010402  안 전 관 리 비[건축]</t>
  </si>
  <si>
    <t>010402</t>
  </si>
  <si>
    <t>D</t>
  </si>
  <si>
    <t>PE휀스</t>
  </si>
  <si>
    <t>585E356FC371506AD2A25098835C16A0679897</t>
  </si>
  <si>
    <t>010402585E356FC371506AD2A25098835C16A0679897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</si>
  <si>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</si>
  <si>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</si>
  <si>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</si>
  <si>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</si>
  <si>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</si>
  <si>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</si>
  <si>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</si>
  <si>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</si>
  <si>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</si>
  <si>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</si>
  <si>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</si>
  <si>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</si>
  <si>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 위 대 가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</si>
  <si>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</si>
  <si>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</si>
  <si>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</si>
  <si>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</si>
  <si>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</si>
  <si>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</si>
  <si>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</si>
  <si>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</si>
  <si>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</si>
  <si>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크레인(타이어)  10ton  HR     ( 호표 1 )</t>
  </si>
  <si>
    <t>천원</t>
  </si>
  <si>
    <t>5EF1D541FF7A313632A280DA36EC9FACB83446</t>
  </si>
  <si>
    <t>5EF1D541FF7A313632A280DA36EC9FACB83446F05EF1D541FF7A313632A280DA36EC9FACB83446</t>
  </si>
  <si>
    <t>경유</t>
  </si>
  <si>
    <t>경유, 저유황</t>
  </si>
  <si>
    <t>L</t>
  </si>
  <si>
    <t>5EE73503707083E3A232A0647E44AF62E4596F</t>
  </si>
  <si>
    <t>5EF1D541FF7A313632A280DA36EC9FACB83446F05EE73503707083E3A232A0647E44AF62E4596F</t>
  </si>
  <si>
    <t>잡재료</t>
  </si>
  <si>
    <t>주연료비의 39%</t>
  </si>
  <si>
    <t>5EF1D541FF7A313632A280DA36EC9FACB83446F058FF55611C7CAD9C12A21082AE2C001</t>
  </si>
  <si>
    <t>건설기계운전사</t>
  </si>
  <si>
    <t>일반공사 직종</t>
  </si>
  <si>
    <t>인</t>
  </si>
  <si>
    <t>5937056A7C70860E52F2505E405792D35DA9CC</t>
  </si>
  <si>
    <t>5EF1D541FF7A313632A280DA36EC9FACB83446F05937056A7C70860E52F2505E405792D35DA9CC</t>
  </si>
  <si>
    <t xml:space="preserve"> [ 합          계 ]</t>
  </si>
  <si>
    <t>조립식가설울타리/E.G.I철판  H=2.4, 3개월  M     ( 호표 2 )</t>
  </si>
  <si>
    <t>조립식 가설울타리 부재</t>
  </si>
  <si>
    <t>EGI철판, 530*2400</t>
  </si>
  <si>
    <t>매</t>
  </si>
  <si>
    <t>금액제외</t>
  </si>
  <si>
    <t>5EC495E30C73AF2D528230F97BD352104D26AC</t>
  </si>
  <si>
    <t>59E6B575A87A8CCEB2F240A1D9B5275EC495E30C73AF2D528230F97BD352104D26AC</t>
  </si>
  <si>
    <t>-</t>
  </si>
  <si>
    <t>경비로 적용</t>
  </si>
  <si>
    <t>주재료비의 29%</t>
  </si>
  <si>
    <t>59E6B575A87A8CCEB2F240A1D9B52758FF55611C7CAD9C12A21082AE2C001</t>
  </si>
  <si>
    <t>강관비계</t>
  </si>
  <si>
    <t>강관비계, 비계파이프, 48.6*2.3mm</t>
  </si>
  <si>
    <t>5EC495E30C73AF1CF2B280CFE6FD674CBF4EE4</t>
  </si>
  <si>
    <t>59E6B575A87A8CCEB2F240A1D9B5275EC495E30C73AF1CF2B280CFE6FD674CBF4EE4</t>
  </si>
  <si>
    <t>주재료비의 7%</t>
  </si>
  <si>
    <t>58FF55611C7CAD9C12A21082AE2F002</t>
  </si>
  <si>
    <t>59E6B575A87A8CCEB2F240A1D9B52758FF55611C7CAD9C12A21082AE2F002</t>
  </si>
  <si>
    <t>강관비계 부속철물</t>
  </si>
  <si>
    <t>클램프 고정, 자동</t>
  </si>
  <si>
    <t>5EC495E30C73AF1CF2B280CFE6FD674CBEA2FC</t>
  </si>
  <si>
    <t>59E6B575A87A8CCEB2F240A1D9B5275EC495E30C73AF1CF2B280CFE6FD674CBEA2FC</t>
  </si>
  <si>
    <t>이음철물, 연결핀</t>
  </si>
  <si>
    <t>5EC495E30C73AF1CF2B280CFE6FD674CBEA2FB</t>
  </si>
  <si>
    <t>59E6B575A87A8CCEB2F240A1D9B5275EC495E30C73AF1CF2B280CFE6FD674CBEA2FB</t>
  </si>
  <si>
    <t>볼트/넛트</t>
  </si>
  <si>
    <t>5EC495E30C73AF2D528230F97BD352104D2233</t>
  </si>
  <si>
    <t>59E6B575A87A8CCEB2F240A1D9B5275EC495E30C73AF2D528230F97BD352104D2233</t>
  </si>
  <si>
    <t>주재료비의 12%</t>
  </si>
  <si>
    <t>58FF55611C7CAD9C12A21082AE2E003</t>
  </si>
  <si>
    <t>59E6B575A87A8CCEB2F240A1D9B52758FF55611C7CAD9C12A21082AE2E003</t>
  </si>
  <si>
    <t>강관 지주 설치</t>
  </si>
  <si>
    <t>지주높이 4.0m 이하, 시공량 100m/일당</t>
  </si>
  <si>
    <t>호표 52</t>
  </si>
  <si>
    <t>59E6B575A87A8CE9121200892A75A7</t>
  </si>
  <si>
    <t>59E6B575A87A8CCEB2F240A1D9B52759E6B575A87A8CE9121200892A75A7</t>
  </si>
  <si>
    <t>강관 지주 해체</t>
  </si>
  <si>
    <t>지주높이 4.0m 이하, 시공량 250m/일당</t>
  </si>
  <si>
    <t>호표 53</t>
  </si>
  <si>
    <t>59E6B575A87A8CE9121200892A7480</t>
  </si>
  <si>
    <t>59E6B575A87A8CCEB2F240A1D9B52759E6B575A87A8CE9121200892A7480</t>
  </si>
  <si>
    <t>가설울타리판 설치</t>
  </si>
  <si>
    <t>설치높이 3m 이하, 시공량 110m/일당</t>
  </si>
  <si>
    <t>호표 54</t>
  </si>
  <si>
    <t>59E6B575A87A8CCEA2E2D0B02B02E6</t>
  </si>
  <si>
    <t>59E6B575A87A8CCEB2F240A1D9B52759E6B575A87A8CCEA2E2D0B02B02E6</t>
  </si>
  <si>
    <t>가설울타리판 해체</t>
  </si>
  <si>
    <t>설치높이 3m 이하, 시공량 280m/일당</t>
  </si>
  <si>
    <t>호표 55</t>
  </si>
  <si>
    <t>59E6B575A87A8CCEA2E2D0B02B038C</t>
  </si>
  <si>
    <t>59E6B575A87A8CCEB2F240A1D9B52759E6B575A87A8CCEA2E2D0B02B038C</t>
  </si>
  <si>
    <t>강관 조립말비계(이동식)설치 및 해체  높이 2m, 3개월  대     ( 호표 3 )</t>
  </si>
  <si>
    <t>비계안정장치</t>
  </si>
  <si>
    <t>비계안정장치, 비계기본틀, 기둥, 1.2*1.7m</t>
  </si>
  <si>
    <t>5EC495E30C73AF2D52827054ACF137C316B313</t>
  </si>
  <si>
    <t>59E6B575AA75A061C2C2A0D18F53085EC495E30C73AF2D52827054ACF137C316B313</t>
  </si>
  <si>
    <t>비계안정장치, 가새, 1.2*1.9m</t>
  </si>
  <si>
    <t>5EC495E30C73AF2D52827054ACF137C316B31D</t>
  </si>
  <si>
    <t>59E6B575AA75A061C2C2A0D18F53085EC495E30C73AF2D52827054ACF137C316B31D</t>
  </si>
  <si>
    <t>비계안정장치, 수평띠장, 1829mm</t>
  </si>
  <si>
    <t>5EC495E30C73AF2D52827054ACF137C316BC73</t>
  </si>
  <si>
    <t>59E6B575AA75A061C2C2A0D18F53085EC495E30C73AF2D52827054ACF137C316BC73</t>
  </si>
  <si>
    <t>비계안정장치, 손잡이기둥</t>
  </si>
  <si>
    <t>5EC495E30C73AF2D52827054ACF137C316BC74</t>
  </si>
  <si>
    <t>59E6B575AA75A061C2C2A0D18F53085EC495E30C73AF2D52827054ACF137C316BC74</t>
  </si>
  <si>
    <t>비계안정장치, 손잡이, 1229mm</t>
  </si>
  <si>
    <t>5EC495E30C73AF2D52827054ACF137C316BC72</t>
  </si>
  <si>
    <t>59E6B575AA75A061C2C2A0D18F53085EC495E30C73AF2D52827054ACF137C316BC72</t>
  </si>
  <si>
    <t>비계안정장치, 손잡이, 1829mm</t>
  </si>
  <si>
    <t>5EC495E30C73AF2D52827054ACF137C316BC75</t>
  </si>
  <si>
    <t>59E6B575AA75A061C2C2A0D18F53085EC495E30C73AF2D52827054ACF137C316BC75</t>
  </si>
  <si>
    <t>강관손료</t>
  </si>
  <si>
    <t>59E6B575AA75A061C2C2A0D18F530858FF55611C7CAD9C12A21082AE2C001</t>
  </si>
  <si>
    <t>비계안정장치, 바퀴</t>
  </si>
  <si>
    <t>5EC495E30C73AF2D52827054ACF137C316BC77</t>
  </si>
  <si>
    <t>59E6B575AA75A061C2C2A0D18F53085EC495E30C73AF2D52827054ACF137C316BC77</t>
  </si>
  <si>
    <t>비계안정장치, 쟈키</t>
  </si>
  <si>
    <t>5EC495E30C73AF2D52827054ACF137C316BC76</t>
  </si>
  <si>
    <t>59E6B575AA75A061C2C2A0D18F53085EC495E30C73AF2D52827054ACF137C316BC76</t>
  </si>
  <si>
    <t>비계안정장치, 발판, 500*1829mm</t>
  </si>
  <si>
    <t>5EC495E30C73AF2D52827054AEBD9A85132D46</t>
  </si>
  <si>
    <t>59E6B575AA75A061C2C2A0D18F53085EC495E30C73AF2D52827054AEBD9A85132D46</t>
  </si>
  <si>
    <t>받침철물손료</t>
  </si>
  <si>
    <t>주재료비의 9%</t>
  </si>
  <si>
    <t>59E6B575AA75A061C2C2A0D18F530858FF55611C7CAD9C12A21082AE2F002</t>
  </si>
  <si>
    <t>높이 2m, 노무비</t>
  </si>
  <si>
    <t>호표 57</t>
  </si>
  <si>
    <t>59E6B575AA75A061C2C2A0D56A2952</t>
  </si>
  <si>
    <t>59E6B575AA75A061C2C2A0D18F530859E6B575AA75A061C2C2A0D56A2952</t>
  </si>
  <si>
    <t>시스템비계  10.0m이하,3개월(발판1열)(계단설치해체비포함)  M2     ( 호표 4 )</t>
  </si>
  <si>
    <t>시스템비계-수직재</t>
  </si>
  <si>
    <t>S-38(3800mm)</t>
  </si>
  <si>
    <t>5EC495E30C732B79A2A240A1AC2AB6EDD7C5B8</t>
  </si>
  <si>
    <t>59E6B575AA75A061E282D05F9EE7425EC495E30C732B79A2A240A1AC2AB6EDD7C5B8</t>
  </si>
  <si>
    <t>시스템비계-대각재</t>
  </si>
  <si>
    <t>B-1918(2484mm)</t>
  </si>
  <si>
    <t>5EC495E30C732B79A2A240A1AC2AB6EDD7C764</t>
  </si>
  <si>
    <t>59E6B575AA75A061E282D05F9EE7425EC495E30C732B79A2A240A1AC2AB6EDD7C764</t>
  </si>
  <si>
    <t>시스템비계-수평재</t>
  </si>
  <si>
    <t>L-06(610mm)</t>
  </si>
  <si>
    <t>5EC495E30C732B79A2A240A1AC2AB6EDD7C65C</t>
  </si>
  <si>
    <t>59E6B575AA75A061E282D05F9EE7425EC495E30C732B79A2A240A1AC2AB6EDD7C65C</t>
  </si>
  <si>
    <t>L-18(1829MM)</t>
  </si>
  <si>
    <t>5EC495E30C732B79A2A240A1AC2AB6EDD7C658</t>
  </si>
  <si>
    <t>59E6B575AA75A061E282D05F9EE7425EC495E30C732B79A2A240A1AC2AB6EDD7C658</t>
  </si>
  <si>
    <t>시스템비계-난간대</t>
  </si>
  <si>
    <t>HL-06(610mm)</t>
  </si>
  <si>
    <t>5EC495E30C732B79A2A240A1AC2AB6EDD7C034</t>
  </si>
  <si>
    <t>59E6B575AA75A061E282D05F9EE7425EC495E30C732B79A2A240A1AC2AB6EDD7C034</t>
  </si>
  <si>
    <t>HL-18(1829mm)</t>
  </si>
  <si>
    <t>5EC495E30C732B79A2A240A1AC2AB6EDD7C033</t>
  </si>
  <si>
    <t>59E6B575AA75A061E282D05F9EE7425EC495E30C732B79A2A240A1AC2AB6EDD7C033</t>
  </si>
  <si>
    <t>59E6B575AA75A061E282D05F9EE74258FF55611C7CAD9C12A21082AE2C001</t>
  </si>
  <si>
    <t>시스템비계-받침철물(쟈키베이스)</t>
  </si>
  <si>
    <t>￠34*600mm</t>
  </si>
  <si>
    <t>5EC495E30C732B79A2A240A1AC2AB6EDD7C1DC</t>
  </si>
  <si>
    <t>59E6B575AA75A061E282D05F9EE7425EC495E30C732B79A2A240A1AC2AB6EDD7C1DC</t>
  </si>
  <si>
    <t>안전발판</t>
  </si>
  <si>
    <t>400×1829(1817)</t>
  </si>
  <si>
    <t>5ED6B50B6C7FA0FB5242108C925FDC072CAF61</t>
  </si>
  <si>
    <t>59E6B575AA75A061E282D05F9EE7425ED6B50B6C7FA0FB5242108C925FDC072CAF61</t>
  </si>
  <si>
    <t>59E6B575AA75A061E282D05F9EE74258FF55611C7CAD9C12A21082AE2F002</t>
  </si>
  <si>
    <t>앙카용철물</t>
  </si>
  <si>
    <t>5EC495E30C73AF1CF2B280CFE6FD674CBEA2FF</t>
  </si>
  <si>
    <t>59E6B575AA75A061E282D05F9EE7425EC495E30C73AF1CF2B280CFE6FD674CBEA2FF</t>
  </si>
  <si>
    <t>철물(앵커)손료</t>
  </si>
  <si>
    <t>주재료비의 100%</t>
  </si>
  <si>
    <t>59E6B575AA75A061E282D05F9EE74258FF55611C7CAD9C12A21082AE2E003</t>
  </si>
  <si>
    <t>시스템비계 설치 및 해체(인력)</t>
  </si>
  <si>
    <t>10m 이하, 설치 150m2, 해체 150m2</t>
  </si>
  <si>
    <t>호표 58</t>
  </si>
  <si>
    <t>59E6B575AA75A061E2F2D053C58B86</t>
  </si>
  <si>
    <t>59E6B575AA75A061E282D05F9EE74259E6B575AA75A061E2F2D053C58B86</t>
  </si>
  <si>
    <t>시스템비계  10.0m초과~20.0m이하,3개월(발판1열)(계단설치해체비포함)  M2     ( 호표 5 )</t>
  </si>
  <si>
    <t>59E6B575AA75A061E282D05F9EE7415EC495E30C732B79A2A240A1AC2AB6EDD7C5B8</t>
  </si>
  <si>
    <t>59E6B575AA75A061E282D05F9EE7415EC495E30C732B79A2A240A1AC2AB6EDD7C764</t>
  </si>
  <si>
    <t>59E6B575AA75A061E282D05F9EE7415EC495E30C732B79A2A240A1AC2AB6EDD7C65C</t>
  </si>
  <si>
    <t>59E6B575AA75A061E282D05F9EE7415EC495E30C732B79A2A240A1AC2AB6EDD7C658</t>
  </si>
  <si>
    <t>59E6B575AA75A061E282D05F9EE7415EC495E30C732B79A2A240A1AC2AB6EDD7C034</t>
  </si>
  <si>
    <t>59E6B575AA75A061E282D05F9EE7415EC495E30C732B79A2A240A1AC2AB6EDD7C033</t>
  </si>
  <si>
    <t>59E6B575AA75A061E282D05F9EE74158FF55611C7CAD9C12A21082AE2C001</t>
  </si>
  <si>
    <t>59E6B575AA75A061E282D05F9EE7415EC495E30C732B79A2A240A1AC2AB6EDD7C1DC</t>
  </si>
  <si>
    <t>59E6B575AA75A061E282D05F9EE7415ED6B50B6C7FA0FB5242108C925FDC072CAF61</t>
  </si>
  <si>
    <t>59E6B575AA75A061E282D05F9EE74158FF55611C7CAD9C12A21082AE2F002</t>
  </si>
  <si>
    <t>59E6B575AA75A061E282D05F9EE7415EC495E30C73AF1CF2B280CFE6FD674CBEA2FF</t>
  </si>
  <si>
    <t>59E6B575AA75A061E282D05F9EE74158FF55611C7CAD9C12A21082AE2E003</t>
  </si>
  <si>
    <t>10m 초과~20m 이하, 설치 130m2, 해체 130m2</t>
  </si>
  <si>
    <t>호표 59</t>
  </si>
  <si>
    <t>59E6B575AA75A061E2F2E0782139A4</t>
  </si>
  <si>
    <t>59E6B575AA75A061E282D05F9EE74159E6B575AA75A061E2F2E0782139A4</t>
  </si>
  <si>
    <t>콘테이너형 가설사무소 설치 및 해체  3.0*6.0m, 3개월  개소     ( 호표 6 )</t>
  </si>
  <si>
    <t>컨테이너하우스</t>
  </si>
  <si>
    <t>컨테이너하우스, 사무실용, 3.0*6.0*2.6m</t>
  </si>
  <si>
    <t>5EC495E0B27524EF8212F079EBE7660EC58805</t>
  </si>
  <si>
    <t>59E6B576B2755F852242D0B04A55635EC495E0B27524EF8212F079EBE7660EC58805</t>
  </si>
  <si>
    <t>콘테이너형 가설건축물 설치 및 해체</t>
  </si>
  <si>
    <t>3.0*6.0m</t>
  </si>
  <si>
    <t>59E6B576B2755F85A2823072F0C7F8</t>
  </si>
  <si>
    <t>59E6B576B2755F852242D0B04A556359E6B576B2755F85A2823072F0C7F8</t>
  </si>
  <si>
    <t>합계의 100%</t>
  </si>
  <si>
    <t>59E6B576B2755F852242D0B04A556358FF55611C7CAD9C12A21082AE2C001</t>
  </si>
  <si>
    <t>집기이전  일반교실,재설치포함  실     ( 호표 7 )</t>
  </si>
  <si>
    <t>보통인부</t>
  </si>
  <si>
    <t>5937056A7C70860E52F2505E405792D35DADBD</t>
  </si>
  <si>
    <t>59E7B5E12B777C66F21210E77E96315937056A7C70860E52F2505E405792D35DADBD</t>
  </si>
  <si>
    <t>준공청소    M2     ( 호표 8 )</t>
  </si>
  <si>
    <t>59E6B570237C1565D2F250408F8D365937056A7C70860E52F2505E405792D35DADBD</t>
  </si>
  <si>
    <t>건축물 현장정리  개보수, 단순공정  M2     ( 호표 9 )</t>
  </si>
  <si>
    <t>59E6B5702679260FC202706D45A3CB5937056A7C70860E52F2505E405792D35DADBD</t>
  </si>
  <si>
    <t>화강석 두겁돌(습식, 잔다듬)  포천석 450*60mm, 모르타르 30mm  M     ( 호표 10 )</t>
  </si>
  <si>
    <t>자연석판석</t>
  </si>
  <si>
    <t>자연석판석, 물갈기, 30mm, 포천석판재</t>
  </si>
  <si>
    <t>5EC495E3067935A59272D0E88140F7B89D220E</t>
  </si>
  <si>
    <t>59E675DB487B44EF6222B0741C1D685EC495E3067935A59272D0E88140F7B89D220E</t>
  </si>
  <si>
    <t>화강석(원석)</t>
  </si>
  <si>
    <t>포천석 30㎜ (물갈기마감:연마)</t>
  </si>
  <si>
    <t>5EC495E3067935A59272D0E88140F7B89D2D12</t>
  </si>
  <si>
    <t>59E675DB487B44EF6222B0741C1D685EC495E3067935A59272D0E88140F7B89D2D12</t>
  </si>
  <si>
    <t>모르타르비빔 - 돌붙임(바닥)</t>
  </si>
  <si>
    <t>배합용적비 1:3, 시멘트, 모래 별도</t>
  </si>
  <si>
    <t>호표 61</t>
  </si>
  <si>
    <t>59E675DB4F7E422832023004A927F9</t>
  </si>
  <si>
    <t>59E675DB487B44EF6222B0741C1D6859E675DB4F7E422832023004A927F9</t>
  </si>
  <si>
    <t>석재판 붙임 - 습식공법(화강석)</t>
  </si>
  <si>
    <t>바닥부, 시공량 12m2/일당</t>
  </si>
  <si>
    <t>호표 62</t>
  </si>
  <si>
    <t>59E675DB4C712B2D42E220D2A9C8A4</t>
  </si>
  <si>
    <t>59E675DB487B44EF6222B0741C1D6859E675DB4C712B2D42E220D2A9C8A4</t>
  </si>
  <si>
    <t>선홈통(금속) 설치  스테인리스, Ø100×1.5㎜  M     ( 호표 11 )</t>
  </si>
  <si>
    <t>기계구조용스테인리스강관</t>
  </si>
  <si>
    <t>기계구조용스테인리스강관, ∮101.6*1.5mm</t>
  </si>
  <si>
    <t>5EBA257971772E570222E0C893E74E6BEDFC53</t>
  </si>
  <si>
    <t>59E61573067DB16B3262309D305F295EBA257971772E570222E0C893E74E6BEDFC53</t>
  </si>
  <si>
    <t>일반철물</t>
  </si>
  <si>
    <t>일반철물, 선홈통지지철물, STS</t>
  </si>
  <si>
    <t>5EC485DA607D558492F27037EE2D4C149377D6</t>
  </si>
  <si>
    <t>59E61573067DB16B3262309D305F295EC485DA607D558492F27037EE2D4C149377D6</t>
  </si>
  <si>
    <t>지름 150mm, 두께 2mm 이하 기준</t>
  </si>
  <si>
    <t>호표 64</t>
  </si>
  <si>
    <t>59E6157303705CCDA2825095B767C8</t>
  </si>
  <si>
    <t>59E61573067DB16B3262309D305F2959E6157303705CCDA2825095B767C8</t>
  </si>
  <si>
    <t>금속 선홈통 설치  동판, 150*75*1.5T  M     ( 호표 12 )</t>
  </si>
  <si>
    <t>동판</t>
  </si>
  <si>
    <t>동판, 1.5t</t>
  </si>
  <si>
    <t>5EC495E30578E1BFF202E0142A9A65E1CA0DB7</t>
  </si>
  <si>
    <t>59E6157303705CCDA282408C98BD355EC495E30578E1BFF202E0142A9A65E1CA0DB7</t>
  </si>
  <si>
    <t>일반철물, 선홈통지지철물, 동</t>
  </si>
  <si>
    <t>5EC485DA607D558492F27037EE2D4C149377D1</t>
  </si>
  <si>
    <t>59E6157303705CCDA282408C98BD355EC485DA607D558492F27037EE2D4C149377D1</t>
  </si>
  <si>
    <t>59E6157303705CCDA282408C98BD3559E6157303705CCDA2825095B767C8</t>
  </si>
  <si>
    <t>스텐판 처마홈통 설치  150*1.5t(반원)  M     ( 호표 13 )</t>
  </si>
  <si>
    <t>스테인리스강판</t>
  </si>
  <si>
    <t>스테인리스강판, STS304, 1.5mm</t>
  </si>
  <si>
    <t>5EC495E30578E1BFF2022067FCFF2F91CC8C92</t>
  </si>
  <si>
    <t>59E61573067DB175B2A220ADA9ECAE5EC495E30578E1BFF2022067FCFF2F91CC8C92</t>
  </si>
  <si>
    <t>잡철물 제작 및 설치</t>
  </si>
  <si>
    <t>현장제작 설치, 경량철재</t>
  </si>
  <si>
    <t>호표 65</t>
  </si>
  <si>
    <t>59E60507257F8797F2B2E0E2DA3EF2</t>
  </si>
  <si>
    <t>59E61573067DB175B2A220ADA9ECAE59E60507257F8797F2B2E0E2DA3EF2</t>
  </si>
  <si>
    <t>59E61573067DB175B2A220ADA9ECAE5EC485DA607D558492F27037EE2D4C149377D6</t>
  </si>
  <si>
    <t>스텐 상자홈통 설치  250*250*250*1.5t  EA     ( 호표 14 )</t>
  </si>
  <si>
    <t>59E61573067DB16B321210F260DBC65EC495E30578E1BFF2022067FCFF2F91CC8C92</t>
  </si>
  <si>
    <t>59E61573067DB16B321210F260DBC659E60507257F8797F2B2E0E2DA3EF2</t>
  </si>
  <si>
    <t>철재커텐박스(ㄷ자형)  150*150*1.2t, STL(도장 유)  M     ( 호표 15 )</t>
  </si>
  <si>
    <t>일반구조용압연강판</t>
  </si>
  <si>
    <t>일반구조용압연강판, 1.2mm</t>
  </si>
  <si>
    <t>5EC495E30578E1BFF202300E66CD62BEBE77D0</t>
  </si>
  <si>
    <t>59E65584BE78C2B242A230327E8B2C5EC495E30578E1BFF202300E66CD62BEBE77D0</t>
  </si>
  <si>
    <t>ㄱ형강, 등변, 25*25*3mm</t>
  </si>
  <si>
    <t>5EC495E30578D77CA26200BE9C0D7DC26D4FE7</t>
  </si>
  <si>
    <t>59E65584BE78C2B242A230327E8B2C5EC495E30578D77CA26200BE9C0D7DC26D4FE7</t>
  </si>
  <si>
    <t>현장제작 설치, 일반철재</t>
  </si>
  <si>
    <t>호표 66</t>
  </si>
  <si>
    <t>59E60507257F8797F2B2C034BF4C40</t>
  </si>
  <si>
    <t>59E65584BE78C2B242A230327E8B2C59E60507257F8797F2B2C034BF4C40</t>
  </si>
  <si>
    <t>녹막이페인트 붓칠(재료비 미포함)</t>
  </si>
  <si>
    <t>철재면, 1회 2종</t>
  </si>
  <si>
    <t>호표 67</t>
  </si>
  <si>
    <t>59E645A49471F855F202700CF8627F</t>
  </si>
  <si>
    <t>59E65584BE78C2B242A230327E8B2C59E645A49471F855F202700CF8627F</t>
  </si>
  <si>
    <t>유성페인트 붓칠(재료비 미포함)</t>
  </si>
  <si>
    <t>철재면, 2회 1급</t>
  </si>
  <si>
    <t>호표 68</t>
  </si>
  <si>
    <t>59E645A7687FCB5012524055BC02D4</t>
  </si>
  <si>
    <t>59E65584BE78C2B242A230327E8B2C59E645A7687FCB5012524055BC02D4</t>
  </si>
  <si>
    <t>59E65584BE78C2B242A230327E8B2C5EE775FC807D47F3823250F4A293FB1C878BEF</t>
  </si>
  <si>
    <t>녹막이 페인트칠 재료비(20년 품셈기준)</t>
  </si>
  <si>
    <t>철재면, 1회, 2종</t>
  </si>
  <si>
    <t>호표 69</t>
  </si>
  <si>
    <t>59E645A49471F855E272F094B77B1D</t>
  </si>
  <si>
    <t>59E65584BE78C2B242A230327E8B2C59E645A49471F855E272F094B77B1D</t>
  </si>
  <si>
    <t>유성페인트 붓칠 재료비(20년 품셈기준)</t>
  </si>
  <si>
    <t>철재면, 2회, 1급</t>
  </si>
  <si>
    <t>호표 70</t>
  </si>
  <si>
    <t>59E645A7687FCB5012524051C3465F</t>
  </si>
  <si>
    <t>59E65584BE78C2B242A230327E8B2C59E645A7687FCB5012524051C3465F</t>
  </si>
  <si>
    <t>경량형강철골조 조립설치  비내력식  TON     ( 호표 16 )</t>
  </si>
  <si>
    <t>철공</t>
  </si>
  <si>
    <t>5937056A7C70860E52F2505E405792D35DADB6</t>
  </si>
  <si>
    <t>59E6F58C6C724D433232A05DE8D70B5937056A7C70860E52F2505E405792D35DADB6</t>
  </si>
  <si>
    <t>공구손료</t>
  </si>
  <si>
    <t>인력품의 3%</t>
  </si>
  <si>
    <t>59E6F58C6C724D433232A05DE8D70B58FF55611C7CAD9C12A21082AE2C001</t>
  </si>
  <si>
    <t>AW1[창호개체, 관급]  3.740 x 9.950 = 37.213  EA     ( 호표 17 )</t>
  </si>
  <si>
    <t>CAW1[창호개체, 관급]  3.000 x 1.800 = 5.400  EA     ( 호표 18 )</t>
  </si>
  <si>
    <t>CAW2[창호개체, 관급]  1.500 x 1.800 = 2.700  EA     ( 호표 19 )</t>
  </si>
  <si>
    <t>CAW3[창호개체, 관급]  1.200 x 0.000 = 0.000  EA     ( 호표 20 )</t>
  </si>
  <si>
    <t>창호유리설치 / 복층유리  유리두께 24mm 이하  M2     ( 호표 21 )</t>
  </si>
  <si>
    <t>유리공</t>
  </si>
  <si>
    <t>5937056A7C70860E52F2505E405792D35DAF68</t>
  </si>
  <si>
    <t>59E665FA9E7A269E62521000B517385937056A7C70860E52F2505E405792D35DAF68</t>
  </si>
  <si>
    <t>59E665FA9E7A269E62521000B517385937056A7C70860E52F2505E405792D35DADBD</t>
  </si>
  <si>
    <t>창호유리설치 / 삼중유리  유리두께 40mm초과 44mm이하  M2     ( 호표 22 )</t>
  </si>
  <si>
    <t>창호유리설치/3중유리</t>
  </si>
  <si>
    <t>㎡</t>
  </si>
  <si>
    <t>59E665FE7876DF62B262F060524C2E</t>
  </si>
  <si>
    <t>59E665FA9E7A269E62521000B5141759E665FE7876DF62B262F060524C2E</t>
  </si>
  <si>
    <t>복층유리주위 코킹  5*5, 실리콘  M     ( 호표 23 )</t>
  </si>
  <si>
    <t>실링재</t>
  </si>
  <si>
    <t>실링재, 실리콘, 비초산, 유리용, 창호주위</t>
  </si>
  <si>
    <t>5EC485D95E766FD36282803C725427CEF75737</t>
  </si>
  <si>
    <t>59E665FA9777ACAF22E28020452E1B5EC485D95E766FD36282803C725427CEF75737</t>
  </si>
  <si>
    <t>녹막이페인트 붓칠  철재면, 1회 1종  M2     ( 호표 24 )</t>
  </si>
  <si>
    <t>녹막이 페인트칠</t>
  </si>
  <si>
    <t>철재면 1회 노무비</t>
  </si>
  <si>
    <t>호표 71</t>
  </si>
  <si>
    <t>59E645A49471F855E272E08E6B047D</t>
  </si>
  <si>
    <t>59E645A49471F855F20240B940ED6A59E645A49471F855E272E08E6B047D</t>
  </si>
  <si>
    <t>철재면, 1회, 1종</t>
  </si>
  <si>
    <t>호표 73</t>
  </si>
  <si>
    <t>59E645A49471F855E272F094B77848</t>
  </si>
  <si>
    <t>59E645A49471F855F20240B940ED6A59E645A49471F855E272F094B77848</t>
  </si>
  <si>
    <t>외벽 환기캡 철거 후 재설치  D100  개     ( 호표 25 )</t>
  </si>
  <si>
    <t>환기캡 철거</t>
  </si>
  <si>
    <t>호표 74</t>
  </si>
  <si>
    <t>59C195859D7C625D32C2E0662C107D</t>
  </si>
  <si>
    <t>59E6558EA57FFDE24222301AE1FA4C59C195859D7C625D32C2E0662C107D</t>
  </si>
  <si>
    <t>환기캡 설치</t>
  </si>
  <si>
    <t>호표 75</t>
  </si>
  <si>
    <t>59C195859D7C625D32C2E0662C107C</t>
  </si>
  <si>
    <t>59E6558EA57FFDE24222301AE1FA4C59C195859D7C625D32C2E0662C107C</t>
  </si>
  <si>
    <t>메쉬휀스 철거 후 재설치    M2     ( 호표 26 )</t>
  </si>
  <si>
    <t>59E61573067DB16B321210F260DBC059E6558EA57FFDE24222301AE1FA4C</t>
  </si>
  <si>
    <t>59E61573067DB16B321210F260DBC059E6558EA57FFDE24222301AE1FA4D</t>
  </si>
  <si>
    <t>CCTV 철거 후 재설치    개     ( 호표 27 )</t>
  </si>
  <si>
    <t>카메라철거</t>
  </si>
  <si>
    <t>실외형</t>
  </si>
  <si>
    <t>585E356FC371506AD2A25098835C16A0679A45</t>
  </si>
  <si>
    <t>59E6558EA57FFDE24222301AE1FA4D585E356FC371506AD2A25098835C16A0679A45</t>
  </si>
  <si>
    <t>카메라설치</t>
  </si>
  <si>
    <t>585E356FC371506AD2A25098835C16A0679A46</t>
  </si>
  <si>
    <t>59E6558EA57FFDE24222301AE1FA4D585E356FC371506AD2A25098835C16A0679A46</t>
  </si>
  <si>
    <t>환풍기 철거 후 신설  300*300  개소     ( 호표 28 )</t>
  </si>
  <si>
    <t>내선전공</t>
  </si>
  <si>
    <t>5937056A7C70860E52F2505E405792D35DAAEE</t>
  </si>
  <si>
    <t>59C195859D7C625D32C2E0662C111D5937056A7C70860E52F2505E405792D35DAAEE</t>
  </si>
  <si>
    <t>환풍기</t>
  </si>
  <si>
    <t>585E356FC371506AD2A25098835C16A0679A47</t>
  </si>
  <si>
    <t>59C195859D7C625D32C2E0662C111D585E356FC371506AD2A25098835C16A0679A47</t>
  </si>
  <si>
    <t>기존 천정재 철거 후 재설치    M2     ( 호표 29 )</t>
  </si>
  <si>
    <t>텍스 철거</t>
  </si>
  <si>
    <t>호표 76</t>
  </si>
  <si>
    <t>59E6558EA57FFDE262D210F77076C0</t>
  </si>
  <si>
    <t>59C12536197E7E6F32A2205483849F59E6558EA57FFDE262D210F77076C0</t>
  </si>
  <si>
    <t>텍스 설치</t>
  </si>
  <si>
    <t>호표 77</t>
  </si>
  <si>
    <t>59E6558EA57FFDE262D210F77076CF</t>
  </si>
  <si>
    <t>59C12536197E7E6F32A2205483849F59E6558EA57FFDE262D210F77076CF</t>
  </si>
  <si>
    <t>블라인드 철거 후 재설치    개소     ( 호표 30 )</t>
  </si>
  <si>
    <t>블라인드 철거</t>
  </si>
  <si>
    <t>호표 78</t>
  </si>
  <si>
    <t>59C12536197E7E6F32A220548383F1</t>
  </si>
  <si>
    <t>59E7A5FAD17E94C2D2A2B0E22E540859C12536197E7E6F32A220548383F1</t>
  </si>
  <si>
    <t>블라인드 설치</t>
  </si>
  <si>
    <t>호표 79</t>
  </si>
  <si>
    <t>59C12536197E7E6F32A220548383F2</t>
  </si>
  <si>
    <t>59E7A5FAD17E94C2D2A2B0E22E540859C12536197E7E6F32A220548383F2</t>
  </si>
  <si>
    <t>기존 수목 전정    주     ( 호표 31 )</t>
  </si>
  <si>
    <t>이식 전정 - 낙엽수</t>
  </si>
  <si>
    <t>R6</t>
  </si>
  <si>
    <t>호표 80</t>
  </si>
  <si>
    <t>59C1958DDD78F73AE27280690B3E70</t>
  </si>
  <si>
    <t>59C195859D7C625D32C2E0662C111E59C1958DDD78F73AE27280690B3E70</t>
  </si>
  <si>
    <t>낙하물 방지 철판 철거 후 재설치  W200, L3740  개소     ( 호표 32 )</t>
  </si>
  <si>
    <t>59C12536197E7E6F32A220548383F05937056A7C70860E52F2505E405792D35DADBD</t>
  </si>
  <si>
    <t>콘크리트구조물 헐기(인력)  소형브레이커(전기식), 철근, 2.3m3/일당  M3     ( 호표 33 )</t>
  </si>
  <si>
    <t>착암공</t>
  </si>
  <si>
    <t>5937056A7C70860E52F2505E405792D35DAC9C</t>
  </si>
  <si>
    <t>59E7B5E129743A0A3282C0FD7AFB755937056A7C70860E52F2505E405792D35DAC9C</t>
  </si>
  <si>
    <t>59E7B5E129743A0A3282C0FD7AFB755937056A7C70860E52F2505E405792D35DADBD</t>
  </si>
  <si>
    <t>소형브레이커(전기식)</t>
  </si>
  <si>
    <t>1.5kw</t>
  </si>
  <si>
    <t>호표 81</t>
  </si>
  <si>
    <t>5EF1D541FF7A43A0E292408857CDF5E06D6AAF2A</t>
  </si>
  <si>
    <t>59E7B5E129743A0A3282C0FD7AFB755EF1D541FF7A43A0E292408857CDF5E06D6AAF2A</t>
  </si>
  <si>
    <t>인력품의 1%</t>
  </si>
  <si>
    <t>59E7B5E129743A0A3282C0FD7AFB7558FF55611C7CAD9C12A21082AE2C001</t>
  </si>
  <si>
    <t>석고보드 철거  12.5T, 벽체  M2     ( 호표 34 )</t>
  </si>
  <si>
    <t>건축목공</t>
  </si>
  <si>
    <t>5937056A7C70860E52F2505E405792D35DAF6E</t>
  </si>
  <si>
    <t>59E7B5E12B777C4BE2E250DA5E4A105937056A7C70860E52F2505E405792D35DAF6E</t>
  </si>
  <si>
    <t>59E7B5E12B777C4BE2E250DA5E4A105937056A7C70860E52F2505E405792D35DADBD</t>
  </si>
  <si>
    <t>단열재 철거  50T, 압출법보온판+메쉬+마감재  M2     ( 호표 35 )</t>
  </si>
  <si>
    <t>59E7B5E1227184FF62D2206AD6D53D5937056A7C70860E52F2505E405792D35DADBD</t>
  </si>
  <si>
    <t>창호 철거    M2     ( 호표 36 )</t>
  </si>
  <si>
    <t>59E7B5E12B777C66C252A06DF0AD7A5937056A7C70860E52F2505E405792D35DADBD</t>
  </si>
  <si>
    <t>창호안전봉 철거  D38.1*1.2t*1줄  M     ( 호표 37 )</t>
  </si>
  <si>
    <t>59E7B5E1227184FF72F2E0F3E154295937056A7C70860E52F2505E405792D35DADBD</t>
  </si>
  <si>
    <t>커텐박스 철거    M     ( 호표 38 )</t>
  </si>
  <si>
    <t>59E7B5E12B777C66C252A06DF0AD7D5937056A7C70860E52F2505E405792D35DADBD</t>
  </si>
  <si>
    <t>선홈통 철거    M     ( 호표 39 )</t>
  </si>
  <si>
    <t>59E7B5E1227184FF72F2E0F3E157E15937056A7C70860E52F2505E405792D35DADBD</t>
  </si>
  <si>
    <t>고강도블록 철거  T=8  M2     ( 호표 40 )</t>
  </si>
  <si>
    <t>특별인부</t>
  </si>
  <si>
    <t>5937056A7C70860E52F2505E405792D35DADBC</t>
  </si>
  <si>
    <t>59E7B5E1227184FF62D2E01AD82ED85937056A7C70860E52F2505E405792D35DADBC</t>
  </si>
  <si>
    <t>59E7B5E1227184FF62D2E01AD82ED85937056A7C70860E52F2505E405792D35DADBD</t>
  </si>
  <si>
    <t>석고판 설치(나사고정)  벽, 방수석고보드(12.5T)  M2     ( 호표 41 )</t>
  </si>
  <si>
    <t>석고보드</t>
  </si>
  <si>
    <t>석고보드, 평보드, 방수, 12.5*900*1800mm(㎡)</t>
  </si>
  <si>
    <t>5EC495E3037DF934B2C2A055728B7C434F9ACF</t>
  </si>
  <si>
    <t>59E6558F4B74058442A200FAB99BAF5EC495E3037DF934B2C2A055728B7C434F9ACF</t>
  </si>
  <si>
    <t>석고판 설치(나사고정) - 바탕용</t>
  </si>
  <si>
    <t>벽, 1겹 붙임</t>
  </si>
  <si>
    <t>호표 82</t>
  </si>
  <si>
    <t>59E6558F4B7432C2324200F45D4DBA</t>
  </si>
  <si>
    <t>59E6558F4B74058442A200FAB99BAF59E6558F4B7432C2324200F45D4DBA</t>
  </si>
  <si>
    <t>석고판 설치(나사고정)  벽, 방화석고보드(12.5T)  M2     ( 호표 42 )</t>
  </si>
  <si>
    <t>석고보드, 평보드, 방화, 12.5*900*1800mm(㎡)</t>
  </si>
  <si>
    <t>5EC495E3037DF934B2C2A055728B7C434F9F47</t>
  </si>
  <si>
    <t>59E6558F4B74058442A200FAB99BAC5EC495E3037DF934B2C2A055728B7C434F9F47</t>
  </si>
  <si>
    <t>59E6558F4B74058442A200FAB99BAC59E6558F4B7432C2324200F45D4DBA</t>
  </si>
  <si>
    <t>외단열공법(습식공법)  준불연 100t  M2     ( 호표 43 )</t>
  </si>
  <si>
    <t>고 정 앙 카</t>
  </si>
  <si>
    <t>"(DS-001), 힌지형,평면형,결합형</t>
  </si>
  <si>
    <t>585E356FC371506AD2A25098835C1747D354E3</t>
  </si>
  <si>
    <t>59E645A49471EF860242808A6ED7FD585E356FC371506AD2A25098835C1747D354E3</t>
  </si>
  <si>
    <t>단 열 보 드</t>
  </si>
  <si>
    <t>준불연 100T , 은성 필보드 EPS, 가등급</t>
  </si>
  <si>
    <t>585E356FC371506AD2A25098835C1747D354E0</t>
  </si>
  <si>
    <t>59E645A49471EF860242808A6ED7FD585E356FC371506AD2A25098835C1747D354E0</t>
  </si>
  <si>
    <t>프 라 이 머</t>
  </si>
  <si>
    <t>하 도 재 (DS-003)</t>
  </si>
  <si>
    <t>585E356FC371506AD2A25098835C1747D354E1</t>
  </si>
  <si>
    <t>59E645A49471EF860242808A6ED7FD585E356FC371506AD2A25098835C1747D354E1</t>
  </si>
  <si>
    <t>접 착 몰 탈</t>
  </si>
  <si>
    <t>고탄성 접착몰탈 (DS-004)</t>
  </si>
  <si>
    <t>585E356FC371506AD2A25098835C1747D354E6</t>
  </si>
  <si>
    <t>59E645A49471EF860242808A6ED7FD585E356FC371506AD2A25098835C1747D354E6</t>
  </si>
  <si>
    <t>포틀랜드 시멘트</t>
  </si>
  <si>
    <t>585E356FC371506AD2A25098835C1747D354E7</t>
  </si>
  <si>
    <t>59E645A49471EF860242808A6ED7FD585E356FC371506AD2A25098835C1747D354E7</t>
  </si>
  <si>
    <t>유리섬유메쉬</t>
  </si>
  <si>
    <t>145g/㎡±5  1회 (DS-005)</t>
  </si>
  <si>
    <t>585E356FC371506AD2A25098835C1747D354E4</t>
  </si>
  <si>
    <t>59E645A49471EF860242808A6ED7FD585E356FC371506AD2A25098835C1747D354E4</t>
  </si>
  <si>
    <t>마블스타코</t>
  </si>
  <si>
    <t>마블스타코 중도재 (DSMB-100)</t>
  </si>
  <si>
    <t>585E356FC371506AD2A25098835C1747D354E5</t>
  </si>
  <si>
    <t>59E645A49471EF860242808A6ED7FD585E356FC371506AD2A25098835C1747D354E5</t>
  </si>
  <si>
    <t>마 감 코 트</t>
  </si>
  <si>
    <t>바로코트, 한국바로코 (DSMB-200)</t>
  </si>
  <si>
    <t>585E356FC371506AD2A25098835C1747D354EA</t>
  </si>
  <si>
    <t>59E645A49471EF860242808A6ED7FD585E356FC371506AD2A25098835C1747D354EA</t>
  </si>
  <si>
    <t>주재료비의 2%</t>
  </si>
  <si>
    <t>59E645A49471EF860242808A6ED7FD58FF55611C7CAD9C12A21082AE29004</t>
  </si>
  <si>
    <t>미장공</t>
  </si>
  <si>
    <t>5937056A7C70860E52F2505E405792D35DAF6A</t>
  </si>
  <si>
    <t>59E645A49471EF860242808A6ED7FD5937056A7C70860E52F2505E405792D35DAF6A</t>
  </si>
  <si>
    <t>도장공</t>
  </si>
  <si>
    <t>5937056A7C70860E52F2505E405792D35DAF64</t>
  </si>
  <si>
    <t>59E645A49471EF860242808A6ED7FD5937056A7C70860E52F2505E405792D35DAF64</t>
  </si>
  <si>
    <t>내장공</t>
  </si>
  <si>
    <t>5937056A7C70860E52F2505E405792D35DAE46</t>
  </si>
  <si>
    <t>59E645A49471EF860242808A6ED7FD5937056A7C70860E52F2505E405792D35DAE46</t>
  </si>
  <si>
    <t>59E645A49471EF860242808A6ED7FD5937056A7C70860E52F2505E405792D35DADBD</t>
  </si>
  <si>
    <t>59E645A49471EF860242808A6ED7FD58FF55611C7CAD9C12A21082AE2F002</t>
  </si>
  <si>
    <t>PF보드 접착제 붙이기 - 벽  60T(심재)  M2     ( 호표 44 )</t>
  </si>
  <si>
    <t>PF보드</t>
  </si>
  <si>
    <t>60T, 심재준불연</t>
  </si>
  <si>
    <t>585E356FC371506AD2A25098835C1747D2B44F</t>
  </si>
  <si>
    <t>59E655881B7ECEABE20260DDBFB529585E356FC371506AD2A25098835C1747D2B44F</t>
  </si>
  <si>
    <t>초산비닐계접착제</t>
  </si>
  <si>
    <t>초산비닐계접착제, 스치로폴, 암면</t>
  </si>
  <si>
    <t>5EC485D95F70C58C023290A4C54A82B5E63FE2</t>
  </si>
  <si>
    <t>59E655881B7ECEABE20260DDBFB5295EC485D95F70C58C023290A4C54A82B5E63FE2</t>
  </si>
  <si>
    <t>단열재 슬래브 위 깔기</t>
  </si>
  <si>
    <t>200mm 이하</t>
  </si>
  <si>
    <t>호표 83</t>
  </si>
  <si>
    <t>59E655881B7ECEABC25250A8F4F8D0</t>
  </si>
  <si>
    <t>59E655881B7ECEABE20260DDBFB52959E655881B7ECEABC25250A8F4F8D0</t>
  </si>
  <si>
    <t>글라스울단열재 공간넣기 - 벽  100mm, 48K  M2     ( 호표 45 )</t>
  </si>
  <si>
    <t>글라스울단열재</t>
  </si>
  <si>
    <t>585E356FC371506AD2A25098835C1747D2B44E</t>
  </si>
  <si>
    <t>59E655881B7ECEABE20260DDBFB418585E356FC371506AD2A25098835C1747D2B44E</t>
  </si>
  <si>
    <t>59E655881B7ECEABE20260DDBFB4185EC485D95F70C58C023290A4C54A82B5E63FE2</t>
  </si>
  <si>
    <t>단열재 공간넣기</t>
  </si>
  <si>
    <t>100mm 이하</t>
  </si>
  <si>
    <t>호표 84</t>
  </si>
  <si>
    <t>59E655881B7ECEABC25250AD763774</t>
  </si>
  <si>
    <t>59E655881B7ECEABE20260DDBFB41859E655881B7ECEABC25250AD763774</t>
  </si>
  <si>
    <t>수밀코킹(실리콘)  10mm, 창호주위(양면)  M     ( 호표 46 )</t>
  </si>
  <si>
    <t>59E6255E3475DC7FE23290094B13145EC485D95E766FD36282803C725427CEF75737</t>
  </si>
  <si>
    <t>수밀코킹</t>
  </si>
  <si>
    <t>재료비 별도, 양면</t>
  </si>
  <si>
    <t>호표 85</t>
  </si>
  <si>
    <t>59E6255E377145F972726080206C</t>
  </si>
  <si>
    <t>59E6255E3475DC7FE23290094B131459E6255E377145F972726080206C</t>
  </si>
  <si>
    <t>가열식시트 붙임  시트 1겹, W=300  M2     ( 호표 47 )</t>
  </si>
  <si>
    <t>방수공</t>
  </si>
  <si>
    <t>5937056A7C70860E52F2505E405792D35DAF6B</t>
  </si>
  <si>
    <t>59E6255A5E771E3EB272E0F00AA4F65937056A7C70860E52F2505E405792D35DAF6B</t>
  </si>
  <si>
    <t>59E6255A5E771E3EB272E0F00AA4F65937056A7C70860E52F2505E405792D35DADBD</t>
  </si>
  <si>
    <t>59E6255A5E771E3EB272E0F00AA4F658FF55611C7CAD9C12A21082AE2C001</t>
  </si>
  <si>
    <t>합성고분자방수시트</t>
  </si>
  <si>
    <t>합성고분자방수시트, 몰터플러스, 자착, 3.0mm</t>
  </si>
  <si>
    <t>5EC495E30070B718F2A2F053EF24A404F90D50</t>
  </si>
  <si>
    <t>59E6255A5E771E3EB272E0F00AA4F65EC495E30070B718F2A2F053EF24A404F90D50</t>
  </si>
  <si>
    <t>스텐 창호안전봉  Ø38.1×2.0t  M     ( 호표 48 )</t>
  </si>
  <si>
    <t>기계구조용스테인리스강관, ∮38.1*2.0mm</t>
  </si>
  <si>
    <t>5EBA257971772E570222E0C892D77833048BF2</t>
  </si>
  <si>
    <t>59E60509D778FDFC521250A7AC703C5EBA257971772E570222E0C892D77833048BF2</t>
  </si>
  <si>
    <t>관부속품,지지철물</t>
  </si>
  <si>
    <t>주재료비의 40%</t>
  </si>
  <si>
    <t>59E60509D778FDFC521250A7AC703C58FF55611C7CAD9C12A21082AE28005</t>
  </si>
  <si>
    <t>현장제작 설치(복잡:복잡,절단,절곡,용접개소과다), 경량철재</t>
  </si>
  <si>
    <t>호표 86</t>
  </si>
  <si>
    <t>59E60507257F8797E292307FCF414D</t>
  </si>
  <si>
    <t>59E60509D778FDFC521250A7AC703C59E60507257F8797E292307FCF414D</t>
  </si>
  <si>
    <t>59E60509D778FDFC521250A7AC703C5EE775FC807D47F3823250F4A293FB1C878AC6</t>
  </si>
  <si>
    <t>창호주위 발포우레탄 충전    M     ( 호표 49 )</t>
  </si>
  <si>
    <t>59E665F4717435F77202C0B864192A5937056A7C70860E52F2505E405792D35DAF6A</t>
  </si>
  <si>
    <t>59E665F4717435F77202C0B864192A5937056A7C70860E52F2505E405792D35DADBD</t>
  </si>
  <si>
    <t>우레탄폼</t>
  </si>
  <si>
    <t>주입용</t>
  </si>
  <si>
    <t>5EC495E301710B8B62B2A0E76BC7AB8F944CBC</t>
  </si>
  <si>
    <t>59E665F4717435F77202C0B864192A5EC495E301710B8B62B2A0E76BC7AB8F944CBC</t>
  </si>
  <si>
    <t>고강도 인도블록 철거 후 재설치  60T  M2     ( 호표 50 )</t>
  </si>
  <si>
    <t>59E7B5E1227184FF62D2E01BFF34CF59E7B5E1227184FF62D2E01AD82ED8</t>
  </si>
  <si>
    <t>보도용 블록 재설치(소형) / B-TYPE</t>
  </si>
  <si>
    <t>블록 정밀절단 / 0 .1㎡이하, 두께 8cm</t>
  </si>
  <si>
    <t>산근 3</t>
  </si>
  <si>
    <t>59C115D7BD7CB2AF5202A025E09A81</t>
  </si>
  <si>
    <t>59E7B5E1227184FF62D2E01BFF34CF59C115D7BD7CB2AF5202A025E09A81</t>
  </si>
  <si>
    <t>화강석 경계석 철거 후 재설치    M     ( 호표 51 )</t>
  </si>
  <si>
    <t>화강석경계석 철거</t>
  </si>
  <si>
    <t>호표 89</t>
  </si>
  <si>
    <t>59E7B5E1227184FF72F2E0F6BC629F</t>
  </si>
  <si>
    <t>59E7B5E1227184FF62D2E01BFF34CC59E7B5E1227184FF72F2E0F6BC629F</t>
  </si>
  <si>
    <t>화강석경계석 설치</t>
  </si>
  <si>
    <t>호표 90</t>
  </si>
  <si>
    <t>59E7B5E1227184FF72F2E0F6BC6298</t>
  </si>
  <si>
    <t>59E7B5E1227184FF62D2E01BFF34CC59E7B5E1227184FF72F2E0F6BC6298</t>
  </si>
  <si>
    <t>강관 지주 설치  지주높이 4.0m 이하, 시공량 100m/일당  M     ( 호표 52 )</t>
  </si>
  <si>
    <t>비계공</t>
  </si>
  <si>
    <t>5937056A7C70860E52F2505E405792D35DADB9</t>
  </si>
  <si>
    <t>59E6B575A87A8CE9121200892A75A75937056A7C70860E52F2505E405792D35DADB9</t>
  </si>
  <si>
    <t>59E6B575A87A8CE9121200892A75A75937056A7C70860E52F2505E405792D35DADBD</t>
  </si>
  <si>
    <t>굴착기(무한궤도)</t>
  </si>
  <si>
    <t>0.2㎥</t>
  </si>
  <si>
    <t>5EF1D541FF7A166AE202C02F882F62AB002C9962</t>
  </si>
  <si>
    <t>59E6B575A87A8CE9121200892A75A75EF1D541FF7A166AE202C02F882F62AB002C9962</t>
  </si>
  <si>
    <t>59E6B575A87A8CE9121200892A75A758FF55611C7CAD9C12A21082AE2C001</t>
  </si>
  <si>
    <t>59E6B575A87A8CE9121200892A75A758FF55611C7CAD9C12A21082AE2F002</t>
  </si>
  <si>
    <t>강관 지주 해체  지주높이 4.0m 이하, 시공량 250m/일당  M     ( 호표 53 )</t>
  </si>
  <si>
    <t>59E6B575A87A8CE9121200892A74805937056A7C70860E52F2505E405792D35DADB9</t>
  </si>
  <si>
    <t>59E6B575A87A8CE9121200892A74805937056A7C70860E52F2505E405792D35DADBD</t>
  </si>
  <si>
    <t>59E6B575A87A8CE9121200892A74805EF1D541FF7A166AE202C02F882F62AB002C9962</t>
  </si>
  <si>
    <t>59E6B575A87A8CE9121200892A748058FF55611C7CAD9C12A21082AE2C001</t>
  </si>
  <si>
    <t>59E6B575A87A8CE9121200892A748058FF55611C7CAD9C12A21082AE2F002</t>
  </si>
  <si>
    <t>가설울타리판 설치  설치높이 3m 이하, 시공량 110m/일당  M     ( 호표 54 )</t>
  </si>
  <si>
    <t>59E6B575A87A8CCEA2E2D0B02B02E65937056A7C70860E52F2505E405792D35DADB9</t>
  </si>
  <si>
    <t>59E6B575A87A8CCEA2E2D0B02B02E65937056A7C70860E52F2505E405792D35DADBD</t>
  </si>
  <si>
    <t>59E6B575A87A8CCEA2E2D0B02B02E658FF55611C7CAD9C12A21082AE2C001</t>
  </si>
  <si>
    <t>59E6B575A87A8CCEA2E2D0B02B02E658FF55611C7CAD9C12A21082AE2F002</t>
  </si>
  <si>
    <t>가설울타리판 해체  설치높이 3m 이하, 시공량 280m/일당  M     ( 호표 55 )</t>
  </si>
  <si>
    <t>59E6B575A87A8CCEA2E2D0B02B038C5937056A7C70860E52F2505E405792D35DADB9</t>
  </si>
  <si>
    <t>59E6B575A87A8CCEA2E2D0B02B038C5937056A7C70860E52F2505E405792D35DADBD</t>
  </si>
  <si>
    <t>59E6B575A87A8CCEA2E2D0B02B038C58FF55611C7CAD9C12A21082AE2C001</t>
  </si>
  <si>
    <t>59E6B575A87A8CCEA2E2D0B02B038C58FF55611C7CAD9C12A21082AE2F002</t>
  </si>
  <si>
    <t>굴착기(무한궤도)  0.2㎥  HR     ( 호표 56 )</t>
  </si>
  <si>
    <t>호표 56</t>
  </si>
  <si>
    <t>5EF1D541FF7A166AE202C02F882F62AB002C99</t>
  </si>
  <si>
    <t>5EF1D541FF7A166AE202C02F882F62AB002C99625EF1D541FF7A166AE202C02F882F62AB002C99</t>
  </si>
  <si>
    <t>5EF1D541FF7A166AE202C02F882F62AB002C99625EE73503707083E3A232A0647E44AF62E4596F</t>
  </si>
  <si>
    <t>주연료비의 21%</t>
  </si>
  <si>
    <t>5EF1D541FF7A166AE202C02F882F62AB002C996258FF55611C7CAD9C12A21082AE2C001</t>
  </si>
  <si>
    <t>5EF1D541FF7A166AE202C02F882F62AB002C99625937056A7C70860E52F2505E405792D35DA9CC</t>
  </si>
  <si>
    <t>강관 조립말비계(이동식)설치 및 해체  높이 2m, 노무비  대     ( 호표 57 )</t>
  </si>
  <si>
    <t>59E6B575AA75A061C2C2A0D56A29525937056A7C70860E52F2505E405792D35DADB9</t>
  </si>
  <si>
    <t>59E6B575AA75A061C2C2A0D56A29525937056A7C70860E52F2505E405792D35DADBD</t>
  </si>
  <si>
    <t>시스템비계 설치 및 해체(인력)  10m 이하, 설치 150m2, 해체 150m2  M2     ( 호표 58 )</t>
  </si>
  <si>
    <t>59E6B575AA75A061E2F2D053C58B865937056A7C70860E52F2505E405792D35DADB9</t>
  </si>
  <si>
    <t>59E6B575AA75A061E2F2D053C58B865937056A7C70860E52F2505E405792D35DADBD</t>
  </si>
  <si>
    <t>인력품의 2%</t>
  </si>
  <si>
    <t>59E6B575AA75A061E2F2D053C58B8658FF55611C7CAD9C12A21082AE2C001</t>
  </si>
  <si>
    <t>시스템비계 설치 및 해체(인력)  10m 초과~20m 이하, 설치 130m2, 해체 130m2  M2     ( 호표 59 )</t>
  </si>
  <si>
    <t>59E6B575AA75A061E2F2E0782139A45937056A7C70860E52F2505E405792D35DADB9</t>
  </si>
  <si>
    <t>59E6B575AA75A061E2F2E0782139A45937056A7C70860E52F2505E405792D35DADBD</t>
  </si>
  <si>
    <t>59E6B575AA75A061E2F2E0782139A458FF55611C7CAD9C12A21082AE2C001</t>
  </si>
  <si>
    <t>콘테이너형 가설건축물 설치 및 해체  3.0*6.0m  개소     ( 호표 60 )</t>
  </si>
  <si>
    <t>호표 60</t>
  </si>
  <si>
    <t>59E6B576B2755F85A2823072F0C7F85937056A7C70860E52F2505E405792D35DADB9</t>
  </si>
  <si>
    <t>59E6B576B2755F85A2823072F0C7F85937056A7C70860E52F2505E405792D35DADBC</t>
  </si>
  <si>
    <t>59E6B576B2755F85A2823072F0C7F85EF1D541FF7A313632A280DA36EC9FACB83446F0</t>
  </si>
  <si>
    <t>59E6B576B2755F85A2823072F0C7F858FF55611C7CAD9C12A21082AE2C001</t>
  </si>
  <si>
    <t>모르타르비빔 - 돌붙임(바닥)  배합용적비 1:3, 시멘트, 모래 별도  M3     ( 호표 61 )</t>
  </si>
  <si>
    <t>시멘트(별도)</t>
  </si>
  <si>
    <t>별도</t>
  </si>
  <si>
    <t>5EC495E3047E4DC292A2E074CACE9F53DF4CC7</t>
  </si>
  <si>
    <t>59E675DB4F7E422832023004A927F95EC495E3047E4DC292A2E074CACE9F53DF4CC7</t>
  </si>
  <si>
    <t>(별도)</t>
  </si>
  <si>
    <t>5EE775FC8872A15452B2D087906F9CD4DF8C76</t>
  </si>
  <si>
    <t>59E675DB4F7E422832023004A927F95EE775FC8872A15452B2D087906F9CD4DF8C76</t>
  </si>
  <si>
    <t>모르타르 배합</t>
  </si>
  <si>
    <t>모래채가름 포함</t>
  </si>
  <si>
    <t>호표 63</t>
  </si>
  <si>
    <t>59E6D5433C760F1CE25260902D0D58</t>
  </si>
  <si>
    <t>59E675DB4F7E422832023004A927F959E6D5433C760F1CE25260902D0D58</t>
  </si>
  <si>
    <t>석재판 붙임 - 습식공법(화강석)  바닥부, 시공량 12m2/일당  M2     ( 호표 62 )</t>
  </si>
  <si>
    <t>석공</t>
  </si>
  <si>
    <t>5937056A7C70860E52F2505E405792D35DAE45</t>
  </si>
  <si>
    <t>59E675DB4C712B2D42E220D2A9C8A45937056A7C70860E52F2505E405792D35DAE45</t>
  </si>
  <si>
    <t>줄눈공</t>
  </si>
  <si>
    <t>5937056A7C70860E52F2505E405792D35DAE42</t>
  </si>
  <si>
    <t>59E675DB4C712B2D42E220D2A9C8A45937056A7C70860E52F2505E405792D35DAE42</t>
  </si>
  <si>
    <t>59E675DB4C712B2D42E220D2A9C8A45937056A7C70860E52F2505E405792D35DADBD</t>
  </si>
  <si>
    <t>59E675DB4C712B2D42E220D2A9C8A458FF55611C7CAD9C12A21082AE2C001</t>
  </si>
  <si>
    <t>모르타르 배합  모래채가름 포함  M3     ( 호표 63 )</t>
  </si>
  <si>
    <t>59E6D5433C760F1CE25260902D0D585937056A7C70860E52F2505E405792D35DADBD</t>
  </si>
  <si>
    <t>금속 선홈통 설치  지름 150mm, 두께 2mm 이하 기준  M     ( 호표 64 )</t>
  </si>
  <si>
    <t>배관공</t>
  </si>
  <si>
    <t>5937056A7C70860E52F2505E405792D35DAE4F</t>
  </si>
  <si>
    <t>59E6157303705CCDA2825095B767C85937056A7C70860E52F2505E405792D35DAE4F</t>
  </si>
  <si>
    <t>59E6157303705CCDA2825095B767C85937056A7C70860E52F2505E405792D35DADBD</t>
  </si>
  <si>
    <t>59E6157303705CCDA2825095B767C858FF55611C7CAD9C12A21082AE2C001</t>
  </si>
  <si>
    <t>잡철물 제작 및 설치  현장제작 설치, 경량철재  kg     ( 호표 65 )</t>
  </si>
  <si>
    <t>59E60507257F8797F2B2E0E2DA3EF25937056A7C70860E52F2505E405792D35DADB6</t>
  </si>
  <si>
    <t>용접공</t>
  </si>
  <si>
    <t>5937056A7C70860E52F2505E405792D35DAC9B</t>
  </si>
  <si>
    <t>59E60507257F8797F2B2E0E2DA3EF25937056A7C70860E52F2505E405792D35DAC9B</t>
  </si>
  <si>
    <t>59E60507257F8797F2B2E0E2DA3EF25937056A7C70860E52F2505E405792D35DADBC</t>
  </si>
  <si>
    <t>59E60507257F8797F2B2E0E2DA3EF25937056A7C70860E52F2505E405792D35DADBD</t>
  </si>
  <si>
    <t>인력품의 4%</t>
  </si>
  <si>
    <t>59E60507257F8797F2B2E0E2DA3EF258FF55611C7CAD9C12A21082AE2C001</t>
  </si>
  <si>
    <t>59E60507257F8797F2B2E0E2DA3EF258FF55611C7CAD9C12A21082AE2F002</t>
  </si>
  <si>
    <t>잡철물 제작 및 설치  현장제작 설치, 일반철재  kg     ( 호표 66 )</t>
  </si>
  <si>
    <t>59E60507257F8797F2B2C034BF4C405937056A7C70860E52F2505E405792D35DADB6</t>
  </si>
  <si>
    <t>59E60507257F8797F2B2C034BF4C405937056A7C70860E52F2505E405792D35DAC9B</t>
  </si>
  <si>
    <t>59E60507257F8797F2B2C034BF4C405937056A7C70860E52F2505E405792D35DADBC</t>
  </si>
  <si>
    <t>59E60507257F8797F2B2C034BF4C405937056A7C70860E52F2505E405792D35DADBD</t>
  </si>
  <si>
    <t>인력품의 5%</t>
  </si>
  <si>
    <t>59E60507257F8797F2B2C034BF4C4058FF55611C7CAD9C12A21082AE2C001</t>
  </si>
  <si>
    <t>59E60507257F8797F2B2C034BF4C4058FF55611C7CAD9C12A21082AE2F002</t>
  </si>
  <si>
    <t>녹막이페인트 붓칠(재료비 미포함)  철재면, 1회 2종  M2     ( 호표 67 )</t>
  </si>
  <si>
    <t>59E645A49471F855F202700CF8627F59E645A49471F855E272E08E6B047D</t>
  </si>
  <si>
    <t>유성페인트 붓칠(재료비 미포함)  철재면, 2회 1급  M2     ( 호표 68 )</t>
  </si>
  <si>
    <t>유성페인트 붓칠</t>
  </si>
  <si>
    <t>철재면 2회 노무비</t>
  </si>
  <si>
    <t>호표 72</t>
  </si>
  <si>
    <t>59E645A7687FCB5012524051C198E3</t>
  </si>
  <si>
    <t>59E645A7687FCB5012524055BC02D459E645A7687FCB5012524051C198E3</t>
  </si>
  <si>
    <t>녹막이 페인트칠 재료비(20년 품셈기준)  철재면, 1회, 2종  M2     ( 호표 69 )</t>
  </si>
  <si>
    <t>방청페인트</t>
  </si>
  <si>
    <t>방청페인트, KSM6030-1종2류, 광명단페인트</t>
  </si>
  <si>
    <t>5EC485D95E766FFED20200BE9C6B93C0AC7240</t>
  </si>
  <si>
    <t>59E645A49471F855E272F094B77B1D5EC485D95E766FFED20200BE9C6B93C0AC7240</t>
  </si>
  <si>
    <t>시너</t>
  </si>
  <si>
    <t>시너, KSM6060, 2종</t>
  </si>
  <si>
    <t>5EC485D95E766F22C262E0E505814FF3F99BFE</t>
  </si>
  <si>
    <t>59E645A49471F855E272F094B77B1D5EC485D95E766F22C262E0E505814FF3F99BFE</t>
  </si>
  <si>
    <t>유성페인트 붓칠 재료비(20년 품셈기준)  철재면, 2회, 1급  M2     ( 호표 70 )</t>
  </si>
  <si>
    <t>조합페인트</t>
  </si>
  <si>
    <t>조합페인트, KSM6020-1종1급, 백색</t>
  </si>
  <si>
    <t>5EC485D95E766FFED202401556DD4BC80A1FD0</t>
  </si>
  <si>
    <t>59E645A7687FCB5012524051C3465F5EC485D95E766FFED202401556DD4BC80A1FD0</t>
  </si>
  <si>
    <t>시너, KSM6060, 1종</t>
  </si>
  <si>
    <t>5EC485D95E766F22C262E0E505814FF3F99BFF</t>
  </si>
  <si>
    <t>59E645A7687FCB5012524051C3465F5EC485D95E766F22C262E0E505814FF3F99BFF</t>
  </si>
  <si>
    <t>녹막이 페인트칠  철재면 1회 노무비  M2     ( 호표 71 )</t>
  </si>
  <si>
    <t>59E645A49471F855E272E08E6B047D5937056A7C70860E52F2505E405792D35DAF64</t>
  </si>
  <si>
    <t>59E645A49471F855E272E08E6B047D5937056A7C70860E52F2505E405792D35DADBD</t>
  </si>
  <si>
    <t>공구손료 및 잡재료비</t>
  </si>
  <si>
    <t>59E645A49471F855E272E08E6B047D58FF55611C7CAD9C12A21082AE2C001</t>
  </si>
  <si>
    <t>유성페인트 붓칠  철재면 2회 노무비  M2     ( 호표 72 )</t>
  </si>
  <si>
    <t>59E645A7687FCB5012524051C198E35937056A7C70860E52F2505E405792D35DAF64</t>
  </si>
  <si>
    <t>59E645A7687FCB5012524051C198E35937056A7C70860E52F2505E405792D35DADBD</t>
  </si>
  <si>
    <t>59E645A7687FCB5012524051C198E358FF55611C7CAD9C12A21082AE2C001</t>
  </si>
  <si>
    <t>녹막이 페인트칠 재료비(20년 품셈기준)  철재면, 1회, 1종  M2     ( 호표 73 )</t>
  </si>
  <si>
    <t>방청페인트, KSM6030-1종1류, 광명단페인트</t>
  </si>
  <si>
    <t>5EC485D95E766FFED20200BE9C6B93C0AC7241</t>
  </si>
  <si>
    <t>59E645A49471F855E272F094B778485EC485D95E766FFED20200BE9C6B93C0AC7241</t>
  </si>
  <si>
    <t>59E645A49471F855E272F094B778485EC485D95E766F22C262E0E505814FF3F99BFF</t>
  </si>
  <si>
    <t>환기캡 철거    개소     ( 호표 74 )</t>
  </si>
  <si>
    <t>덕트공</t>
  </si>
  <si>
    <t>5937056A7C70860E52F2505E405792D35DA9C7</t>
  </si>
  <si>
    <t>59C195859D7C625D32C2E0662C107D5937056A7C70860E52F2505E405792D35DA9C7</t>
  </si>
  <si>
    <t>환기캡 설치    개소     ( 호표 75 )</t>
  </si>
  <si>
    <t>59C195859D7C625D32C2E0662C107C5937056A7C70860E52F2505E405792D35DA9C7</t>
  </si>
  <si>
    <t>텍스 철거    M2     ( 호표 76 )</t>
  </si>
  <si>
    <t>59E6558EA57FFDE262D210F77076C05937056A7C70860E52F2505E405792D35DAE46</t>
  </si>
  <si>
    <t>59E6558EA57FFDE262D210F77076C05937056A7C70860E52F2505E405792D35DADBD</t>
  </si>
  <si>
    <t>텍스 설치    M2     ( 호표 77 )</t>
  </si>
  <si>
    <t>59E6558EA57FFDE262D210F77076CF5937056A7C70860E52F2505E405792D35DAE46</t>
  </si>
  <si>
    <t>59E6558EA57FFDE262D210F77076CF5937056A7C70860E52F2505E405792D35DADBD</t>
  </si>
  <si>
    <t>블라인드 철거    M2     ( 호표 78 )</t>
  </si>
  <si>
    <t>59C12536197E7E6F32A220548383F15937056A7C70860E52F2505E405792D35DAE46</t>
  </si>
  <si>
    <t>59C12536197E7E6F32A220548383F15937056A7C70860E52F2505E405792D35DADBD</t>
  </si>
  <si>
    <t>블라인드 설치    M2     ( 호표 79 )</t>
  </si>
  <si>
    <t>59C12536197E7E6F32A220548383F25937056A7C70860E52F2505E405792D35DAE46</t>
  </si>
  <si>
    <t>59C12536197E7E6F32A220548383F25937056A7C70860E52F2505E405792D35DADBD</t>
  </si>
  <si>
    <t>이식 전정 - 낙엽수  R6  주     ( 호표 80 )</t>
  </si>
  <si>
    <t>조경공</t>
  </si>
  <si>
    <t>5937056A7C70860E52F2505E405792D35DAE4E</t>
  </si>
  <si>
    <t>59C1958DDD78F73AE27280690B3E705937056A7C70860E52F2505E405792D35DAE4E</t>
  </si>
  <si>
    <t>59C1958DDD78F73AE27280690B3E705937056A7C70860E52F2505E405792D35DADBD</t>
  </si>
  <si>
    <t>소형브레이커(전기식)  1.5kw  HR     ( 호표 81 )</t>
  </si>
  <si>
    <t>5EF1D541FF7A43A0E292408857CDF5E06D6AAF</t>
  </si>
  <si>
    <t>5EF1D541FF7A43A0E292408857CDF5E06D6AAF2A5EF1D541FF7A43A0E292408857CDF5E06D6AAF</t>
  </si>
  <si>
    <t>석고판 설치(나사고정) - 바탕용  벽, 1겹 붙임  M2     ( 호표 82 )</t>
  </si>
  <si>
    <t>59E6558F4B7432C2324200F45D4DBA5937056A7C70860E52F2505E405792D35DAE46</t>
  </si>
  <si>
    <t>59E6558F4B7432C2324200F45D4DBA5937056A7C70860E52F2505E405792D35DADBD</t>
  </si>
  <si>
    <t>59E6558F4B7432C2324200F45D4DBA58FF55611C7CAD9C12A21082AE2C001</t>
  </si>
  <si>
    <t>단열재 슬래브 위 깔기  200mm 이하  M2     ( 호표 83 )</t>
  </si>
  <si>
    <t>59E655881B7ECEABC25250A8F4F8D05937056A7C70860E52F2505E405792D35DAE46</t>
  </si>
  <si>
    <t>59E655881B7ECEABC25250A8F4F8D05937056A7C70860E52F2505E405792D35DADBD</t>
  </si>
  <si>
    <t>단열재 공간넣기  100mm 이하  M2     ( 호표 84 )</t>
  </si>
  <si>
    <t>59E655881B7ECEABC25250AD7637745937056A7C70860E52F2505E405792D35DAE46</t>
  </si>
  <si>
    <t>59E655881B7ECEABC25250AD7637745937056A7C70860E52F2505E405792D35DADBD</t>
  </si>
  <si>
    <t>수밀코킹  재료비 별도, 양면  M     ( 호표 85 )</t>
  </si>
  <si>
    <t>코킹공</t>
  </si>
  <si>
    <t>기타 직종</t>
  </si>
  <si>
    <t>5937056A7C70860E52F210E379F4A5213F95E8</t>
  </si>
  <si>
    <t>59E6255E377145F972726080206C5937056A7C70860E52F210E379F4A5213F95E8</t>
  </si>
  <si>
    <t>잡철물 제작 및 설치  현장제작 설치(복잡:복잡,절단,절곡,용접개소과다), 경량철재  kg     ( 호표 86 )</t>
  </si>
  <si>
    <t>59E60507257F8797E292307FCF414D5937056A7C70860E52F2505E405792D35DADB6</t>
  </si>
  <si>
    <t>59E60507257F8797E292307FCF414D5937056A7C70860E52F2505E405792D35DAC9B</t>
  </si>
  <si>
    <t>59E60507257F8797E292307FCF414D5937056A7C70860E52F2505E405792D35DADBC</t>
  </si>
  <si>
    <t>59E60507257F8797E292307FCF414D5937056A7C70860E52F2505E405792D35DADBD</t>
  </si>
  <si>
    <t>59E60507257F8797E292307FCF414D58FF55611C7CAD9C12A21082AE2C001</t>
  </si>
  <si>
    <t>59E60507257F8797E292307FCF414D58FF55611C7CAD9C12A21082AE2F002</t>
  </si>
  <si>
    <t>플레이트 콤팩터  1.5ton  HR     ( 호표 87 )</t>
  </si>
  <si>
    <t>5EF1D541FF7A05A39292508F7870F5CB9AF66CD0</t>
  </si>
  <si>
    <t>플레이트 콤팩터</t>
  </si>
  <si>
    <t>1.5ton</t>
  </si>
  <si>
    <t>호표 87</t>
  </si>
  <si>
    <t>5EF1D541FF7A05A39292508F7870F5CB9AF66C</t>
  </si>
  <si>
    <t>5EF1D541FF7A05A39292508F7870F5CB9AF66CD05EF1D541FF7A05A39292508F7870F5CB9AF66C</t>
  </si>
  <si>
    <t>공업용휘발유</t>
  </si>
  <si>
    <t>공업용휘발유, 무연</t>
  </si>
  <si>
    <t>5EE73503707083E3A232905D0C6D33BBA5B8CB</t>
  </si>
  <si>
    <t>5EF1D541FF7A05A39292508F7870F5CB9AF66CD05EE73503707083E3A232905D0C6D33BBA5B8CB</t>
  </si>
  <si>
    <t>주연료비의 20%</t>
  </si>
  <si>
    <t>5EF1D541FF7A05A39292508F7870F5CB9AF66CD058FF55611C7CAD9C12A21082AE2C001</t>
  </si>
  <si>
    <t>일반기계운전사</t>
  </si>
  <si>
    <t>5937056A7C70860E52F2505E405792D35DA83E</t>
  </si>
  <si>
    <t>5EF1D541FF7A05A39292508F7870F5CB9AF66CD05937056A7C70860E52F2505E405792D35DA83E</t>
  </si>
  <si>
    <t>덤프트럭  2.5ton  HR     ( 호표 88 )</t>
  </si>
  <si>
    <t>5EF1D541FF7A1623326270901CF9506E9DB2E697</t>
  </si>
  <si>
    <t>덤프트럭</t>
  </si>
  <si>
    <t>2.5ton</t>
  </si>
  <si>
    <t>호표 88</t>
  </si>
  <si>
    <t>5EF1D541FF7A1623326270901CF9506E9DB2E6</t>
  </si>
  <si>
    <t>5EF1D541FF7A1623326270901CF9506E9DB2E6975EF1D541FF7A1623326270901CF9506E9DB2E6</t>
  </si>
  <si>
    <t>5EF1D541FF7A1623326270901CF9506E9DB2E6975EE73503707083E3A232A0647E44AF62E4596F</t>
  </si>
  <si>
    <t>주연료비의 38%</t>
  </si>
  <si>
    <t>5EF1D541FF7A1623326270901CF9506E9DB2E69758FF55611C7CAD9C12A21082AE2C001</t>
  </si>
  <si>
    <t>화물차운전사</t>
  </si>
  <si>
    <t>5937056A7C70860E52F2505E405792D35DA9CD</t>
  </si>
  <si>
    <t>5EF1D541FF7A1623326270901CF9506E9DB2E6975937056A7C70860E52F2505E405792D35DA9CD</t>
  </si>
  <si>
    <t>화강석경계석 철거    M     ( 호표 89 )</t>
  </si>
  <si>
    <t>59E7B5E1227184FF72F2E0F6BC629F5937056A7C70860E52F2505E405792D35DADBD</t>
  </si>
  <si>
    <t>화강석경계석 설치    M     ( 호표 90 )</t>
  </si>
  <si>
    <t>59E7B5E1227184FF72F2E0F6BC62985937056A7C70860E52F2505E405792D35DADBC</t>
  </si>
  <si>
    <t>59E7B5E1227184FF72F2E0F6BC62985937056A7C70860E52F2505E405792D35DADBD</t>
  </si>
  <si>
    <t>트럭탑재형 크레인</t>
  </si>
  <si>
    <t>5ton</t>
  </si>
  <si>
    <t>호표 91</t>
  </si>
  <si>
    <t>5EF1D541FF7A313632A290E0019B7337E5BEF75D</t>
  </si>
  <si>
    <t>59E7B5E1227184FF72F2E0F6BC62985EF1D541FF7A313632A290E0019B7337E5BEF75D</t>
  </si>
  <si>
    <t>트럭탑재형 크레인  5ton  HR     ( 호표 91 )</t>
  </si>
  <si>
    <t>5EF1D541FF7A313632A290E0019B7337E5BEF7</t>
  </si>
  <si>
    <t>5EF1D541FF7A313632A290E0019B7337E5BEF75D5EF1D541FF7A313632A290E0019B7337E5BEF7</t>
  </si>
  <si>
    <t>5EF1D541FF7A313632A290E0019B7337E5BEF75D5EE73503707083E3A232A0647E44AF62E4596F</t>
  </si>
  <si>
    <t>5EF1D541FF7A313632A290E0019B7337E5BEF75D58FF55611C7CAD9C12A21082AE2C001</t>
  </si>
  <si>
    <t>5EF1D541FF7A313632A290E0019B7337E5BEF75D5937056A7C70860E52F2505E405792D35DA9CD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</si>
  <si>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</si>
  <si>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</si>
  <si>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</si>
  <si>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</si>
  <si>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</si>
  <si>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</si>
  <si>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</si>
  <si>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</si>
  <si>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</si>
  <si>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</si>
  <si>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</si>
  <si>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점토블록 포장  60t  M2  ( 산근 1 ) </t>
  </si>
  <si>
    <t>'점토블록 60T EA</t>
  </si>
  <si>
    <t>ZA00000000010048</t>
  </si>
  <si>
    <t>점토블록</t>
  </si>
  <si>
    <t>'보통인부 일반공사 직종 인</t>
  </si>
  <si>
    <t>L001010101000002</t>
  </si>
  <si>
    <t>'타일공 일반공사 직종 인</t>
  </si>
  <si>
    <t>L001010101000028</t>
  </si>
  <si>
    <t>타일공</t>
  </si>
  <si>
    <t>'줄눈공 일반공사 직종 인</t>
  </si>
  <si>
    <t>L001010101000034</t>
  </si>
  <si>
    <t xml:space="preserve">  총  계</t>
  </si>
  <si>
    <t xml:space="preserve">화강석 클리링  벽, 버너구이  M  ( 산근 2 ) </t>
  </si>
  <si>
    <t>'석재클리닝  M</t>
  </si>
  <si>
    <t>ZA00000000000342</t>
  </si>
  <si>
    <t>석재클리닝</t>
  </si>
  <si>
    <t>'인건비  인</t>
  </si>
  <si>
    <t>ZA00000000000343</t>
  </si>
  <si>
    <t>인건비</t>
  </si>
  <si>
    <t>유지관리 토목 2-1-26</t>
  </si>
  <si>
    <t xml:space="preserve">보도용 블록 재설치(소형) / B-TYPE  블록 정밀절단 / 0 .1㎡이하, 두께 8cm  M2  ( 산근 3 ) </t>
  </si>
  <si>
    <t>C</t>
  </si>
  <si>
    <t xml:space="preserve"> B-TYPE: 차도인접, 주택가 보도 / 블록 정밀절단  </t>
  </si>
  <si>
    <t>C!</t>
  </si>
  <si>
    <t xml:space="preserve">'B-TYPE: 차도인접, 주택가 보도 / 블록 정밀절단' </t>
  </si>
  <si>
    <t xml:space="preserve"> </t>
  </si>
  <si>
    <t xml:space="preserve">Q1 1일시공량(M2/일)  =180   </t>
  </si>
  <si>
    <t>q1'1일시공량(M2/일)' =180</t>
  </si>
  <si>
    <t xml:space="preserve">Q  시간당 작업량(M2/HR)  =Q1/8= 22.5 </t>
  </si>
  <si>
    <t xml:space="preserve">Q '시간당 작업량(M2/HR)' =q1/8=? </t>
  </si>
  <si>
    <t xml:space="preserve"> ◈배치인원 </t>
  </si>
  <si>
    <t>'◈배치인원'</t>
  </si>
  <si>
    <t xml:space="preserve"> 1.인원  </t>
  </si>
  <si>
    <t>'1.인원 '</t>
  </si>
  <si>
    <t xml:space="preserve"> [1]=0, [2]=0, [3]=0    </t>
  </si>
  <si>
    <t xml:space="preserve"> [1]=0, [2]=0, [3]=0 </t>
  </si>
  <si>
    <t xml:space="preserve"> 포 장 공 2인/8HR*작업시간 </t>
  </si>
  <si>
    <t>'포 장 공 2인/8HR*작업시간'</t>
  </si>
  <si>
    <t xml:space="preserve"> 노무비:  274873*2/8/22.5 = 3054.1 </t>
  </si>
  <si>
    <t>'노무비:' ~L001010101000019.L~*2/8/{Q} =?LA+:LA1</t>
  </si>
  <si>
    <t xml:space="preserve"> 특별인부 2인/8HR*작업시간 </t>
  </si>
  <si>
    <t>'특별인부 2인/8HR*작업시간'</t>
  </si>
  <si>
    <t xml:space="preserve"> 노무비:  228717*2/8/22.5 = 2541.3 </t>
  </si>
  <si>
    <t xml:space="preserve">'노무비:' ~L001010101000003.L~*2/8/{Q} =?LA+:LA2 </t>
  </si>
  <si>
    <t xml:space="preserve"> 보통인부 1인/8HR*작업시간 </t>
  </si>
  <si>
    <t>'보통인부 1인/8HR*작업시간'</t>
  </si>
  <si>
    <t xml:space="preserve"> 노무비:  172698*1/8/22.5 = 959.4 </t>
  </si>
  <si>
    <t xml:space="preserve">'노무비:' ~L001010101000002.L~*1/8/{Q} =?LA+:LA3 </t>
  </si>
  <si>
    <t xml:space="preserve">   소  계     </t>
  </si>
  <si>
    <t xml:space="preserve"> &gt;'소  계' </t>
  </si>
  <si>
    <t xml:space="preserve"> ◈사용기계  </t>
  </si>
  <si>
    <t>'◈사용기계 '</t>
  </si>
  <si>
    <t xml:space="preserve">    </t>
  </si>
  <si>
    <t xml:space="preserve"> 2.굴삭기(무한궤도) 0.2㎥ </t>
  </si>
  <si>
    <t>'2.굴삭기(무한궤도) 0.2㎥'</t>
  </si>
  <si>
    <t xml:space="preserve"> 재료비:  10164 / 22.5 = 451.7 </t>
  </si>
  <si>
    <t>'재료비:' ~00000201002000000.M~ / {Q} =?MA+</t>
  </si>
  <si>
    <t xml:space="preserve"> 노무비:  59025 / 22.5 = 2623.3 </t>
  </si>
  <si>
    <t>'노무비:' ~00000201002000000.L~ / {Q} =?LA+</t>
  </si>
  <si>
    <t xml:space="preserve"> 경  비:  13873 / 22.5 = 616.5 </t>
  </si>
  <si>
    <t xml:space="preserve">'경  비:' ~00000201002000000.E~ / {Q} =?EQ+ </t>
  </si>
  <si>
    <t xml:space="preserve">  소  계      </t>
  </si>
  <si>
    <t xml:space="preserve">&gt;'소  계'  </t>
  </si>
  <si>
    <t xml:space="preserve"> 3.플레이트콤팩타(1.5톤)   </t>
  </si>
  <si>
    <t xml:space="preserve">'3.플레이트콤팩타(1.5톤)'  </t>
  </si>
  <si>
    <t xml:space="preserve"> 재료비:  2034 / 22.5 = 90.4 </t>
  </si>
  <si>
    <t>'재료비:' ~00001730001500000.M~ / {Q} =?MA+</t>
  </si>
  <si>
    <t xml:space="preserve"> 노무비:  36604 / 22.5 = 1626.8 </t>
  </si>
  <si>
    <t>'노무비:' ~00001730001500000.L~ / {Q} =?LA+</t>
  </si>
  <si>
    <t xml:space="preserve"> 경  비:  620 / 22.5 = 27.5 </t>
  </si>
  <si>
    <t>'경  비:' ~00001730001500000.E~ / {Q} =?EQ+</t>
  </si>
  <si>
    <t xml:space="preserve">  소  계     </t>
  </si>
  <si>
    <t xml:space="preserve">&gt;'소  계' </t>
  </si>
  <si>
    <t xml:space="preserve"> 4.덤프트럭(2.5TON/HR) </t>
  </si>
  <si>
    <t>'4.덤프트럭(2.5ton/HR)'</t>
  </si>
  <si>
    <t xml:space="preserve"> 재료비:  6723 / 22.5 = 298.8 </t>
  </si>
  <si>
    <t>'재료비:' ~00000602002500000.M~ / {Q} =?MA</t>
  </si>
  <si>
    <t xml:space="preserve"> 노무비:  50008 / 22.5 = 2222.5 </t>
  </si>
  <si>
    <t>'노무비:' ~00000602002500000.L~ / {Q} =?LA</t>
  </si>
  <si>
    <t xml:space="preserve"> 경  비:  6522 / 22.5 = 289.8 </t>
  </si>
  <si>
    <t>'경  비:' ~00000602002500000.E~ / {Q} =?EQ</t>
  </si>
  <si>
    <t xml:space="preserve">  소  계    </t>
  </si>
  <si>
    <t>&gt;'소  계'</t>
  </si>
  <si>
    <t xml:space="preserve"> 5.공구손료 및 경장비의 기계경비(인력품의 5%): (3054.1+2541.3+959.4)*0.05= 327.7 </t>
  </si>
  <si>
    <t>'5.공구손료 및 경장비의 기계경비(인력품의 5%):'({LA1}+{LA2}+{LA3})*0.05=?EQ+</t>
  </si>
  <si>
    <t xml:space="preserve">  </t>
  </si>
  <si>
    <t>단 가 대 비 표</t>
  </si>
  <si>
    <t>조달청가격</t>
  </si>
  <si>
    <t>PAGE</t>
  </si>
  <si>
    <t>거래가격</t>
  </si>
  <si>
    <t>유통물가</t>
  </si>
  <si>
    <t>물가자료</t>
  </si>
  <si>
    <t>물정/조사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</si>
  <si>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</si>
  <si>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</si>
  <si>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</si>
  <si>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</si>
  <si>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</si>
  <si>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</si>
  <si>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</si>
  <si>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</si>
  <si>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</si>
  <si>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</si>
  <si>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</si>
  <si>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62</t>
  </si>
  <si>
    <t>자재 8</t>
  </si>
  <si>
    <t>1472</t>
  </si>
  <si>
    <t>1198</t>
  </si>
  <si>
    <t>자재 9</t>
  </si>
  <si>
    <t>자재 10</t>
  </si>
  <si>
    <t>자재 11</t>
  </si>
  <si>
    <t>자재 12</t>
  </si>
  <si>
    <t>1451</t>
  </si>
  <si>
    <t>1189</t>
  </si>
  <si>
    <t>자재 13</t>
  </si>
  <si>
    <t>자재 14</t>
  </si>
  <si>
    <t>167</t>
  </si>
  <si>
    <t>108</t>
  </si>
  <si>
    <t>자재 15</t>
  </si>
  <si>
    <t>55</t>
  </si>
  <si>
    <t>21</t>
  </si>
  <si>
    <t>자재 16</t>
  </si>
  <si>
    <t>자재 17</t>
  </si>
  <si>
    <t>자재 18</t>
  </si>
  <si>
    <t>73</t>
  </si>
  <si>
    <t>36</t>
  </si>
  <si>
    <t>자재 19</t>
  </si>
  <si>
    <t>41</t>
  </si>
  <si>
    <t>자재 20</t>
  </si>
  <si>
    <t>자재 21</t>
  </si>
  <si>
    <t>102</t>
  </si>
  <si>
    <t>자재 22</t>
  </si>
  <si>
    <t>561</t>
  </si>
  <si>
    <t>자재 23</t>
  </si>
  <si>
    <t>457</t>
  </si>
  <si>
    <t>자재 24</t>
  </si>
  <si>
    <t>652</t>
  </si>
  <si>
    <t>자재 25</t>
  </si>
  <si>
    <t>데코리코</t>
  </si>
  <si>
    <t>자재 26</t>
  </si>
  <si>
    <t>대진산업건설</t>
  </si>
  <si>
    <t>자재 27</t>
  </si>
  <si>
    <t>자재 28</t>
  </si>
  <si>
    <t>자재 29</t>
  </si>
  <si>
    <t>585</t>
  </si>
  <si>
    <t>자재 30</t>
  </si>
  <si>
    <t>671</t>
  </si>
  <si>
    <t>408</t>
  </si>
  <si>
    <t>자재 31</t>
  </si>
  <si>
    <t>자재 32</t>
  </si>
  <si>
    <t>한국안전기업</t>
  </si>
  <si>
    <t>자재 33</t>
  </si>
  <si>
    <t>자재 34</t>
  </si>
  <si>
    <t>584</t>
  </si>
  <si>
    <t>자재 35</t>
  </si>
  <si>
    <t>자재 36</t>
  </si>
  <si>
    <t>자재 37</t>
  </si>
  <si>
    <t>자재 38</t>
  </si>
  <si>
    <t>82</t>
  </si>
  <si>
    <t>자재 39</t>
  </si>
  <si>
    <t>자재 40</t>
  </si>
  <si>
    <t>자재 41</t>
  </si>
  <si>
    <t>자재 42</t>
  </si>
  <si>
    <t>자재 43</t>
  </si>
  <si>
    <t>자재 44</t>
  </si>
  <si>
    <t>166</t>
  </si>
  <si>
    <t>자재 45</t>
  </si>
  <si>
    <t>자재 46</t>
  </si>
  <si>
    <t>자재 47</t>
  </si>
  <si>
    <t>자재 48</t>
  </si>
  <si>
    <t>자재 49</t>
  </si>
  <si>
    <t>172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</si>
  <si>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</si>
  <si>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</si>
  <si>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</si>
  <si>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</si>
  <si>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</si>
  <si>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</si>
  <si>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</si>
  <si>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</si>
  <si>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</si>
  <si>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</si>
  <si>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749</t>
  </si>
  <si>
    <t>자재 60</t>
  </si>
  <si>
    <t>자재 61</t>
  </si>
  <si>
    <t>자재 62</t>
  </si>
  <si>
    <t>146</t>
  </si>
  <si>
    <t>자재 63</t>
  </si>
  <si>
    <t>614</t>
  </si>
  <si>
    <t>자재 64</t>
  </si>
  <si>
    <t>자재 65</t>
  </si>
  <si>
    <t>615</t>
  </si>
  <si>
    <t>자재 66</t>
  </si>
  <si>
    <t>607</t>
  </si>
  <si>
    <t>자재 67</t>
  </si>
  <si>
    <t>466</t>
  </si>
  <si>
    <t>자재 68</t>
  </si>
  <si>
    <t>자재 69</t>
  </si>
  <si>
    <t>70</t>
  </si>
  <si>
    <t>자재 70</t>
  </si>
  <si>
    <t>78</t>
  </si>
  <si>
    <t>38</t>
  </si>
  <si>
    <t>자재 71</t>
  </si>
  <si>
    <t>77</t>
  </si>
  <si>
    <t>자재 72</t>
  </si>
  <si>
    <t>창진씨엔알</t>
  </si>
  <si>
    <t>자재 73</t>
  </si>
  <si>
    <t>자재 74</t>
  </si>
  <si>
    <t>자재 75</t>
  </si>
  <si>
    <t>자재 76</t>
  </si>
  <si>
    <t>2</t>
  </si>
  <si>
    <t>자재 77</t>
  </si>
  <si>
    <t>자재 78</t>
  </si>
  <si>
    <t>자재 79</t>
  </si>
  <si>
    <t>1586</t>
  </si>
  <si>
    <t>자재 80</t>
  </si>
  <si>
    <t>자재 81</t>
  </si>
  <si>
    <t>노임 1</t>
  </si>
  <si>
    <t>노임 2</t>
  </si>
  <si>
    <t>노임 3</t>
  </si>
  <si>
    <t>노임 4</t>
  </si>
  <si>
    <t>노임 5</t>
  </si>
  <si>
    <t>노임 6</t>
  </si>
  <si>
    <t>5937056A7C70860E52F2505E405792D35DAC90</t>
  </si>
  <si>
    <t>포장공</t>
  </si>
  <si>
    <t>노임 7</t>
  </si>
  <si>
    <t>노임 8</t>
  </si>
  <si>
    <t>노임 9</t>
  </si>
  <si>
    <t>노임 10</t>
  </si>
  <si>
    <t>노임 11</t>
  </si>
  <si>
    <t>5937056A7C70860E52F2505E405792D35DAF65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</si>
  <si>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</si>
  <si>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</si>
  <si>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</si>
  <si>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</si>
  <si>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</si>
  <si>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</si>
  <si>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</si>
  <si>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</si>
  <si>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</si>
  <si>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</si>
  <si>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</si>
  <si>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</si>
  <si>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</si>
  <si>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DIPS R&amp;D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</si>
  <si>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</si>
  <si>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</si>
  <si>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</si>
  <si>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</si>
  <si>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</si>
  <si>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</si>
  <si>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</si>
  <si>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</si>
  <si>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653</t>
  </si>
  <si>
    <t>자재 90</t>
  </si>
  <si>
    <t>649</t>
  </si>
  <si>
    <t>자재 91</t>
  </si>
  <si>
    <t>443</t>
  </si>
  <si>
    <t>자재 92</t>
  </si>
  <si>
    <t>585E356FC371506AD2A25098835C1747D2B29B</t>
  </si>
  <si>
    <t>스마일종합환경</t>
  </si>
  <si>
    <t>자재 93</t>
  </si>
  <si>
    <t>585E356FC371506AD2A25098835C1747D2B29A</t>
  </si>
  <si>
    <t>자재 94</t>
  </si>
  <si>
    <t>585E356FC371506AD2A25098835C16A0679B6F</t>
  </si>
  <si>
    <t>439</t>
  </si>
  <si>
    <t>자재 95</t>
  </si>
  <si>
    <t>태진산업</t>
  </si>
  <si>
    <t>자재 96</t>
  </si>
  <si>
    <t>자재 97</t>
  </si>
  <si>
    <t>자재 98</t>
  </si>
  <si>
    <t>경동정보기술</t>
  </si>
  <si>
    <t>자재 99</t>
  </si>
  <si>
    <t>자재 100</t>
  </si>
  <si>
    <t>940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</si>
  <si>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</si>
  <si>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</si>
  <si>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</si>
  <si>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</si>
  <si>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</si>
  <si>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</si>
  <si>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</si>
  <si>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</si>
  <si>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</si>
  <si>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</si>
  <si>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</si>
  <si>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</si>
  <si>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</si>
  <si>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</si>
  <si>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</si>
  <si>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</si>
  <si>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경상북도교육청</t>
  </si>
  <si>
    <t>자재 117</t>
  </si>
  <si>
    <t>545</t>
  </si>
  <si>
    <t>자재 118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</si>
  <si>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</si>
  <si>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</si>
  <si>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</si>
  <si>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</si>
  <si>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</si>
  <si>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</si>
  <si>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</si>
  <si>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</si>
  <si>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</si>
  <si>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</si>
  <si>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</si>
  <si>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</si>
  <si>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</si>
  <si>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</si>
  <si>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</si>
  <si>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</si>
  <si>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</si>
  <si>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</si>
  <si>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</si>
  <si>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</si>
  <si>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</si>
  <si>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</si>
  <si>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</si>
  <si>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</si>
  <si>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</si>
  <si>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</si>
  <si>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</si>
  <si>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</si>
  <si>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</si>
  <si>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</si>
  <si>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</si>
  <si>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</si>
  <si>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</si>
  <si>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</si>
  <si>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</si>
  <si>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</si>
  <si>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</si>
  <si>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</si>
  <si>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</si>
  <si>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</si>
  <si>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</si>
  <si>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2.28%</t>
  </si>
  <si>
    <t>CB</t>
  </si>
  <si>
    <t>노인장기요양보험료</t>
  </si>
  <si>
    <t>건강보험료 * 13.14%</t>
  </si>
  <si>
    <t>CC</t>
  </si>
  <si>
    <t>안 전 관 리 비[건축]</t>
  </si>
  <si>
    <t>CE</t>
  </si>
  <si>
    <t>건설폐기물처리비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</si>
  <si>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</si>
  <si>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</si>
  <si>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</si>
  <si>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</si>
  <si>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</si>
  <si>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</si>
  <si>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</si>
  <si>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</si>
  <si>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</si>
  <si>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</si>
  <si>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</si>
  <si>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</si>
  <si>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</si>
  <si>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CF</t>
  </si>
  <si>
    <t>석  면   분   담  금</t>
  </si>
  <si>
    <t>노무비 * 0.006%</t>
  </si>
  <si>
    <t>CJ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</si>
  <si>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</si>
  <si>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</si>
  <si>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</si>
  <si>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</si>
  <si>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</si>
  <si>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</si>
  <si>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</si>
  <si>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</si>
  <si>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</si>
  <si>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</si>
  <si>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</si>
  <si>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D6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</si>
  <si>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</si>
  <si>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</si>
  <si>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</si>
  <si>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</si>
  <si>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</si>
  <si>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</si>
  <si>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</si>
  <si>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</si>
  <si>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도급자설치관급자재비[건축]</t>
  </si>
  <si>
    <t>DL</t>
  </si>
  <si>
    <t>관급자설치관급자재비[건축]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</si>
  <si>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</si>
  <si>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</si>
  <si>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</si>
  <si>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</si>
  <si>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</si>
  <si>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</si>
  <si>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</si>
  <si>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</si>
  <si>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</si>
  <si>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</si>
  <si>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</si>
  <si>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</si>
  <si>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</si>
  <si>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</si>
  <si>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</si>
  <si>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</si>
  <si>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</si>
  <si>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</si>
  <si>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</si>
  <si>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</si>
  <si>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</si>
  <si>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</si>
  <si>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</si>
  <si>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</si>
  <si>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</si>
  <si>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</si>
  <si>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</si>
  <si>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</si>
  <si>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</si>
  <si>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</si>
  <si>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</si>
  <si>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</si>
  <si>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</si>
  <si>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</si>
  <si>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</si>
  <si>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</si>
  <si>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</si>
  <si>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</si>
  <si>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</si>
  <si>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품 질 관 리 비[건축]</t>
  </si>
  <si>
    <t>CD</t>
  </si>
  <si>
    <t>안전관리비</t>
  </si>
  <si>
    <t>D7</t>
  </si>
  <si>
    <t>E</t>
  </si>
  <si>
    <t>....</t>
  </si>
  <si>
    <t>G</t>
  </si>
  <si>
    <t>H</t>
  </si>
  <si>
    <t>I</t>
  </si>
  <si>
    <t>J</t>
  </si>
  <si>
    <t>관급포함</t>
    <phoneticPr fontId="1" type="noConversion"/>
  </si>
  <si>
    <t>공사명 : 이동초등학교 교사동(봉사관) 환경개선공사</t>
    <phoneticPr fontId="1" type="noConversion"/>
  </si>
  <si>
    <t>[ 이동초등학교 교사동(봉사관) 환경개선공사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</si>
</sst>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2" fontId="8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5" xfId="0" quotePrefix="1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76" fontId="4" fillId="0" borderId="5" xfId="0" quotePrefix="1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top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5" xfId="0" quotePrefix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3" fillId="2" borderId="5" xfId="0" quotePrefix="1" applyFont="1" applyFill="1" applyBorder="1" applyAlignment="1">
      <alignment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vertical="center" wrapText="1"/>
    </xf>
    <xf numFmtId="176" fontId="3" fillId="4" borderId="5" xfId="0" applyNumberFormat="1" applyFont="1" applyFill="1" applyBorder="1" applyAlignment="1">
      <alignment vertical="center" wrapText="1"/>
    </xf>
    <xf numFmtId="0" fontId="3" fillId="4" borderId="5" xfId="0" quotePrefix="1" applyFont="1" applyFill="1" applyBorder="1" applyAlignment="1">
      <alignment vertical="center" wrapText="1"/>
    </xf>
    <xf numFmtId="0" fontId="3" fillId="5" borderId="5" xfId="0" quotePrefix="1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176" fontId="3" fillId="5" borderId="5" xfId="0" applyNumberFormat="1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horizontal="center" vertical="center" wrapText="1"/>
    </xf>
    <xf numFmtId="0" fontId="3" fillId="4" borderId="5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2">
    <cellStyle name="통화 [0] 2" xfId="1" xr:uid="{35683822-3407-4944-AAAD-5C81C69E6AE6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7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63" Type="http://schemas.openxmlformats.org/officeDocument/2006/relationships/externalLink" Target="externalLinks/externalLink53.xml"/><Relationship Id="rId84" Type="http://schemas.openxmlformats.org/officeDocument/2006/relationships/externalLink" Target="externalLinks/externalLink74.xml"/><Relationship Id="rId138" Type="http://schemas.openxmlformats.org/officeDocument/2006/relationships/externalLink" Target="externalLinks/externalLink128.xml"/><Relationship Id="rId159" Type="http://schemas.openxmlformats.org/officeDocument/2006/relationships/externalLink" Target="externalLinks/externalLink149.xml"/><Relationship Id="rId170" Type="http://schemas.openxmlformats.org/officeDocument/2006/relationships/externalLink" Target="externalLinks/externalLink160.xml"/><Relationship Id="rId191" Type="http://schemas.openxmlformats.org/officeDocument/2006/relationships/externalLink" Target="externalLinks/externalLink181.xml"/><Relationship Id="rId107" Type="http://schemas.openxmlformats.org/officeDocument/2006/relationships/externalLink" Target="externalLinks/externalLink97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53" Type="http://schemas.openxmlformats.org/officeDocument/2006/relationships/externalLink" Target="externalLinks/externalLink43.xml"/><Relationship Id="rId74" Type="http://schemas.openxmlformats.org/officeDocument/2006/relationships/externalLink" Target="externalLinks/externalLink64.xml"/><Relationship Id="rId128" Type="http://schemas.openxmlformats.org/officeDocument/2006/relationships/externalLink" Target="externalLinks/externalLink118.xml"/><Relationship Id="rId149" Type="http://schemas.openxmlformats.org/officeDocument/2006/relationships/externalLink" Target="externalLinks/externalLink139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5.xml"/><Relationship Id="rId160" Type="http://schemas.openxmlformats.org/officeDocument/2006/relationships/externalLink" Target="externalLinks/externalLink150.xml"/><Relationship Id="rId181" Type="http://schemas.openxmlformats.org/officeDocument/2006/relationships/externalLink" Target="externalLinks/externalLink171.xml"/><Relationship Id="rId22" Type="http://schemas.openxmlformats.org/officeDocument/2006/relationships/externalLink" Target="externalLinks/externalLink12.xml"/><Relationship Id="rId43" Type="http://schemas.openxmlformats.org/officeDocument/2006/relationships/externalLink" Target="externalLinks/externalLink33.xml"/><Relationship Id="rId64" Type="http://schemas.openxmlformats.org/officeDocument/2006/relationships/externalLink" Target="externalLinks/externalLink54.xml"/><Relationship Id="rId118" Type="http://schemas.openxmlformats.org/officeDocument/2006/relationships/externalLink" Target="externalLinks/externalLink108.xml"/><Relationship Id="rId139" Type="http://schemas.openxmlformats.org/officeDocument/2006/relationships/externalLink" Target="externalLinks/externalLink129.xml"/><Relationship Id="rId85" Type="http://schemas.openxmlformats.org/officeDocument/2006/relationships/externalLink" Target="externalLinks/externalLink75.xml"/><Relationship Id="rId150" Type="http://schemas.openxmlformats.org/officeDocument/2006/relationships/externalLink" Target="externalLinks/externalLink140.xml"/><Relationship Id="rId171" Type="http://schemas.openxmlformats.org/officeDocument/2006/relationships/externalLink" Target="externalLinks/externalLink161.xml"/><Relationship Id="rId192" Type="http://schemas.openxmlformats.org/officeDocument/2006/relationships/theme" Target="theme/theme1.xml"/><Relationship Id="rId12" Type="http://schemas.openxmlformats.org/officeDocument/2006/relationships/externalLink" Target="externalLinks/externalLink2.xml"/><Relationship Id="rId33" Type="http://schemas.openxmlformats.org/officeDocument/2006/relationships/externalLink" Target="externalLinks/externalLink23.xml"/><Relationship Id="rId108" Type="http://schemas.openxmlformats.org/officeDocument/2006/relationships/externalLink" Target="externalLinks/externalLink98.xml"/><Relationship Id="rId129" Type="http://schemas.openxmlformats.org/officeDocument/2006/relationships/externalLink" Target="externalLinks/externalLink119.xml"/><Relationship Id="rId54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65.xml"/><Relationship Id="rId96" Type="http://schemas.openxmlformats.org/officeDocument/2006/relationships/externalLink" Target="externalLinks/externalLink86.xml"/><Relationship Id="rId140" Type="http://schemas.openxmlformats.org/officeDocument/2006/relationships/externalLink" Target="externalLinks/externalLink130.xml"/><Relationship Id="rId161" Type="http://schemas.openxmlformats.org/officeDocument/2006/relationships/externalLink" Target="externalLinks/externalLink151.xml"/><Relationship Id="rId182" Type="http://schemas.openxmlformats.org/officeDocument/2006/relationships/externalLink" Target="externalLinks/externalLink172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3.xml"/><Relationship Id="rId119" Type="http://schemas.openxmlformats.org/officeDocument/2006/relationships/externalLink" Target="externalLinks/externalLink109.xml"/><Relationship Id="rId44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55.xml"/><Relationship Id="rId86" Type="http://schemas.openxmlformats.org/officeDocument/2006/relationships/externalLink" Target="externalLinks/externalLink76.xml"/><Relationship Id="rId130" Type="http://schemas.openxmlformats.org/officeDocument/2006/relationships/externalLink" Target="externalLinks/externalLink120.xml"/><Relationship Id="rId151" Type="http://schemas.openxmlformats.org/officeDocument/2006/relationships/externalLink" Target="externalLinks/externalLink141.xml"/><Relationship Id="rId172" Type="http://schemas.openxmlformats.org/officeDocument/2006/relationships/externalLink" Target="externalLinks/externalLink162.xml"/><Relationship Id="rId193" Type="http://schemas.openxmlformats.org/officeDocument/2006/relationships/styles" Target="styles.xml"/><Relationship Id="rId13" Type="http://schemas.openxmlformats.org/officeDocument/2006/relationships/externalLink" Target="externalLinks/externalLink3.xml"/><Relationship Id="rId109" Type="http://schemas.openxmlformats.org/officeDocument/2006/relationships/externalLink" Target="externalLinks/externalLink9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externalLink" Target="externalLinks/externalLink87.xml"/><Relationship Id="rId104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0.xml"/><Relationship Id="rId125" Type="http://schemas.openxmlformats.org/officeDocument/2006/relationships/externalLink" Target="externalLinks/externalLink115.xml"/><Relationship Id="rId141" Type="http://schemas.openxmlformats.org/officeDocument/2006/relationships/externalLink" Target="externalLinks/externalLink131.xml"/><Relationship Id="rId146" Type="http://schemas.openxmlformats.org/officeDocument/2006/relationships/externalLink" Target="externalLinks/externalLink136.xml"/><Relationship Id="rId167" Type="http://schemas.openxmlformats.org/officeDocument/2006/relationships/externalLink" Target="externalLinks/externalLink157.xml"/><Relationship Id="rId188" Type="http://schemas.openxmlformats.org/officeDocument/2006/relationships/externalLink" Target="externalLinks/externalLink17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162" Type="http://schemas.openxmlformats.org/officeDocument/2006/relationships/externalLink" Target="externalLinks/externalLink152.xml"/><Relationship Id="rId183" Type="http://schemas.openxmlformats.org/officeDocument/2006/relationships/externalLink" Target="externalLinks/externalLink17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110" Type="http://schemas.openxmlformats.org/officeDocument/2006/relationships/externalLink" Target="externalLinks/externalLink100.xml"/><Relationship Id="rId115" Type="http://schemas.openxmlformats.org/officeDocument/2006/relationships/externalLink" Target="externalLinks/externalLink105.xml"/><Relationship Id="rId131" Type="http://schemas.openxmlformats.org/officeDocument/2006/relationships/externalLink" Target="externalLinks/externalLink121.xml"/><Relationship Id="rId136" Type="http://schemas.openxmlformats.org/officeDocument/2006/relationships/externalLink" Target="externalLinks/externalLink126.xml"/><Relationship Id="rId157" Type="http://schemas.openxmlformats.org/officeDocument/2006/relationships/externalLink" Target="externalLinks/externalLink147.xml"/><Relationship Id="rId178" Type="http://schemas.openxmlformats.org/officeDocument/2006/relationships/externalLink" Target="externalLinks/externalLink168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52" Type="http://schemas.openxmlformats.org/officeDocument/2006/relationships/externalLink" Target="externalLinks/externalLink142.xml"/><Relationship Id="rId173" Type="http://schemas.openxmlformats.org/officeDocument/2006/relationships/externalLink" Target="externalLinks/externalLink163.xml"/><Relationship Id="rId194" Type="http://schemas.openxmlformats.org/officeDocument/2006/relationships/sharedStrings" Target="sharedStrings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100" Type="http://schemas.openxmlformats.org/officeDocument/2006/relationships/externalLink" Target="externalLinks/externalLink90.xml"/><Relationship Id="rId105" Type="http://schemas.openxmlformats.org/officeDocument/2006/relationships/externalLink" Target="externalLinks/externalLink95.xml"/><Relationship Id="rId126" Type="http://schemas.openxmlformats.org/officeDocument/2006/relationships/externalLink" Target="externalLinks/externalLink116.xml"/><Relationship Id="rId147" Type="http://schemas.openxmlformats.org/officeDocument/2006/relationships/externalLink" Target="externalLinks/externalLink137.xml"/><Relationship Id="rId168" Type="http://schemas.openxmlformats.org/officeDocument/2006/relationships/externalLink" Target="externalLinks/externalLink15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Relationship Id="rId98" Type="http://schemas.openxmlformats.org/officeDocument/2006/relationships/externalLink" Target="externalLinks/externalLink88.xml"/><Relationship Id="rId121" Type="http://schemas.openxmlformats.org/officeDocument/2006/relationships/externalLink" Target="externalLinks/externalLink111.xml"/><Relationship Id="rId142" Type="http://schemas.openxmlformats.org/officeDocument/2006/relationships/externalLink" Target="externalLinks/externalLink132.xml"/><Relationship Id="rId163" Type="http://schemas.openxmlformats.org/officeDocument/2006/relationships/externalLink" Target="externalLinks/externalLink153.xml"/><Relationship Id="rId184" Type="http://schemas.openxmlformats.org/officeDocument/2006/relationships/externalLink" Target="externalLinks/externalLink174.xml"/><Relationship Id="rId189" Type="http://schemas.openxmlformats.org/officeDocument/2006/relationships/externalLink" Target="externalLinks/externalLink17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5.xml"/><Relationship Id="rId46" Type="http://schemas.openxmlformats.org/officeDocument/2006/relationships/externalLink" Target="externalLinks/externalLink36.xml"/><Relationship Id="rId67" Type="http://schemas.openxmlformats.org/officeDocument/2006/relationships/externalLink" Target="externalLinks/externalLink57.xml"/><Relationship Id="rId116" Type="http://schemas.openxmlformats.org/officeDocument/2006/relationships/externalLink" Target="externalLinks/externalLink106.xml"/><Relationship Id="rId137" Type="http://schemas.openxmlformats.org/officeDocument/2006/relationships/externalLink" Target="externalLinks/externalLink127.xml"/><Relationship Id="rId158" Type="http://schemas.openxmlformats.org/officeDocument/2006/relationships/externalLink" Target="externalLinks/externalLink148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62" Type="http://schemas.openxmlformats.org/officeDocument/2006/relationships/externalLink" Target="externalLinks/externalLink52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111" Type="http://schemas.openxmlformats.org/officeDocument/2006/relationships/externalLink" Target="externalLinks/externalLink101.xml"/><Relationship Id="rId132" Type="http://schemas.openxmlformats.org/officeDocument/2006/relationships/externalLink" Target="externalLinks/externalLink122.xml"/><Relationship Id="rId153" Type="http://schemas.openxmlformats.org/officeDocument/2006/relationships/externalLink" Target="externalLinks/externalLink143.xml"/><Relationship Id="rId174" Type="http://schemas.openxmlformats.org/officeDocument/2006/relationships/externalLink" Target="externalLinks/externalLink164.xml"/><Relationship Id="rId179" Type="http://schemas.openxmlformats.org/officeDocument/2006/relationships/externalLink" Target="externalLinks/externalLink169.xml"/><Relationship Id="rId195" Type="http://schemas.openxmlformats.org/officeDocument/2006/relationships/calcChain" Target="calcChain.xml"/><Relationship Id="rId190" Type="http://schemas.openxmlformats.org/officeDocument/2006/relationships/externalLink" Target="externalLinks/externalLink180.xml"/><Relationship Id="rId15" Type="http://schemas.openxmlformats.org/officeDocument/2006/relationships/externalLink" Target="externalLinks/externalLink5.xml"/><Relationship Id="rId36" Type="http://schemas.openxmlformats.org/officeDocument/2006/relationships/externalLink" Target="externalLinks/externalLink26.xml"/><Relationship Id="rId57" Type="http://schemas.openxmlformats.org/officeDocument/2006/relationships/externalLink" Target="externalLinks/externalLink47.xml"/><Relationship Id="rId106" Type="http://schemas.openxmlformats.org/officeDocument/2006/relationships/externalLink" Target="externalLinks/externalLink96.xml"/><Relationship Id="rId127" Type="http://schemas.openxmlformats.org/officeDocument/2006/relationships/externalLink" Target="externalLinks/externalLink11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52" Type="http://schemas.openxmlformats.org/officeDocument/2006/relationships/externalLink" Target="externalLinks/externalLink42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94" Type="http://schemas.openxmlformats.org/officeDocument/2006/relationships/externalLink" Target="externalLinks/externalLink84.xml"/><Relationship Id="rId99" Type="http://schemas.openxmlformats.org/officeDocument/2006/relationships/externalLink" Target="externalLinks/externalLink89.xml"/><Relationship Id="rId101" Type="http://schemas.openxmlformats.org/officeDocument/2006/relationships/externalLink" Target="externalLinks/externalLink91.xml"/><Relationship Id="rId122" Type="http://schemas.openxmlformats.org/officeDocument/2006/relationships/externalLink" Target="externalLinks/externalLink112.xml"/><Relationship Id="rId143" Type="http://schemas.openxmlformats.org/officeDocument/2006/relationships/externalLink" Target="externalLinks/externalLink133.xml"/><Relationship Id="rId148" Type="http://schemas.openxmlformats.org/officeDocument/2006/relationships/externalLink" Target="externalLinks/externalLink138.xml"/><Relationship Id="rId164" Type="http://schemas.openxmlformats.org/officeDocument/2006/relationships/externalLink" Target="externalLinks/externalLink154.xml"/><Relationship Id="rId169" Type="http://schemas.openxmlformats.org/officeDocument/2006/relationships/externalLink" Target="externalLinks/externalLink159.xml"/><Relationship Id="rId185" Type="http://schemas.openxmlformats.org/officeDocument/2006/relationships/externalLink" Target="externalLinks/externalLink17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70.xml"/><Relationship Id="rId26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58.xml"/><Relationship Id="rId89" Type="http://schemas.openxmlformats.org/officeDocument/2006/relationships/externalLink" Target="externalLinks/externalLink79.xml"/><Relationship Id="rId112" Type="http://schemas.openxmlformats.org/officeDocument/2006/relationships/externalLink" Target="externalLinks/externalLink102.xml"/><Relationship Id="rId133" Type="http://schemas.openxmlformats.org/officeDocument/2006/relationships/externalLink" Target="externalLinks/externalLink123.xml"/><Relationship Id="rId154" Type="http://schemas.openxmlformats.org/officeDocument/2006/relationships/externalLink" Target="externalLinks/externalLink144.xml"/><Relationship Id="rId175" Type="http://schemas.openxmlformats.org/officeDocument/2006/relationships/externalLink" Target="externalLinks/externalLink165.xml"/><Relationship Id="rId16" Type="http://schemas.openxmlformats.org/officeDocument/2006/relationships/externalLink" Target="externalLinks/externalLink6.xml"/><Relationship Id="rId37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69.xml"/><Relationship Id="rId102" Type="http://schemas.openxmlformats.org/officeDocument/2006/relationships/externalLink" Target="externalLinks/externalLink92.xml"/><Relationship Id="rId123" Type="http://schemas.openxmlformats.org/officeDocument/2006/relationships/externalLink" Target="externalLinks/externalLink113.xml"/><Relationship Id="rId144" Type="http://schemas.openxmlformats.org/officeDocument/2006/relationships/externalLink" Target="externalLinks/externalLink134.xml"/><Relationship Id="rId90" Type="http://schemas.openxmlformats.org/officeDocument/2006/relationships/externalLink" Target="externalLinks/externalLink80.xml"/><Relationship Id="rId165" Type="http://schemas.openxmlformats.org/officeDocument/2006/relationships/externalLink" Target="externalLinks/externalLink155.xml"/><Relationship Id="rId186" Type="http://schemas.openxmlformats.org/officeDocument/2006/relationships/externalLink" Target="externalLinks/externalLink176.xml"/><Relationship Id="rId27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59.xml"/><Relationship Id="rId113" Type="http://schemas.openxmlformats.org/officeDocument/2006/relationships/externalLink" Target="externalLinks/externalLink103.xml"/><Relationship Id="rId134" Type="http://schemas.openxmlformats.org/officeDocument/2006/relationships/externalLink" Target="externalLinks/externalLink124.xml"/><Relationship Id="rId80" Type="http://schemas.openxmlformats.org/officeDocument/2006/relationships/externalLink" Target="externalLinks/externalLink70.xml"/><Relationship Id="rId155" Type="http://schemas.openxmlformats.org/officeDocument/2006/relationships/externalLink" Target="externalLinks/externalLink145.xml"/><Relationship Id="rId176" Type="http://schemas.openxmlformats.org/officeDocument/2006/relationships/externalLink" Target="externalLinks/externalLink166.xml"/><Relationship Id="rId17" Type="http://schemas.openxmlformats.org/officeDocument/2006/relationships/externalLink" Target="externalLinks/externalLink7.xml"/><Relationship Id="rId38" Type="http://schemas.openxmlformats.org/officeDocument/2006/relationships/externalLink" Target="externalLinks/externalLink28.xml"/><Relationship Id="rId59" Type="http://schemas.openxmlformats.org/officeDocument/2006/relationships/externalLink" Target="externalLinks/externalLink49.xml"/><Relationship Id="rId103" Type="http://schemas.openxmlformats.org/officeDocument/2006/relationships/externalLink" Target="externalLinks/externalLink93.xml"/><Relationship Id="rId124" Type="http://schemas.openxmlformats.org/officeDocument/2006/relationships/externalLink" Target="externalLinks/externalLink114.xml"/><Relationship Id="rId70" Type="http://schemas.openxmlformats.org/officeDocument/2006/relationships/externalLink" Target="externalLinks/externalLink60.xml"/><Relationship Id="rId91" Type="http://schemas.openxmlformats.org/officeDocument/2006/relationships/externalLink" Target="externalLinks/externalLink81.xml"/><Relationship Id="rId145" Type="http://schemas.openxmlformats.org/officeDocument/2006/relationships/externalLink" Target="externalLinks/externalLink135.xml"/><Relationship Id="rId166" Type="http://schemas.openxmlformats.org/officeDocument/2006/relationships/externalLink" Target="externalLinks/externalLink156.xml"/><Relationship Id="rId187" Type="http://schemas.openxmlformats.org/officeDocument/2006/relationships/externalLink" Target="externalLinks/externalLink177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9.xml"/><Relationship Id="rId114" Type="http://schemas.openxmlformats.org/officeDocument/2006/relationships/externalLink" Target="externalLinks/externalLink104.xml"/><Relationship Id="rId60" Type="http://schemas.openxmlformats.org/officeDocument/2006/relationships/externalLink" Target="externalLinks/externalLink50.xml"/><Relationship Id="rId81" Type="http://schemas.openxmlformats.org/officeDocument/2006/relationships/externalLink" Target="externalLinks/externalLink71.xml"/><Relationship Id="rId135" Type="http://schemas.openxmlformats.org/officeDocument/2006/relationships/externalLink" Target="externalLinks/externalLink125.xml"/><Relationship Id="rId156" Type="http://schemas.openxmlformats.org/officeDocument/2006/relationships/externalLink" Target="externalLinks/externalLink146.xml"/><Relationship Id="rId177" Type="http://schemas.openxmlformats.org/officeDocument/2006/relationships/externalLink" Target="externalLinks/externalLink167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04;&#44592;&#49328;&#52636;&#44540;&#441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44221;&#50896;&#49440;\SW&#44060;&#49688;\SW-1&#52264;\&#45800;&#44032;&#49328;&#52636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49457;\CDS\song\&#51652;&#46020;&#48372;&#44256;\7-3\7&#50900;\hi-excel\3&#54924;-&#49444;&#48320;\3&#54924;-&#53664;&#51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%20&#49437;&#54788;%20\D\DWG1\2008\1766\1790\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592;&#53440;\C\1766\1790\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3\4&#48516;&#44592;\02.%20&#54764;&#47532;&#52860;&#54028;&#51068;\02.%20&#44032;&#50556;&#46041;%20136-43%20&#46020;&#49884;&#54805;&#49373;&#54876;&#51452;&#53469;\01.%20&#44204;&#51201;&#49436;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49437;&#54788;\E\DWG1\2008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3\4&#48516;&#44592;\02.%20&#54764;&#47532;&#52860;&#54028;&#51068;\02.%20&#44032;&#50556;&#46041;%20136-43%20&#46020;&#49884;&#54805;&#49373;&#54876;&#51452;&#53469;\01.%20&#44204;&#51201;&#49436;\DWG1\2008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1196-&#49688;&#4704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AHEUNG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pbase\&#54620;&#44397;&#54077;&#51060;&#44536;&#47353;\PROPOSAL\ELEC\345KV\EULJOO\EU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&#49352;&#50629;&#47924;\&#49892;&#51221;&#48372;&#44256;\&#49884;&#51216;&#48512;\&#49892;&#51221;&#48372;&#44256;\GISUNG\KWOAN\&#44592;&#49457;&#45236;&#5066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coti.go.kr/2000.8&#50900;%20&#51064;&#49324;&#53685;&#44228;&#49688;&#54633;/&#49436;&#50872;&#49457;&#4604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456;&#50672;\TEMP\ELEC\&#51473;&#48373;&#54844;&#51105;\&#44277;&#49324;&#48708;&#51665;&#44228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&#51204;&#47141;2\&#44277;&#49324;&#44288;&#47144;\2002&#45380;&#49444;&#44228;\&#53552;&#45328;\&#54840;&#45224;&#49440;&#51204;&#52384;&#54868;&#44288;&#47144;\&#51648;&#51109;&#47932;&#51060;&#49444;&#44277;&#49324;\&#50501;&#49328;-&#49569;&#51221;&#47532;&#44036;\&#52572;&#51333;&#45236;&#50669;\&#49888;&#47548;&#44396;&#45236;\&#45824;&#50864;&#45236;&#50669;&#49436;(1&#52264;)\LMEBM0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&#52264;&#51201;&#50857;&#45800;&#4403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8177;&#49345;&#54984;LAN\&#44368;&#45824;-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IGI-SU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51109;&#54637;&#49440;&#49688;&#51221;\1196-&#49688;&#4704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01;&#44201;&#49900;&#49324;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E2-project\SD\&#49345;&#48512;-&#52628;&#44257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wnloads\070\&#44048;&#47532;\&#44305;&#51452;&#49688;&#54644;&#48373;&#44396;\&#45432;&#44257;1&#44368;\&#49688;&#47049;&#49328;&#52636;&#49436;\&#44049;&#5164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44221;&#52632;&#49440;%20&#52572;&#51333;\&#44221;&#52632;&#49440;%20&#49688;&#47049;\&#49688;&#47049;\&#49688;&#47049;(&#50896;&#48376;)\&#52384;&#44540;&#47049;\KU-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1652;\&#51473;&#50521;&#49440;_0725\DOOSAN\RAHMEN\R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1652;\&#51473;&#50521;&#49440;_0725\project\&#46041;&#47749;\&#51109;&#54637;&#49440;\&#44396;&#51312;&#44228;&#49328;\BO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4428;&#50689;&#51652;\&#49324;&#50629;2&#48512;&#44160;&#53664;\&#47560;&#49437;&#45813;&#45236;&#52628;&#51652;\&#44033;&#51333;&#45236;&#50669;\&#50976;&#47196;&#51648;&#50724;&#53944;&#52572;&#51333;&#48516;(&#51077;&#47141;&#49884;&#53944;22)&#54200;&#51665;&#5085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HEET\&#45824;&#51652;3&#44277;\&#49892;&#54665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92;&#52380;\C\WINDOWS\TEMP\chy\2000&#45380;\Xls\&#49328;&#52636;&#51312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0977;&#52397;&#45257;&#45212;&#48169;&#45236;&#50669;\&#50672;&#49688;&#50896;&#51204;&#44592;.10.2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44600;\&#44536;&#47088;&#51667;\&#50868;&#48152;&#48708;,&#44032;&#49444;,&#54224;&#44592;&#479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4204;&#51201;\&#49688;&#50896;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&#49352;&#50629;&#47924;\&#49892;&#51221;&#48372;&#44256;\&#49884;&#51216;&#48512;\&#49892;&#51221;&#48372;&#44256;\&#48169;&#52840;&#48320;&#44221;\2\HAN\&#49116;&#53440;&#510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COMPLECT\KARO\&#54156;&#54532;&#48512;&#5461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&#44608;&#50857;&#44592;\&#50641;&#49472;\GUMI4B2\&#44396;&#48120;4&#45800;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&#49352;&#50629;&#47924;\&#49892;&#51221;&#48372;&#44256;\&#49884;&#51216;&#48512;\&#49892;&#51221;&#48372;&#44256;\MJU\EX\&#48169;&#52840;&#48320;&#44221;\&#46020;&#47196;&#44277;&#49324;\&#52265;&#51456;&#44277;&#44228;\95&#51456;&#4427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COMPLECT\HANJIN\D-CHANG\&#44032;&#47196;&#46321;\&#54156;&#54532;&#48512;&#5461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&#51204;&#47141;2\&#44277;&#49324;&#44288;&#47144;\2002&#45380;&#49444;&#44228;\&#53552;&#45328;\&#54840;&#45224;&#49440;&#51204;&#52384;&#54868;&#44288;&#47144;\&#51648;&#51109;&#47932;&#51060;&#49444;&#44277;&#49324;\&#50501;&#49328;-&#49569;&#51221;&#47532;&#44036;\&#52572;&#51333;&#45236;&#50669;\2000proj\&#49436;&#48729;&#44256;\&#45236;&#50669;\&#50689;&#46041;&#49440;\yds\LMEBM005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98\&#48148;&#53461;%20&#54868;&#47732;\&#51089;&#50629;&#51109;\&#53468;&#48177;&#49440;\&#54616;&#51312;&#49436;\LMEBM005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IFB\&#50577;&#52492;&#48268;&#4425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3.1&#49688;&#47049;&#49328;&#52636;&#49436;(&#52572;&#51333;&#48372;&#50756;)\3.&#44060;&#52265;&#48376;&#49440;\3.&#44396;&#51312;&#47932;&#44277;\&#48376;&#49440;%20TYPE%2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50500;&#49328;&#44256;&#52285;\&#46028;&#45812;&#44368;\&#49688;&#47049;\janghang\&#49688;&#47049;\&#48376;&#49440;&#50745;&#48317;\&#51648;&#52629;&#52509;&#4429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44204;&#51201;&#49436;\Chol2000\DOWN\My%20Documents\2000&#44204;&#51201;\4&#50900;\0413&#51204;&#49328;&#48376;&#4851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Winjob&#51068;&#48264;\&#47928;&#54868;&#45236;&#50669;\&#51204;&#46972;&#45224;&#46020;\&#51064;&#523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BAKUP\OLD-E\1760\1766\1766-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51652;&#50864;\E\BAKUP\OLD-E\1760\1766\1766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3\4&#48516;&#44592;\02.%20&#54764;&#47532;&#52860;&#54028;&#51068;\02.%20&#44032;&#50556;&#46041;%20136-43%20&#46020;&#49884;&#54805;&#49373;&#54876;&#51452;&#53469;\01.%20&#44204;&#51201;&#49436;\BAKUP\OLD-E\1760\1766\1766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wnloads\070\&#51648;&#54616;&#52384;&#49892;&#54665;\914\&#49892;&#54665;&#45236;&#50669;(914&#48376;&#49892;&#54665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397;&#50896;\&#44256;&#49549;&#52384;&#46020;\UNBM\&#44592;&#49457;\&#51228;33&#54924;%20&#44592;&#49457;(2002.5.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\&#50689;&#50900;&#45909;&#54252;\SHEET\&#45824;&#51652;3&#44277;\&#49892;&#54665;&#45236;&#5066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&#49352;&#50629;&#47924;\&#49892;&#51221;&#48372;&#44256;\&#49884;&#51216;&#48512;\&#49892;&#51221;&#48372;&#44256;\&#44221;&#48512;H-WA\&#45236;&#50669;&#47448;\BOOK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WINDOWS/&#48148;&#53461;%20&#54868;&#47732;/&#45236;%20&#49436;&#47448;%20&#44032;&#48169;/&#44221;&#51648;&#44592;&#48376;&#51312;&#49324;/&#44036;&#51060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wn\04&#45380;&#49324;&#50629;&#44228;&#54925;&#51088;&#51089;&#49457;(&#51312;&#50976;&#54788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456;&#49885;\&#50689;&#49328;&#44053;4&#51648;&#44396;\&#50980;&#51456;&#49885;\My%20Documents\&#50872;&#49328;&#49328;&#50629;&#47196;\&#44277;&#45236;&#50669;(100.600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My%20Documents\My%20Documents\&#51204;&#47141;\&#45824;&#46041;&#49444;&#44228;&#51089;&#50629;\&#54840;&#45224;&#49440;&#51204;&#47141;&#49444;&#48708;\1&#45800;&#44228;\1&#44277;&#44396;\&#45236;&#50669;&#49436;(1&#45800;&#44228;1&#44277;&#44396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1652;\&#51473;&#50521;&#49440;_0725\BUSAN\303\SAP\YD\T-DRE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DK&#48149;&#51456;&#49457;\C\MJU\EX\GISUNG\KWOAN\&#44592;&#49457;&#45236;&#5066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My%20Documents\3&#52264;&#48156;&#51452;\&#50516;&#44144;&#49328;&#526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9623443\&#44204;&#51201;\2001\&#54620;&#44397;&#51204;&#47141;\&#45224;&#54252;&#54637;&#48320;&#51204;&#49548;\&#53804;&#52272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48;&#50689;\&#47196;&#52972;%20&#46356;&#49828;&#53356;%20(c)\00&#44204;&#51201;\6.%20&#44592;&#53440;&#44277;&#49324;\&#51064;&#52380;&#49340;&#49328;%20&#54156;&#54532;&#51109;\&#51064;&#52380;&#49340;&#49328;&#45236;&#50669;&#49436;-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0896;\jabdata\2005\&#44221;&#51032;&#49440;%20&#50857;&#49328;~&#47928;&#49328;&#44036;\&#50857;&#47928;-&#47928;&#49328;%202&#52264;\&#45800;&#44032;%20&#48143;%20&#49444;&#44228;&#49436;_%20&#49324;&#47161;&#49444;&#48708;\&#49444;&#44228;&#49436;\&#44221;&#50896;&#49440;\SW&#44060;&#49688;\SW-1&#52264;\&#45800;&#44032;&#49328;&#52636;&#494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51076;&#54788;&#50725;\2000&#45380;\&#51064;&#50577;&#51228;\&#51064;&#50577;&#44277;&#45236;&#5066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473;pc5\c\&#50641;&#49472;&#53945;&#49688;&#47928;&#51088;\&#49340;&#49328;&#48512;&#458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884;&#49444;&#49324;&#50629;&#51665;&#54665;\&#50689;&#51452;&#50668;&#44256;\&#44592;&#49689;&#49324;&#51613;&#52629;&#44277;&#49324;-&#50689;&#51452;&#50668;&#4425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200209(&#44221;&#51032;&#49440;%202&#52264;)\&#49688;&#47049;&#49328;&#52636;&#49436;\&#48512;&#45824;&#49444;&#4870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52380;&#50669;&#44396;&#45236;-OLD\&#54620;&#44053;&#50868;&#48152;&#54224;&#44592;&#44032;&#49444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00&#45380;&#49888;&#54805;1&#54840;&#52980;\C\BEAR-1\ESC\CC-04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GISUNG\KWOAN\&#44592;&#49457;&#45236;&#5066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MY%20DOCUMENTS\&#51652;&#46041;\&#51064;&#44257;&#44368;\&#51064;&#44257;&#44368;&#49345;&#4851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TEMP\&#51312;&#51221;3&#50900;13&#51068;&#47308;&#51068;&#49352;&#48317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457;&#44592;\&#50577;&#49328;ICD\My%20Documents\&#51077;&#52272;\&#48264;&#50689;&#47196;\&#45824;&#51652;3&#44277;\&#49892;&#54665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YUNS\&#44256;&#52384;14-1\ex-data\&#44592;&#53440;&#51088;&#47308;\&#44221;&#50689;&#49345;&#53468;\00&#44221;&#50689;&#51201;&#44201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5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50689;\JOBDATA\&#51076;&#52285;&#47925;\&#50864;&#51228;&#54617;\&#51473;&#47049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DATA\DATA\HWP25\JANG\&#49688;&#51221;\2&#52264;&#49688;&#51221;\&#49444;&#44228;&#52280;&#44256;&#51088;&#47308;-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wab\2010&#45380;\2010&#45380;%20&#44277;&#49324;\&#9733;&#54028;&#50892;&#54596;\&#50668;&#49688;&#54620;&#54868;\&#44204;&#51201;\&#50668;&#49688;&#54620;&#54868;-&#48372;&#44053;&#44277;&#49324;-&#44204;&#51201;&#49436;0827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50896;&#44032;&#48516;&#49437;_&#48149;&#49345;&#54984;\&#50896;&#44032;&#48516;&#49437;_&#48149;&#49345;&#54984;\&#44277;&#50976;\Z_&#52628;&#51221;\&#51312;&#51456;&#44540;_&#50715;&#45216;&#52980;\00_2001_&#51456;&#44540;_WORK\1_ESC_DSC_OK\Data2002\2002_&#44592;&#44228;&#44221;&#48708;_02043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50896;&#44032;&#48516;&#49437;_&#48149;&#49345;&#54984;\&#50896;&#44032;&#48516;&#49437;_&#48149;&#49345;&#54984;\&#44277;&#50976;\zz_ES_data&#48169;\2003&#44592;&#44228;&#44221;&#48708;\2004&#45380;\0304_&#44592;&#44228;&#44221;&#48708;&#52488;_&#54364;&#51456;_04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arch2\&#52384;&#50896;&#44608;&#54868;&#52572;&#51333;\&#48373;&#4932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0613;\jabdata\jobdata\200318e&#51473;&#50521;&#49440;&#51228;&#52380;-&#46020;&#45812;&#44036;\&#44592;&#53440;\&#53685;&#49888;&#52992;&#51060;&#48660;-&#45800;&#440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bcho\&#44221;&#50896;&#49440;\&#44277;&#50976;&#50668;&#50836;\&#49888;&#45224;&#49444;&#4422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1.170.91.48\&#44221;&#50896;&#49440;\&#51076;&#52285;&#47925;\KKD\&#49444;&#44228;\&#49436;&#50872;&#54868;&#51204;\2&#52264;\&#53440;&#49324;Data\&#51473;&#47049;&#49328;&#5263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5824;&#44288;\NAKDONG\NAKD-J\SHINM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5148;\&#45824;&#51204;&#51648;&#54616;&#52384;\&#55148;&#52376;&#47532;&#44732;\&#54788;&#49444;&#52280;&#44032;&#47749;&#45800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3469;\C\&#49436;&#47448;&#47784;&#51020;\&#45909;&#52380;&#51473;&#54617;&#44368;\&#44540;&#47196;&#51088;&#48373;&#51648;&#44288;\song\SONG\&#49324;&#49345;&#44396;&#52397;\&#52572;&#51333;&#45236;~1\&#49328;&#52636;&#51312;&#494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MISSION\&#50980;&#51456;&#49885;\&#51228;&#52380;\&#48376;&#49892;&#54665;\&#49892;&#54665;&#45236;&#50669;(&#51228;&#52380;&#46020;&#45812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LEE\&#44221;&#52632;&#49440;\Documents%20and%20Settings\All%20Users\Documents\&#54532;&#47196;&#51229;&#53944;(&#50756;)\&#44221;&#50896;&#49440;\003-&#49444;&#44228;&#46020;&#49436;\&#48372;&#50756;&#49444;&#44228;__vol.7\&#51032;&#51221;&#48512;%20&#51228;&#50808;\&#49688;&#47049;&#49328;&#52636;&#49436;_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4608;&#51452;&#50756;(14-2)\My%20Documents\&#45824;&#45236;\&#44032;&#49892;&#54665;&#44288;&#47144;\&#49892;&#54665;&#54200;&#49457;\EXCEL\&#52632;&#50577;&#51648;&#44396;\&#52632;&#50577;&#51221;1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MISSION\&#50980;&#51456;&#49885;\&#51228;&#52380;\&#47700;&#51064;&#49884;&#54665;&#44208;&#51032;&#52572;&#51333;\&#49884;&#54665;&#44208;&#51032;&#53664;&#44277;&#52572;&#51333;(A,B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68;&#52380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9849;&#55148;\&#54532;&#47196;&#51229;&#53944;2002\&#51076;&#52285;&#47925;\&#51473;&#47049;&#49328;&#526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7;&#48264;\C\WIN\WINJOB\&#47928;&#54868;&#45236;&#50669;\98&#49888;&#46028;&#49437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wnloads\070\&#44397;&#45236;&#44204;&#51201;\&#52380;&#50504;E-MART\&#46020;&#44553;(244&#50613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&#44204;&#51201;\railroad\&#45824;&#44396;Railroad2\&#45824;&#44396;&#49440;2&#48512;&#458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473;PC4\C\10&#51333;&#44397;&#51068;&#48169;&#51060;&#50836;!\0&#44053;&#48320;&#47196;3&#45800;&#44228;\03&#49444;&#44228;&#50696;&#49328;&#49436;\&#50696;&#51221;&#44277;&#51221;&#54364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50689;\JOBDATA\&#51076;&#52285;&#47925;\&#51473;&#47049;&#49328;&#526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9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7;&#48264;\C\WIN\WINJOB\&#47928;&#54868;&#45236;&#50669;\&#51064;&#52380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0896;\jabdata\jobdata\200415%20&#51204;&#46972;&#49440;%20&#49436;&#46020;-&#49692;&#52380;&#44036;\&#51648;&#50872;&#44163;\&#45800;&#44032;&#48143;&#49444;&#44228;&#49436;_&#49324;&#47161;&#49444;&#48708;2\jobdata\200318e&#51473;&#50521;&#49440;&#51228;&#52380;-&#46020;&#45812;&#44036;\&#44592;&#53440;\&#53685;&#49888;&#52992;&#51060;&#48660;-&#45800;&#4403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50864;\c\windows\&#48148;&#53461;%20&#54868;&#47732;\&#51089;&#50629;%20&#54028;&#51068;\&#52629;&#49328;&#50672;&#44396;&#49548;-&#45224;&#50896;&#51648;&#49548;\&#52572;&#51333;&#49436;&#47448;\&#51204;&#44592;&#44277;&#49324;&#45236;&#50669;&#49436;3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BCHO\&#44221;&#50896;&#49440;\003-&#49444;&#44228;&#46020;&#49436;\&#48372;&#50756;&#49444;&#44228;__vol.4\003-&#45800;&#44032;&#49328;&#52636;&#49436;\jobdata\200318e&#51473;&#50521;&#49440;&#51228;&#52380;-&#46020;&#45812;&#44036;\&#44592;&#53440;\&#53685;&#49888;&#52992;&#51060;&#48660;-&#45800;&#44032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F200\TMP\~TMP6052.$$$\windows\TEMP\_hztmp_\&#51060;&#52285;&#54840;\My%20Documents\Book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COMPLECT\HANJIN\D-CHANG\&#54156;&#54532;&#48512;&#5461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54637;&#49440;\&#51109;&#54637;&#49440;&#49892;&#49884;-1&#52264;\&#49444;&#44228;&#49436;\1248-&#51068;&#5094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cuments%20and%20Settings\PC\Local%20Settings\Temporary%20Internet%20Files\Content.IE5\4M8NFT2U\&#45817;&#51649;&#49892;%20&#48169;&#49688;&#44277;&#49324;&#50640;%20&#46384;&#47480;%20&#49892;&#50808;&#44592;%20&#51060;&#49444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52509;&#47932;&#47049;&#54364;(&#49888;&#49444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50864;\c\&#51089;&#50629;&#54028;&#51068;\&#45236;&#50669;&#49436;\&#44305;&#50577;&#51473;&#46041;&#51473;&#54617;&#44368;\&#51204;&#44592;&#44277;&#49324;&#45236;&#50669;&#49436;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9849;&#55148;\SSH\&#51076;&#52285;&#47925;\KKD\&#49444;&#44228;\&#49436;&#50872;&#54868;&#51204;\2&#52264;\&#53440;&#49324;Data\&#51473;&#47049;&#49328;&#526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work/&#51216;&#47532;&#48173;&#44592;&#48152;/&#51204;&#44592;&#51216;&#47532;/&#51076;&#50984;&#5249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50689;\JOBDATA\&#51076;&#52285;&#47925;\KKD\&#49444;&#44228;\&#49436;&#50872;&#54868;&#51204;\2&#52264;\&#53440;&#49324;Data\&#51473;&#47049;&#49328;&#5263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OGONG\&#51068;&#48152;\DOGONG\BJH\GISUNG\&#44221;&#48512;H-WA\&#45236;&#50669;&#47448;\BOOK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y%20Documents/&#44204;&#51201;/&#44592;&#53440;/&#50696;&#52380;&#54616;&#49688;/Bo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1)&#51060;&#46041;&#45909;\&#8544;.&#44221;&#48512;&#44256;&#52384;%2014-3\1.&#45824;&#50808;\C.&#49444;&#44228;&#48320;&#44221;\11)&#44592;&#53440;\&#49548;&#50836;&#46041;&#47141;&#47049;%20&#49328;&#51221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ISUNG\KWOAN\&#44592;&#49457;&#45236;&#5066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40;&#51669;&#51060;\c\&#51089;&#50629;&#48169;\&#50696;&#51204;&#51089;&#50629;\&#46020;&#47732;\&#54868;&#47749;&#52488;&#46321;&#54617;&#44368;1129\&#51204;&#44592;&#49548;&#48169;\&#47560;&#49328;&#52404;&#50977;&#4428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MJU\EX\&#48169;&#52840;&#48320;&#44221;\2\HAN\&#49116;&#53440;&#5106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lee\&#44221;&#52632;&#49440;\Documents%20and%20Settings\All%20Users\Documents\&#54532;&#47196;&#51229;&#53944;(&#50756;)\&#44221;&#50896;&#49440;\003-&#49444;&#44228;&#46020;&#49436;\&#48372;&#50756;&#49444;&#44228;__vol.7\&#51032;&#51221;&#48512;%20&#51228;&#50808;\&#49688;&#47049;&#49328;&#52636;&#49436;_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&#48320;&#44221;&#44277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cuments%20and%20Settings\Owner\&#48148;&#53461;%20&#54868;&#47732;\FCR&#51089;&#49457;(&#52572;&#51333;&#51228;&#52636;)\&#52572;&#51333;&#51089;&#49457;(061213)\FCR%202&#54924;\&#44592;&#53440;\&#51076;&#49884;&#51200;&#51109;&#52285;&#44256;\&#51648;&#54788;&#51060;&#44032;&#47564;&#46304;&#51456;&#44277;&#49436;&#47448;(&#47805;&#46405;)\&#44592;&#51648;&#44592;&#44228;&#46020;&#44553;(&#52509;&#52404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2\draw\dochun\dwg\BOQQ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5824;&#44288;\WORK\&#45824;&#50808;&#47928;&#49436;\&#46160;&#47560;&#49892;&#54665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KCS/JEPSAN1/&#51076;&#50984;&#52492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7\CM_&#50896;&#44032;&#48516;&#49437;_\CM_&#50896;&#44032;&#48516;&#49437;_&#48124;&#51473;\2000_&#50689;&#50629;\2000_&#49884;&#47549;&#45824;_&#52628;&#51221;\CM_&#50896;&#44032;&#48516;&#49437;_&#48124;&#51473;\WORK\ESC_WORK\309\&#51648;&#54812;\ESDATA\GISU\&#54620;&#44397;&#44288;&#44305;&#51221;&#48372;&#53685;&#49888;\DATA\GISU\REPORT\G_(&#51452;)&#45824;&#52397;ENG_&#54620;&#45224;&#45824;&#54617;&#44368;&#51060;&#4428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KCS/SONOAO5/&#51076;&#50984;&#52492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200415%20&#51204;&#46972;&#49440;%20&#49436;&#46020;-&#49692;&#52380;&#44036;\&#45800;&#44032;&#48143;&#49444;&#44228;&#49436;_&#49324;&#47161;&#49444;&#48708;\jobdata\200318e&#51473;&#50521;&#49440;&#51228;&#52380;-&#46020;&#45812;&#44036;\&#44592;&#53440;\&#53685;&#49888;&#52992;&#51060;&#48660;-&#45800;&#44032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cuments%20and%20Settings\Owner\&#48148;&#53461;%20&#54868;&#47732;\FCR&#51089;&#49457;(&#52572;&#51333;&#51228;&#52636;)\&#52572;&#51333;&#51089;&#49457;(061213)\FCR%202&#54924;\DATA\HWP25\&#54840;&#45224;&#49440;%20&#51061;&#49328;~&#49569;&#51221;&#47532;\&#52509;&#47932;&#47049;&#54364;(&#49888;&#49444;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68;\HWP25\DATA\HWP25\&#54840;&#45224;&#49440;%20&#51061;&#49328;~&#49569;&#51221;&#47532;\&#45800;&#44032;&#49328;&#52636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cuments%20and%20Settings\Owner\&#48148;&#53461;%20&#54868;&#47732;\FCR&#51089;&#49457;(&#52572;&#51333;&#51228;&#52636;)\&#52572;&#51333;&#51089;&#49457;(061213)\FCR%202&#54924;\&#44284;&#50629;(&#51652;&#54665;)\&#44053;&#47497;\DATA\HWP25\&#54840;&#45224;&#49440;%20&#51061;&#49328;~&#49569;&#51221;&#47532;\&#52509;&#47932;&#47049;&#54364;(&#49888;&#49444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Hi-Excel\2000&#44277;&#51221;&#54364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Documents%20and%20Settings\Owner\&#48148;&#53461;%20&#54868;&#47732;\FCR&#51089;&#49457;(&#52572;&#51333;&#51228;&#52636;)\&#52572;&#51333;&#51089;&#49457;(061213)\FCR%202&#54924;\&#44277;&#50976;&#50668;&#50836;\&#49888;&#45224;&#49444;&#4422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song\SONG\&#49324;&#49345;&#44396;&#52397;\&#52572;&#51333;&#45236;~1\&#49328;&#52636;&#51312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540;&#50689;1\&#52285;&#44368;~&#49888;&#47548;\WORK\&#44221;&#52632;&#49440;\1&#52264;\&#49444;&#44228;&#50696;&#49328;&#45236;&#50669;&#49436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92;&#44508;\&#51061;&#49328;&#54252;&#54637;1&#44277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epco.co.kr/material/text/t1/attach/&#45224;&#54252;&#54637;&#49444;&#44228;&#4943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My%20Documents\&#50504;&#51456;&#50689;\&#47785;&#52264;&#51109;&#45784;\07&#44396;&#44368;\&#48373;&#49324;&#48376;%2024)C&#54632;&#49345;&#49884;&#51228;2&#49688;&#47049;&#49328;&#52636;&#4943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44204;&#51201;\&#49324;&#45236;-&#51104;&#44257;\&#49324;&#452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&#51204;&#47141;2\&#44277;&#49324;&#44288;&#47144;\2002&#45380;&#49444;&#44228;\&#53552;&#45328;\&#54840;&#45224;&#49440;&#51204;&#52384;&#54868;&#44288;&#47144;\&#51648;&#51109;&#47932;&#51060;&#49444;&#44277;&#49324;\&#50501;&#49328;-&#49569;&#51221;&#47532;&#44036;\&#52572;&#51333;&#45236;&#50669;\PROJECT\2000\&#49437;&#44228;&#51204;&#47141;\&#44256;&#48176;&#45236;&#50669;\&#52572;&#47749;&#49437;\&#50857;&#49328;&#49548;&#54868;&#47932;\&#51068;&#50948;&#45824;&#4403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F200\TMP\~TMP6052.$$$\&#51060;&#52285;&#54840;\My%20Documents\Book2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2\c\CM_&#50896;&#44032;&#48516;&#49437;_&#51456;&#44540;\ESC_&#51089;&#50629;\data\2000_&#44592;&#44228;&#44221;&#48708;_&#48516;&#47448;_JG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&#50896;&#44032;&#48516;&#49437;_&#48149;&#49345;&#54984;\&#50896;&#44032;&#48516;&#49437;_&#48149;&#49345;&#54984;\&#44277;&#50976;\zz_ES_data&#48169;\2003&#44592;&#44228;&#44221;&#48708;\2004&#45380;\2003_&#44592;&#44228;&#44221;&#48708;&#52488;_&#53685;&#54633;_031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wnloads\070\WORK\&#48149;&#46020;&#49440;\&#49892;&#54665;\E-MART\&#52380;&#50504;&#51216;\2&#52264;\&#44204;&#51201;&#44208;&#44284;3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49;&#50556;&#52980;\&#54532;&#47196;&#51229;&#53944;2004\jobdata\200318e&#51473;&#50521;&#49440;&#51228;&#52380;-&#46020;&#45812;&#44036;\&#44592;&#53440;\&#53685;&#49888;&#52992;&#51060;&#48660;-&#45800;&#4403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169;&#52840;&#48320;&#44221;\&#46020;&#47196;&#44277;&#49324;\&#52265;&#51456;&#44277;&#44228;\95&#51456;&#44277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689;\jobdata\&#51204;&#47141;2\&#44277;&#49324;&#44288;&#47144;\2002&#45380;&#49444;&#44228;\&#53552;&#45328;\&#54840;&#45224;&#49440;&#51204;&#52384;&#54868;&#44288;&#47144;\&#51648;&#51109;&#47932;&#51060;&#49444;&#44277;&#49324;\&#50501;&#49328;-&#49569;&#51221;&#47532;&#44036;\&#52572;&#51333;&#45236;&#50669;\99PROJ\Doh(9916)\&#46041;&#50500;-1&#52264;\&#52280;&#44256;-&#51060;&#47928;\LMEBM005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221;&#51452;\D\BEAR\XLS\FD9715-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-pc\&#51088;&#47308;\EX-DATA\&#49888;&#52380;&#52488;\&#49888;&#52380;&#52488;(&#51204;&#44592;&#52509;&#44292;99-3&#44036;&#49440;&#48320;&#44221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NG\&#51204;&#44592;\&#50896;&#44032;&#51665;&#44228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0896;\jabdata\jobdata\200415%20&#51204;&#46972;&#49440;%20&#49436;&#46020;-&#49692;&#52380;&#44036;\&#51648;&#50872;&#44163;\&#45800;&#44032;&#48143;&#49444;&#44228;&#49436;_&#49324;&#47161;&#49444;&#48708;2\DATA\HWP25\&#54840;&#45224;&#49440;%20&#51061;&#49328;~&#49569;&#51221;&#47532;\&#52509;&#47932;&#47049;&#54364;(&#49888;&#4944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은행"/>
      <sheetName val="목표세부명세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간접"/>
      <sheetName val="집계표"/>
      <sheetName val="첨부1"/>
      <sheetName val="손익분석"/>
      <sheetName val="수입"/>
      <sheetName val="관로내역원"/>
      <sheetName val="SUMMARY"/>
      <sheetName val="PAINT"/>
      <sheetName val="손익"/>
      <sheetName val="현금흐름"/>
      <sheetName val="CTEMCOST"/>
      <sheetName val="ELECTRIC"/>
      <sheetName val="A4288"/>
      <sheetName val="내역"/>
      <sheetName val="손익기01"/>
      <sheetName val="Sheet1"/>
      <sheetName val="동선(을)"/>
      <sheetName val="SG"/>
      <sheetName val="수정시산표"/>
      <sheetName val="주택"/>
      <sheetName val="주택(백만원)"/>
      <sheetName val="자바라1"/>
      <sheetName val="C-A(취합)파리"/>
      <sheetName val="공사개요"/>
      <sheetName val="COL"/>
      <sheetName val="설계내역서"/>
      <sheetName val="원가계산서"/>
      <sheetName val="금액내역서"/>
      <sheetName val="신공항A-9(원가수정)"/>
      <sheetName val="KUNGDEVI"/>
      <sheetName val="전계가"/>
      <sheetName val="인사자료총집계"/>
      <sheetName val="그래프"/>
      <sheetName val="GDP"/>
      <sheetName val="5Traffic1"/>
      <sheetName val="부문인원3"/>
      <sheetName val="실행내역"/>
      <sheetName val="예가표"/>
      <sheetName val="시멘트"/>
      <sheetName val="현장관리비"/>
      <sheetName val="산근"/>
      <sheetName val="여흥"/>
      <sheetName val="감독1130"/>
      <sheetName val="호프"/>
      <sheetName val="APT"/>
      <sheetName val="bm(CIcable)"/>
      <sheetName val="노무비"/>
      <sheetName val="6PILE  (돌출)"/>
      <sheetName val="금융"/>
      <sheetName val="결재인"/>
      <sheetName val="CC Down load 0716"/>
      <sheetName val="화물2팀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SCHEDULE"/>
      <sheetName val="JUCKEYK"/>
      <sheetName val="공사비집계"/>
      <sheetName val="#REF"/>
      <sheetName val="기성청구 공문"/>
      <sheetName val="IW-LIST"/>
      <sheetName val="b_balju (2)"/>
      <sheetName val="b_gunmul"/>
      <sheetName val="  한국 AMP ASP-23 판매가격  "/>
      <sheetName val="ABUT수량-A1"/>
      <sheetName val="갑지(추정)"/>
      <sheetName val="화의-현금흐름"/>
      <sheetName val="노임단가"/>
      <sheetName val="982월원안"/>
      <sheetName val="내역서"/>
      <sheetName val="TR제작사양"/>
      <sheetName val="DATA"/>
      <sheetName val="실적공사"/>
      <sheetName val="A-4"/>
      <sheetName val="유림골조"/>
      <sheetName val="공통비총괄표"/>
      <sheetName val="일위대가표"/>
      <sheetName val="2연암거"/>
      <sheetName val="경사수로집계표"/>
      <sheetName val="경사수로"/>
      <sheetName val="진입교량"/>
      <sheetName val="업무처리전"/>
      <sheetName val="감가상각"/>
      <sheetName val="Variables"/>
      <sheetName val="제조원가 원단위 분석"/>
      <sheetName val="종합표양식(품의 &amp; 입고)_2"/>
      <sheetName val="상각스케쥴(조정)"/>
      <sheetName val="총괄내역서"/>
      <sheetName val="견적의뢰"/>
      <sheetName val="중기조종사 단위단가"/>
      <sheetName val="기본DATA"/>
      <sheetName val="추가예산"/>
      <sheetName val="실행철강하도"/>
      <sheetName val="방배동내역(리라)"/>
      <sheetName val="영동(D)"/>
      <sheetName val="기계경비(시간당)"/>
      <sheetName val="램머"/>
      <sheetName val="수주현황2월"/>
      <sheetName val="Sheet13"/>
      <sheetName val="Sheet14"/>
      <sheetName val="woo(mac)"/>
      <sheetName val="37개월"/>
      <sheetName val="금융비용"/>
      <sheetName val="원가관리 (동월대비)"/>
      <sheetName val="요약"/>
      <sheetName val="45,46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장기대여금1"/>
      <sheetName val="원가(통신)"/>
      <sheetName val="공통부대관리"/>
      <sheetName val="Calen"/>
      <sheetName val="표지"/>
      <sheetName val="설비원가"/>
      <sheetName val="물량표"/>
      <sheetName val="MIJIBI"/>
      <sheetName val="재료"/>
      <sheetName val="입찰내역서"/>
      <sheetName val="점수계산1-2"/>
      <sheetName val="SIL98"/>
      <sheetName val="일위대가"/>
      <sheetName val="대비표"/>
      <sheetName val="골조시행"/>
      <sheetName val="Total"/>
      <sheetName val="조명시설"/>
      <sheetName val="MIBK원단위"/>
      <sheetName val="Proposal"/>
      <sheetName val="7 (2)"/>
      <sheetName val="SM1-09"/>
      <sheetName val="SM2-09"/>
      <sheetName val="BD-09"/>
      <sheetName val="총내역서"/>
      <sheetName val="주형"/>
      <sheetName val="sum1 (2)"/>
      <sheetName val="적격"/>
      <sheetName val="3.바닥판설계"/>
      <sheetName val="개발비자산성검토"/>
      <sheetName val="단가표"/>
      <sheetName val="Sheet1 (2)"/>
      <sheetName val="집행내역"/>
      <sheetName val="Borrower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역T형"/>
      <sheetName val="RE9604"/>
      <sheetName val="평가제외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CAUDIT"/>
      <sheetName val="물량표(신)"/>
      <sheetName val="대공종"/>
      <sheetName val="미드수량"/>
      <sheetName val="참조"/>
      <sheetName val="DATE"/>
      <sheetName val="13월별BS"/>
      <sheetName val="산출근거"/>
      <sheetName val="일위(토목)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하수급견적대비"/>
      <sheetName val="재고현황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자재단가"/>
      <sheetName val="입출재고현황 (2)"/>
      <sheetName val="XZLC004_PART2"/>
      <sheetName val="XZLC003_PART1"/>
      <sheetName val="LinerWt"/>
      <sheetName val="D-623D"/>
      <sheetName val="BQMPALOC"/>
      <sheetName val="현장지지물물량"/>
      <sheetName val="세부내역서"/>
      <sheetName val="손익현황"/>
      <sheetName val="현황CODE"/>
      <sheetName val="조경"/>
      <sheetName val="입찰보고"/>
      <sheetName val="slipsumpR"/>
      <sheetName val="참조시트"/>
      <sheetName val="ADR"/>
      <sheetName val="품셈TABLE"/>
      <sheetName val="슬래브"/>
      <sheetName val="단가(반정3교-원주)"/>
      <sheetName val="2.주요계수총괄"/>
      <sheetName val="원가계산하도"/>
      <sheetName val="품셈표"/>
      <sheetName val="2.총괄표"/>
      <sheetName val="터파기및재료"/>
      <sheetName val="실행간접비용"/>
      <sheetName val="입찰내역 발주처 양식"/>
      <sheetName val="_x0018__x0000_"/>
      <sheetName val=""/>
      <sheetName val="적용건축"/>
      <sheetName val="신공"/>
      <sheetName val="CC16-내역서"/>
      <sheetName val="Y-WORK"/>
      <sheetName val="INPUT"/>
      <sheetName val="TRE TABLE"/>
      <sheetName val="C3"/>
      <sheetName val="회사정보"/>
      <sheetName val="설계명세서"/>
      <sheetName val="전신환매도율"/>
      <sheetName val="경비"/>
      <sheetName val="교각계산"/>
      <sheetName val="Project Brief"/>
      <sheetName val="현금"/>
      <sheetName val="504전기실 동부하-L"/>
      <sheetName val="Sheet15"/>
      <sheetName val="Sheet9"/>
      <sheetName val="DUT-BAT1"/>
      <sheetName val="한강운반비"/>
      <sheetName val="0001new"/>
      <sheetName val="동절기투입(자재)"/>
      <sheetName val="철골공사"/>
      <sheetName val="구성비"/>
      <sheetName val="건축내역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갑근세납세필증명원"/>
      <sheetName val="주현(해보)"/>
      <sheetName val="주현(영광)"/>
      <sheetName val="자금추ȕ"/>
      <sheetName val="05년말(건재)"/>
      <sheetName val="BEST"/>
      <sheetName val="통장출금액"/>
      <sheetName val="카메라"/>
      <sheetName val="실적"/>
      <sheetName val="찍기"/>
      <sheetName val="단가일람"/>
      <sheetName val="단위량당중기"/>
      <sheetName val="수량집계표(舊)"/>
      <sheetName val="부속동"/>
      <sheetName val="단면 (2)"/>
      <sheetName val="cp-e1"/>
      <sheetName val="GAEYO"/>
      <sheetName val="물량표S"/>
      <sheetName val="내역표지"/>
      <sheetName val="분전함신설"/>
      <sheetName val="접지1종"/>
      <sheetName val="원가서"/>
      <sheetName val="공통비(전체)"/>
      <sheetName val="토목공사"/>
      <sheetName val="새공통(96임금인상기준)"/>
      <sheetName val="비교1"/>
      <sheetName val="유림총괄"/>
      <sheetName val="자금운용계획표"/>
      <sheetName val="부대공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퇴충"/>
      <sheetName val="요약PL"/>
      <sheetName val="FAB"/>
      <sheetName val="수지"/>
      <sheetName val="PIPE"/>
      <sheetName val="FLANGE"/>
      <sheetName val="VALVE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1_종합손익(도급)1"/>
      <sheetName val="推移グラフ"/>
      <sheetName val="공사비증감"/>
      <sheetName val="MEMORY"/>
      <sheetName val="감가상각비"/>
      <sheetName val="Year"/>
      <sheetName val="인원계획-미화"/>
      <sheetName val="Prices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P.M 별"/>
      <sheetName val="YES-T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일위(설)"/>
      <sheetName val="전기산출근거"/>
      <sheetName val="과천MAIN"/>
      <sheetName val="__"/>
      <sheetName val="신우"/>
      <sheetName val="설직재-1"/>
      <sheetName val="내역서"/>
      <sheetName val="일위대가(계측기설치)"/>
      <sheetName val="9811"/>
      <sheetName val="8회로 25DIM 4RD (2)"/>
      <sheetName val="9회로 22DIM 3D "/>
      <sheetName val="조명5전기1(2)"/>
      <sheetName val="6DIM12CH2D (3)"/>
      <sheetName val="일위대가목록"/>
      <sheetName val="부하계산서"/>
      <sheetName val="부하(성남)"/>
      <sheetName val="I一般比"/>
      <sheetName val="sw1"/>
      <sheetName val="NOMUBI"/>
      <sheetName val="내역서1"/>
      <sheetName val="DATA"/>
      <sheetName val="데이타"/>
      <sheetName val="단가산출-기,교"/>
      <sheetName val="일위목록-기"/>
      <sheetName val="요율"/>
      <sheetName val="부서현황"/>
      <sheetName val="원가"/>
      <sheetName val="수로교총재료집계"/>
      <sheetName val="Sheet5"/>
      <sheetName val="보온자재단가표"/>
      <sheetName val="TOTAL"/>
      <sheetName val="EQUIP-H"/>
      <sheetName val="BM"/>
      <sheetName val="양천현"/>
      <sheetName val="집계"/>
      <sheetName val="기본일위"/>
      <sheetName val="내역서2안"/>
      <sheetName val="직노"/>
      <sheetName val="실행내역"/>
      <sheetName val="공통(20-91)"/>
      <sheetName val="말뚝지지력산정"/>
      <sheetName val="2F 회의실견적(5_14 일대)"/>
      <sheetName val="Sheet1"/>
      <sheetName val="LEGEND"/>
      <sheetName val="JUCK"/>
      <sheetName val="견적990322"/>
      <sheetName val="지급자재"/>
      <sheetName val="품목"/>
      <sheetName val="간선계산"/>
      <sheetName val="LOPCALC"/>
      <sheetName val="Y-WORK"/>
      <sheetName val="내역표지"/>
      <sheetName val="손익분석"/>
      <sheetName val="VXXXXXXX"/>
      <sheetName val="1. 통합배선설비"/>
      <sheetName val="일위목록"/>
      <sheetName val="별표 "/>
      <sheetName val="PROJECT BRIEF(EX.NEW)"/>
      <sheetName val="#3E1_GCR"/>
      <sheetName val="수량산출"/>
      <sheetName val="일위대가"/>
      <sheetName val="GEN"/>
      <sheetName val="관급"/>
      <sheetName val="중량산출"/>
      <sheetName val="guard(mac)"/>
      <sheetName val="건축내역"/>
      <sheetName val="A갑지"/>
      <sheetName val="좌측"/>
      <sheetName val="갑지"/>
      <sheetName val="집계표"/>
      <sheetName val="단가"/>
      <sheetName val="입찰안"/>
      <sheetName val="기성금내역서"/>
      <sheetName val="단가비교표"/>
      <sheetName val="청천내"/>
      <sheetName val="물가시세"/>
      <sheetName val="노임단가"/>
      <sheetName val="N賃率-職"/>
      <sheetName val="직재"/>
      <sheetName val="일위대가(가설)"/>
      <sheetName val="환율"/>
      <sheetName val="제2~7호표"/>
      <sheetName val=" HIT-&gt;HMC 견적(3900)"/>
      <sheetName val="20관리비율"/>
      <sheetName val="제직재"/>
      <sheetName val="제-노임"/>
      <sheetName val="공사비예산서(토목분)"/>
      <sheetName val="조건표"/>
      <sheetName val="보할공정"/>
      <sheetName val="견"/>
      <sheetName val="내역"/>
      <sheetName val="전신환매도율"/>
      <sheetName val="MOTOR"/>
      <sheetName val="날개벽(시점좌측)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총괄집계표"/>
      <sheetName val="차액보증"/>
      <sheetName val="단가표"/>
      <sheetName val="수량이동"/>
      <sheetName val="단가조사서"/>
      <sheetName val="노임"/>
      <sheetName val="6호기"/>
      <sheetName val="목차"/>
      <sheetName val="1007공사세부내역서"/>
      <sheetName val="1007전기내역서(리빙)"/>
      <sheetName val="컨텍리포트"/>
      <sheetName val="금액내역서"/>
      <sheetName val="제품별 MC"/>
      <sheetName val="슬래브(유곡)"/>
      <sheetName val="PAN"/>
      <sheetName val="점수계산1-2"/>
      <sheetName val="기성총"/>
      <sheetName val="성곽내역서"/>
      <sheetName val="물가"/>
      <sheetName val="9509"/>
      <sheetName val="EQUIPMENT -2"/>
      <sheetName val="주방환기"/>
      <sheetName val="공사내역"/>
      <sheetName val="INPUT"/>
      <sheetName val="IMPEADENCE MAP 취수장"/>
      <sheetName val="적용률"/>
      <sheetName val="터널조도"/>
      <sheetName val="인건-측정"/>
      <sheetName val="처리단락"/>
      <sheetName val="교각1"/>
      <sheetName val="기준자료"/>
      <sheetName val="부표총괄"/>
      <sheetName val="가설공사"/>
      <sheetName val="노임이"/>
      <sheetName val="일위_파일"/>
      <sheetName val="연결임시"/>
      <sheetName val="을"/>
      <sheetName val="J直材4"/>
      <sheetName val="표지"/>
      <sheetName val="하중"/>
      <sheetName val="관급_File"/>
      <sheetName val="율촌법률사무소2내역"/>
      <sheetName val="DB"/>
      <sheetName val="정부노임단가"/>
      <sheetName val="실행예산서"/>
      <sheetName val="노임조서"/>
      <sheetName val="작성기준"/>
      <sheetName val="일위"/>
      <sheetName val="EACT10"/>
      <sheetName val="사전공사"/>
      <sheetName val="전체"/>
      <sheetName val="설 계"/>
      <sheetName val="수입"/>
      <sheetName val="AP1"/>
      <sheetName val="인부임"/>
      <sheetName val="노무비"/>
      <sheetName val="1.설계조건"/>
      <sheetName val="간접재료비산출표-27-30"/>
      <sheetName val="전차선로 물량표"/>
      <sheetName val="토 적 표"/>
      <sheetName val="재료집계"/>
      <sheetName val="BASIC (2)"/>
      <sheetName val="WORK"/>
      <sheetName val="SPEC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계화배수"/>
      <sheetName val="양수장(기계)"/>
      <sheetName val="단중표"/>
      <sheetName val="수량산출서"/>
      <sheetName val="기계내역"/>
      <sheetName val="Summary Sheets"/>
      <sheetName val="포장직선구간"/>
      <sheetName val="참조"/>
      <sheetName val="OPT"/>
      <sheetName val="SV"/>
      <sheetName val="연습"/>
      <sheetName val="Sheet1 (2)"/>
      <sheetName val="낙찰표"/>
      <sheetName val="계측"/>
      <sheetName val="Sheet2"/>
      <sheetName val="합천내역"/>
      <sheetName val="송중자재"/>
      <sheetName val="품셈"/>
      <sheetName val="공사원가계산서"/>
      <sheetName val="인건비 "/>
      <sheetName val="부하LOAD"/>
      <sheetName val="CATV"/>
      <sheetName val="검수고1-1층"/>
      <sheetName val="견적대비 견적서"/>
      <sheetName val="Oper Amount"/>
      <sheetName val="말뚝물량"/>
      <sheetName val="1안"/>
      <sheetName val="발신정보"/>
      <sheetName val="대비"/>
      <sheetName val="기초대가"/>
      <sheetName val="설비"/>
      <sheetName val="UNIT"/>
      <sheetName val="옥외"/>
      <sheetName val="가도공"/>
      <sheetName val="전화TV"/>
      <sheetName val="관로토공집계표"/>
      <sheetName val="포장절단"/>
      <sheetName val="전기일위대가"/>
      <sheetName val="DATE"/>
      <sheetName val="별표집계"/>
      <sheetName val="산출"/>
      <sheetName val="Carepaq"/>
      <sheetName val="민속촌메뉴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도급예산내역서봉투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ITEM"/>
      <sheetName val="Macro(차단기)"/>
      <sheetName val="광혁기성"/>
      <sheetName val="환산"/>
      <sheetName val="견적"/>
      <sheetName val="21301동"/>
      <sheetName val="COPING-1"/>
      <sheetName val="역T형교대-2수량"/>
      <sheetName val="Galaxy 소비자가격표"/>
      <sheetName val="선로정수계산"/>
      <sheetName val="식재인부"/>
      <sheetName val="건축2"/>
      <sheetName val="현장관리비집계표"/>
      <sheetName val="물량표"/>
      <sheetName val="전선"/>
      <sheetName val="CABLE"/>
      <sheetName val="변압94"/>
      <sheetName val="CABLE SIZE-1"/>
      <sheetName val="DATA1"/>
      <sheetName val="DATA2"/>
      <sheetName val="CABLE SIZE-3"/>
      <sheetName val="한일양산"/>
      <sheetName val="보활"/>
      <sheetName val="샘플표지"/>
      <sheetName val="토사(PE)"/>
      <sheetName val="프랜트면허"/>
      <sheetName val="F5"/>
      <sheetName val="경비_원본"/>
      <sheetName val="VENT"/>
      <sheetName val="몰탈콘크리트"/>
      <sheetName val="철근집계"/>
      <sheetName val="일위대가(목록)"/>
      <sheetName val="재료비"/>
      <sheetName val="단가대비표"/>
      <sheetName val="건설기계_목록(10)"/>
      <sheetName val="산출근거목록"/>
      <sheetName val="일대목록"/>
      <sheetName val="교각별수량"/>
      <sheetName val="찍기"/>
      <sheetName val="전기일위목록"/>
      <sheetName val="발전기"/>
      <sheetName val="Sheet13"/>
      <sheetName val="Sheet14"/>
      <sheetName val="진주방향"/>
      <sheetName val="단가조사표"/>
      <sheetName val="자료"/>
      <sheetName val="맨홀"/>
      <sheetName val="개요"/>
      <sheetName val="cable-data"/>
      <sheetName val="발전계획"/>
      <sheetName val="P.M 별"/>
      <sheetName val="삼성전기"/>
      <sheetName val="주식"/>
      <sheetName val="내역서(부대공사)"/>
      <sheetName val="T1"/>
      <sheetName val="Sheet3"/>
      <sheetName val="하조서"/>
      <sheetName val="CA지입"/>
      <sheetName val="담장산출"/>
      <sheetName val="예산내역서"/>
      <sheetName val="설계예산서"/>
      <sheetName val="매크로"/>
      <sheetName val="건축내역서"/>
      <sheetName val="수량산출(교량)"/>
      <sheetName val="조명율"/>
      <sheetName val="관급단가"/>
      <sheetName val="표지 (2)"/>
      <sheetName val="IW-LIST"/>
      <sheetName val="Sheet17"/>
      <sheetName val="U-TYPE(1)"/>
      <sheetName val="노원열병합  건축공사기성내역서"/>
      <sheetName val="Macro1"/>
      <sheetName val="Macro2"/>
      <sheetName val="현장관리비"/>
      <sheetName val="예산대비"/>
      <sheetName val="품목코드"/>
      <sheetName val="982월원안"/>
      <sheetName val="UR2-Calculation"/>
      <sheetName val="CIVIL4"/>
      <sheetName val="토공(우물통,기타) "/>
      <sheetName val="조내역"/>
      <sheetName val="허용전류-IEC DATA"/>
      <sheetName val="MCC제원"/>
      <sheetName val="기초"/>
      <sheetName val="단면적"/>
      <sheetName val="MCC"/>
      <sheetName val="예비품"/>
      <sheetName val="원본(갑지)"/>
      <sheetName val="업무"/>
      <sheetName val="도"/>
      <sheetName val="POL설치공정"/>
      <sheetName val="품셈기준"/>
      <sheetName val="홍보비디오"/>
      <sheetName val="금액"/>
      <sheetName val="재집"/>
      <sheetName val="가로내역"/>
      <sheetName val="을지"/>
      <sheetName val="산출근거"/>
      <sheetName val="공사현황"/>
      <sheetName val="부안일위"/>
      <sheetName val="STORAGE"/>
      <sheetName val="견적서"/>
      <sheetName val="터파기및재료"/>
      <sheetName val="9GNG운반"/>
      <sheetName val="수량(건축)"/>
      <sheetName val="type-F"/>
      <sheetName val="뚝토공"/>
      <sheetName val="정산내역"/>
      <sheetName val="MEXICO-C"/>
      <sheetName val="PBS"/>
      <sheetName val="YS_A"/>
      <sheetName val="6.Base"/>
      <sheetName val="Macro(전선)"/>
      <sheetName val="분석"/>
      <sheetName val="자재"/>
      <sheetName val="노무"/>
      <sheetName val="대치판정"/>
      <sheetName val="당진1,2호기전선관설치및접지4차공사내역서-을지"/>
      <sheetName val="기본DATA"/>
      <sheetName val="TEL"/>
      <sheetName val="설산1.나"/>
      <sheetName val="본사S"/>
      <sheetName val="Paint,Fire-Proof,Insul(48)"/>
      <sheetName val="SG"/>
      <sheetName val="danga"/>
      <sheetName val="BSD (2)"/>
      <sheetName val="XL4Poppy"/>
      <sheetName val="phuluc1"/>
      <sheetName val="2연BOX"/>
      <sheetName val="준공내역"/>
      <sheetName val="부서별비교표_1"/>
      <sheetName val="041125(분야별)"/>
      <sheetName val="041203(분야별))"/>
      <sheetName val="위치조서"/>
      <sheetName val="4-3 보온 기본물량집계"/>
      <sheetName val="현장지지물물량"/>
      <sheetName val="차단용량계산서"/>
      <sheetName val="기초일위"/>
      <sheetName val="시설일위"/>
      <sheetName val="조명일위"/>
      <sheetName val="전선 및 전선관"/>
      <sheetName val="P-J"/>
      <sheetName val="#3_일위대가목록"/>
      <sheetName val="경산"/>
      <sheetName val="산출내역서집계표"/>
      <sheetName val="Inputs"/>
      <sheetName val="Cost Inputs"/>
      <sheetName val="¼³°è¿¹»ê¼­"/>
      <sheetName val="¿¹»ê³»¿ª¼­"/>
      <sheetName val="A-4"/>
      <sheetName val="자재집계표"/>
      <sheetName val="3BL공동구 수량"/>
      <sheetName val="방송일위대가"/>
      <sheetName val="취수탑"/>
      <sheetName val="토목주소"/>
      <sheetName val="방음벽기초"/>
      <sheetName val="2000년1차"/>
      <sheetName val="설계변경원가계산총괄표"/>
      <sheetName val="부속동"/>
      <sheetName val="갑지(추정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서울산업대(토)"/>
      <sheetName val="노임단가(0.3)"/>
      <sheetName val="예정(3)"/>
      <sheetName val="BALIK201"/>
      <sheetName val="일위대가-1"/>
      <sheetName val="배수공"/>
      <sheetName val="토목-물가"/>
      <sheetName val="원가계산서"/>
      <sheetName val="Sheet4"/>
      <sheetName val="실행철강하도"/>
      <sheetName val="개요입력"/>
      <sheetName val="수량기준"/>
      <sheetName val="단가기준"/>
      <sheetName val="갑지1"/>
      <sheetName val="Lookup Table"/>
      <sheetName val="BBT RRP V45"/>
      <sheetName val="Annex"/>
      <sheetName val="Rental_RRP V45"/>
      <sheetName val="전기공사 산출집계"/>
      <sheetName val="전기공사 산출"/>
      <sheetName val="LANGUAGE"/>
      <sheetName val="인건비"/>
      <sheetName val="VV보온LINK"/>
      <sheetName val="FIT보온LINK"/>
      <sheetName val="단"/>
      <sheetName val="FANDBS"/>
      <sheetName val="GRDATA"/>
      <sheetName val="SHAFTDBSE"/>
      <sheetName val="시행후면적"/>
      <sheetName val="수지예산"/>
      <sheetName val="Carepack"/>
      <sheetName val="TRE TABLE"/>
      <sheetName val="시화점실행"/>
      <sheetName val="소요자재"/>
      <sheetName val="정산내역서"/>
      <sheetName val="설계내역서"/>
      <sheetName val="C Model"/>
      <sheetName val="설치공사"/>
      <sheetName val="ABUT수량-A1"/>
      <sheetName val="동원(3)"/>
      <sheetName val="시멘트"/>
      <sheetName val="순공사비"/>
      <sheetName val="EQ"/>
      <sheetName val="물가대비표"/>
      <sheetName val="품셈TABLE"/>
      <sheetName val="아스팔트 포장총괄집계표"/>
      <sheetName val="기존단가 (2)"/>
      <sheetName val="연부97-1"/>
      <sheetName val="4)유동표"/>
      <sheetName val="1. 설계조건 2.단면가정 3. 하중계산"/>
      <sheetName val="DATA 입력란"/>
      <sheetName val="가격산출기초"/>
      <sheetName val="간선"/>
      <sheetName val="지급자재조서"/>
      <sheetName val="1.우편집중내역서"/>
      <sheetName val="Sheet6"/>
      <sheetName val="산_3_2"/>
      <sheetName val="산_3_1"/>
      <sheetName val="_REF"/>
      <sheetName val="산_3_2_2"/>
      <sheetName val="민감도"/>
      <sheetName val="토목"/>
      <sheetName val="SRC-B3U2"/>
      <sheetName val="choose"/>
      <sheetName val="건축"/>
      <sheetName val="집계표(3자)"/>
      <sheetName val="내역서(관급)"/>
      <sheetName val="원가계산서(통신공사)"/>
      <sheetName val="3련 BOX"/>
      <sheetName val="7.1유효폭"/>
      <sheetName val="단가 및 재료비"/>
      <sheetName val="설계명세서"/>
      <sheetName val="인수공규격"/>
      <sheetName val="hvac(제어동)"/>
      <sheetName val="설계개요"/>
      <sheetName val="빌딩 안내"/>
      <sheetName val="ilch"/>
      <sheetName val="허용전류-IEC"/>
      <sheetName val="BDATA"/>
      <sheetName val="총체보활공정표"/>
      <sheetName val="단가비교표 (계측제어)"/>
      <sheetName val="PI"/>
      <sheetName val="잡철물"/>
      <sheetName val="양수장내역"/>
      <sheetName val="내역서(교량)전체"/>
      <sheetName val="조도계산서 (도서)"/>
      <sheetName val="B부대공"/>
      <sheetName val="CTEMCOST"/>
      <sheetName val="횡배수관토공수량"/>
      <sheetName val="중강당 내역"/>
      <sheetName val="기준 "/>
      <sheetName val="허용전류"/>
      <sheetName val="일위대가목차"/>
      <sheetName val="일위산출"/>
      <sheetName val="PIPE"/>
      <sheetName val="FLANGE"/>
      <sheetName val="VALVE"/>
      <sheetName val="시공계획공정"/>
      <sheetName val="통신물량"/>
      <sheetName val="대로근거"/>
      <sheetName val="Macro(전기)"/>
      <sheetName val="가로등기초"/>
      <sheetName val="샌딩 에폭시 도장"/>
      <sheetName val="스텐문틀설치"/>
      <sheetName val="일반문틀 설치"/>
      <sheetName val="소상 &quot;1&quot;"/>
      <sheetName val="공종별집계표"/>
      <sheetName val="내역을"/>
      <sheetName val="중로근거"/>
      <sheetName val="소비자가"/>
      <sheetName val="1F"/>
      <sheetName val="실행비교"/>
      <sheetName val="교각계산"/>
      <sheetName val="유기공정"/>
      <sheetName val="버스운행안내"/>
      <sheetName val="예방접종계획"/>
      <sheetName val="근태계획서"/>
      <sheetName val="969910( R)"/>
      <sheetName val="기둥(하중)"/>
      <sheetName val="FB25JN"/>
      <sheetName val="LinerWt"/>
      <sheetName val="기계실냉난방"/>
      <sheetName val="산출(홀전등6)"/>
      <sheetName val="산출(AV배관)"/>
      <sheetName val="대극장-하부단가"/>
      <sheetName val="NEYOK"/>
      <sheetName val="입찰견적보고서"/>
      <sheetName val="공량산출서"/>
      <sheetName val="MEMBER"/>
      <sheetName val="견적내역서"/>
      <sheetName val="날개벽"/>
      <sheetName val="tggwan(mac)"/>
      <sheetName val="자갈,시멘트,모래산출"/>
      <sheetName val="일 위 대 가 표 "/>
      <sheetName val="날개벽수량표"/>
      <sheetName val="내역서(1)"/>
      <sheetName val="출력X"/>
      <sheetName val="홈통받이수량"/>
      <sheetName val="프로젝트"/>
      <sheetName val="-배수구조총재료"/>
      <sheetName val="예가표"/>
      <sheetName val="COVER"/>
      <sheetName val="철근단면적"/>
      <sheetName val="2-4.총괄관급재비내역집계표"/>
      <sheetName val="2-3.공사비내역서"/>
      <sheetName val="단가산출1"/>
      <sheetName val="물량산출서"/>
      <sheetName val="98수문일위"/>
      <sheetName val="내역서(2)"/>
      <sheetName val="수량(5)"/>
      <sheetName val="sum"/>
      <sheetName val="48일위(기존)"/>
      <sheetName val="가로등내역서"/>
      <sheetName val="산경"/>
      <sheetName val="96작생능"/>
      <sheetName val="간지"/>
      <sheetName val="설계"/>
      <sheetName val="설계서"/>
      <sheetName val="계화배수(3대)"/>
      <sheetName val="LOAD-46"/>
      <sheetName val="지주목시비량산출서"/>
      <sheetName val="평가데이터"/>
      <sheetName val="일반공사"/>
      <sheetName val="EP0618"/>
      <sheetName val="전장품(관리용)"/>
      <sheetName val="원내역"/>
      <sheetName val="9902"/>
      <sheetName val="단가산출2"/>
      <sheetName val="EQUIP LIST"/>
      <sheetName val="70%"/>
      <sheetName val="단면가정"/>
      <sheetName val="20120814100131_0_003_bm내역서(건축)2"/>
      <sheetName val="CODE"/>
      <sheetName val="약품공급2"/>
      <sheetName val="CODE2"/>
      <sheetName val="CODE1"/>
      <sheetName val="base"/>
      <sheetName val="98비정기소모"/>
      <sheetName val="시중노임단가"/>
      <sheetName val="h-013211-2"/>
      <sheetName val="asd"/>
      <sheetName val="TB-내역서"/>
      <sheetName val="공사개요"/>
      <sheetName val="매입세율"/>
      <sheetName val="1.수인터널"/>
      <sheetName val="덕전리"/>
      <sheetName val="견적을지"/>
      <sheetName val="매장-시행견적"/>
      <sheetName val="인테리어세부내역"/>
      <sheetName val="중갑지"/>
      <sheetName val="세부내역"/>
      <sheetName val="2.ㄱ)교량"/>
      <sheetName val="FAX"/>
      <sheetName val="insulation"/>
      <sheetName val="총괄"/>
      <sheetName val="계산중"/>
      <sheetName val="횡배위치"/>
      <sheetName val="당초수문"/>
      <sheetName val="세부내역(직접인건비)"/>
      <sheetName val="BAU"/>
      <sheetName val="실행"/>
      <sheetName val="대가목록"/>
      <sheetName val="노임1"/>
      <sheetName val="기초INPUT"/>
      <sheetName val="갑  지"/>
      <sheetName val="Dae_Jiju"/>
      <sheetName val="Sikje_ingun"/>
      <sheetName val="TREE_D"/>
      <sheetName val="교통대책내역"/>
      <sheetName val="마감"/>
      <sheetName val="자판실행"/>
      <sheetName val="내역_FILE"/>
      <sheetName val="k-103경고문"/>
      <sheetName val="조작대(1연)"/>
      <sheetName val="배수관접합및부설  "/>
      <sheetName val="000000"/>
      <sheetName val="토공집계"/>
      <sheetName val="102역사"/>
      <sheetName val="설치공사2"/>
      <sheetName val="일위(PN)"/>
      <sheetName val="10.25"/>
      <sheetName val="발주서"/>
      <sheetName val="품의서"/>
      <sheetName val="매립"/>
      <sheetName val="제잡비"/>
      <sheetName val="정보매체A동"/>
      <sheetName val="품셈0_x0000_"/>
      <sheetName val=""/>
      <sheetName val="공사비총"/>
      <sheetName val="F4-F7"/>
      <sheetName val="DUT-BAT1"/>
      <sheetName val="영동(D)"/>
      <sheetName val="8회로_전기"/>
      <sheetName val="전기산출근거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설계조건"/>
      <sheetName val="기별(종합)"/>
      <sheetName val="터널조도"/>
      <sheetName val="INPUT"/>
      <sheetName val="전기"/>
      <sheetName val="포장복구집계"/>
      <sheetName val="COPING"/>
      <sheetName val="조도계산서"/>
      <sheetName val="정부노임단가"/>
      <sheetName val="공사비예산서(토목분)"/>
      <sheetName val="손익분석"/>
      <sheetName val="공통가설"/>
      <sheetName val="SLAB&quot;1&quot;"/>
      <sheetName val="단가비교표"/>
      <sheetName val="INPUT(덕도방향-시점)"/>
      <sheetName val="과천MAIN"/>
      <sheetName val="당초수량"/>
      <sheetName val="11.우각부 보강"/>
      <sheetName val="11.1 단면hwp"/>
      <sheetName val="9GNG운반"/>
      <sheetName val="동원(3)"/>
      <sheetName val="예정(3)"/>
      <sheetName val="Macro(전선)"/>
      <sheetName val="조건표"/>
      <sheetName val="ITEM"/>
      <sheetName val="교량전기"/>
      <sheetName val="내역"/>
      <sheetName val="MOTOR"/>
      <sheetName val="Sheet1"/>
      <sheetName val="말뚝물량"/>
      <sheetName val="guard(mac)"/>
      <sheetName val="CODE"/>
      <sheetName val="DATE"/>
      <sheetName val="직공비"/>
      <sheetName val="단면 (2)"/>
      <sheetName val="송라터널총괄"/>
      <sheetName val="견적"/>
      <sheetName val="노임단가"/>
      <sheetName val="전단면보수"/>
      <sheetName val="반단면보수"/>
      <sheetName val="콘크리트패칭"/>
      <sheetName val="아스.노면팻칭"/>
      <sheetName val="아스.노면절삭"/>
      <sheetName val="전선"/>
      <sheetName val="입출재고현황 (2)"/>
      <sheetName val="Sheet1 (2)"/>
      <sheetName val="내역서"/>
      <sheetName val="1-1"/>
      <sheetName val="CABLE SIZE-3"/>
      <sheetName val="북방3터널"/>
      <sheetName val="비용"/>
      <sheetName val="표지"/>
      <sheetName val="성남여성복지내역"/>
      <sheetName val="부표총괄"/>
      <sheetName val="공량산출서"/>
      <sheetName val="현장관리비"/>
      <sheetName val="실행철강하도"/>
      <sheetName val="3CHBDC"/>
      <sheetName val="간선계산"/>
      <sheetName val="Sheet5"/>
      <sheetName val="단가"/>
      <sheetName val="3련 BOX"/>
      <sheetName val="#REF"/>
      <sheetName val="노임"/>
      <sheetName val="FORM-0"/>
      <sheetName val="기계내역"/>
      <sheetName val="CIVIL"/>
      <sheetName val="11.자재단가"/>
      <sheetName val="사용성검토"/>
      <sheetName val="기둥(하중)"/>
      <sheetName val="작성기준"/>
      <sheetName val="설계변경원가계산총괄표"/>
      <sheetName val="교각1"/>
      <sheetName val="1.설계조건"/>
      <sheetName val="BID"/>
      <sheetName val="산출근거"/>
      <sheetName val="식생블럭단위수량"/>
      <sheetName val="입찰안"/>
      <sheetName val="역T형"/>
      <sheetName val="일위대가시트"/>
      <sheetName val="케이블및전선관규격표"/>
      <sheetName val="안정검토"/>
      <sheetName val="단면설계"/>
      <sheetName val="ABUT수량-A1"/>
      <sheetName val="설 계"/>
      <sheetName val="순공사비산출내역"/>
      <sheetName val="일위대가표1"/>
      <sheetName val="단가산출서 "/>
      <sheetName val="교각계산"/>
      <sheetName val="단가조사서"/>
      <sheetName val="전차선로 물량표"/>
      <sheetName val="단가표"/>
      <sheetName val="TB-내역서"/>
      <sheetName val="Sheet3"/>
      <sheetName val="예산서"/>
      <sheetName val="건축내역"/>
      <sheetName val="단면가정"/>
      <sheetName val="CTDG"/>
      <sheetName val="THVT"/>
      <sheetName val="일위대가(계측기설치)"/>
      <sheetName val="수원역(전체분)설계서"/>
      <sheetName val="공정코드"/>
      <sheetName val="PART_DISCOUNT"/>
      <sheetName val="3.일반설비"/>
      <sheetName val="TEST1"/>
      <sheetName val="01"/>
      <sheetName val="단면치수"/>
      <sheetName val="갑지1"/>
      <sheetName val="GAEYO"/>
      <sheetName val="품셈1-17"/>
      <sheetName val="일반전기"/>
      <sheetName val="점수계산1-2"/>
      <sheetName val="眞비상(진주)"/>
      <sheetName val="001"/>
      <sheetName val="1월"/>
      <sheetName val="단가산출"/>
      <sheetName val="(포장)BOQ-실적공사"/>
      <sheetName val=" 견적서"/>
      <sheetName val="2000년1차"/>
      <sheetName val="입력DATA"/>
      <sheetName val="내촌육교방음벽수량집계표"/>
      <sheetName val="제품"/>
      <sheetName val="중기일위대가"/>
      <sheetName val="조명시설"/>
      <sheetName val="개요"/>
      <sheetName val="날개벽(시점좌측)"/>
      <sheetName val="가점"/>
      <sheetName val="index"/>
      <sheetName val="etc"/>
      <sheetName val="원가입력"/>
      <sheetName val="노무비"/>
      <sheetName val="자판실행"/>
      <sheetName val="청산공사"/>
      <sheetName val="설계"/>
      <sheetName val="재료집계"/>
      <sheetName val="KMT물량"/>
      <sheetName val="집수정"/>
      <sheetName val="sum1 (2)"/>
      <sheetName val="하중계산"/>
      <sheetName val="Macro(차단기)"/>
      <sheetName val="기본DATA"/>
      <sheetName val="工완성공사율"/>
      <sheetName val="CAT_5"/>
      <sheetName val="CATCH BASIN"/>
      <sheetName val="SILICATE"/>
      <sheetName val="EACT10"/>
      <sheetName val="일위대가(목록)"/>
      <sheetName val="재료비"/>
      <sheetName val="MCC제원"/>
      <sheetName val="70%"/>
      <sheetName val="대로근거"/>
      <sheetName val="중로근거"/>
      <sheetName val="공사개요"/>
      <sheetName val="양산물금"/>
      <sheetName val="적용률"/>
      <sheetName val="PARAMETER"/>
      <sheetName val="LEGEND"/>
      <sheetName val="옹벽기초자료"/>
      <sheetName val="현황산출서"/>
      <sheetName val="시추주상도"/>
      <sheetName val="건축집계"/>
      <sheetName val="품목납기"/>
      <sheetName val="일위대가목록"/>
      <sheetName val="말뚝설계"/>
      <sheetName val="Manual Valve List"/>
      <sheetName val="COST"/>
      <sheetName val="원형1호맨홀토공수량"/>
      <sheetName val="관기성공.내"/>
      <sheetName val="횡배수관토공수량"/>
      <sheetName val="하중"/>
      <sheetName val="WORK"/>
      <sheetName val="수안보-MBR1"/>
      <sheetName val="간접비내역-1"/>
      <sheetName val="원가계산(총괄)"/>
      <sheetName val="부하계산서"/>
      <sheetName val="단가 및 재료비"/>
      <sheetName val="중기사용료산출근거"/>
      <sheetName val="단가대비"/>
      <sheetName val="자재단가비교표"/>
      <sheetName val="General Data"/>
      <sheetName val="설비"/>
      <sheetName val="회로내역(승인)"/>
      <sheetName val="우석문틀"/>
      <sheetName val="산업"/>
      <sheetName val="조경일람"/>
      <sheetName val="통합"/>
      <sheetName val="취수탑"/>
      <sheetName val="백암비스타내역"/>
      <sheetName val="copy"/>
      <sheetName val="서식"/>
      <sheetName val="현황CODE"/>
      <sheetName val="손익현황"/>
      <sheetName val="방송일위대가"/>
      <sheetName val="LABTOTAL"/>
      <sheetName val="단가조서"/>
      <sheetName val="일위대가"/>
      <sheetName val="JUCK"/>
      <sheetName val="자압"/>
      <sheetName val="차도조도계산"/>
      <sheetName val="사급자재"/>
      <sheetName val="플랜트 설치"/>
      <sheetName val="원가계산서"/>
      <sheetName val="1.취수장"/>
      <sheetName val="gvl"/>
      <sheetName val="DAN"/>
      <sheetName val="기본 상수"/>
      <sheetName val="집행(2-1)"/>
      <sheetName val="MAT"/>
      <sheetName val="투찰"/>
      <sheetName val="선로정수계산"/>
      <sheetName val="표지 (2)"/>
      <sheetName val="4 &amp; 10-inch, CO2 Combo &amp; Sweep"/>
      <sheetName val="매원개착터널총괄"/>
      <sheetName val="신내택지내역서"/>
      <sheetName val="조도계산서 (도서)"/>
      <sheetName val="ACDIM6D"/>
      <sheetName val="진주방향"/>
      <sheetName val="물가자료"/>
      <sheetName val="Cost bd-&quot;A&quot;"/>
      <sheetName val="원가"/>
      <sheetName val="Summary Sheets"/>
      <sheetName val="시멘트"/>
      <sheetName val="대전월평내역"/>
      <sheetName val="__MAIN"/>
      <sheetName val="출근부"/>
      <sheetName val="삼성전기"/>
      <sheetName val="기본"/>
      <sheetName val="현장관리비집계표"/>
      <sheetName val="기둥"/>
      <sheetName val="저판(버림100)"/>
      <sheetName val="기준"/>
      <sheetName val="품셈기준"/>
      <sheetName val="I一般比"/>
      <sheetName val="BASIC (2)"/>
      <sheetName val="내역(을)"/>
      <sheetName val="보할공정"/>
      <sheetName val="C1ㅇ"/>
      <sheetName val="인건-측정"/>
      <sheetName val="Sheet4"/>
      <sheetName val="품셈TABLE"/>
      <sheetName val="품목"/>
      <sheetName val="부속동"/>
      <sheetName val="도급예산내역서총괄표"/>
      <sheetName val="PW3"/>
      <sheetName val="PW4"/>
      <sheetName val="SC1"/>
      <sheetName val="PE"/>
      <sheetName val="PM"/>
      <sheetName val="TR"/>
      <sheetName val="내역표지"/>
      <sheetName val="데이타"/>
      <sheetName val="신규(07년01월)"/>
      <sheetName val="A-4"/>
      <sheetName val="맨홀수량집계"/>
      <sheetName val="3BL공동구 수량"/>
      <sheetName val="단위중량"/>
      <sheetName val="명세서"/>
      <sheetName val="경비"/>
      <sheetName val="Sikje_ingun"/>
      <sheetName val="TREE_D"/>
      <sheetName val="DANGA"/>
      <sheetName val="공사비 내역"/>
      <sheetName val="4)유동표"/>
      <sheetName val="ilch"/>
      <sheetName val="일위(철거)"/>
      <sheetName val="당초"/>
      <sheetName val="CALCULATION"/>
      <sheetName val="예가표"/>
      <sheetName val="계산근거"/>
      <sheetName val="L_RPTB02_01"/>
      <sheetName val="포장직선구간"/>
      <sheetName val="PS-2A구조물방수"/>
      <sheetName val="제수"/>
      <sheetName val="공기"/>
      <sheetName val="BQ(실행)"/>
      <sheetName val="인건비"/>
      <sheetName val="대전노은1차_조적_집계표"/>
      <sheetName val="Total"/>
      <sheetName val="증감대비"/>
      <sheetName val="봉양~조차장간고하개명(신설)"/>
      <sheetName val="열린교실"/>
      <sheetName val="BSD (2)"/>
      <sheetName val="홈통받이수량"/>
      <sheetName val="CLAUSE"/>
      <sheetName val="결재판"/>
      <sheetName val="표준건축비"/>
      <sheetName val="bearing"/>
      <sheetName val="Y-WORK"/>
      <sheetName val="배수공"/>
      <sheetName val="토목내역서"/>
      <sheetName val="RE9604"/>
      <sheetName val="간지"/>
      <sheetName val="추원 상가(1)"/>
      <sheetName val="MAIN"/>
      <sheetName val="동관마찰손실표"/>
      <sheetName val="IMPEADENCE MAP 취수장"/>
      <sheetName val="뚝토공"/>
      <sheetName val="sw1"/>
      <sheetName val="산1"/>
      <sheetName val="기둥(원형)"/>
      <sheetName val="깨기"/>
      <sheetName val="공사비집계"/>
      <sheetName val="일반공사"/>
      <sheetName val="CPM챠트"/>
      <sheetName val="1"/>
      <sheetName val="결과조달"/>
      <sheetName val="계화배수"/>
      <sheetName val="Data&amp;Result"/>
      <sheetName val="실행내역서 "/>
      <sheetName val="POOM_MOTO"/>
      <sheetName val="POOM_MOTO2"/>
      <sheetName val="Sheet7"/>
      <sheetName val="타공종이기"/>
      <sheetName val="수량산출"/>
      <sheetName val="우각부보강"/>
      <sheetName val="98수문일위"/>
      <sheetName val="금액내역서"/>
      <sheetName val="수습"/>
      <sheetName val="1공구 건정토건 토공"/>
      <sheetName val="내역총괄"/>
      <sheetName val="내역총괄2"/>
      <sheetName val="내역총괄3"/>
      <sheetName val="6PILE  (돌출)"/>
      <sheetName val="견적시담(송포2공구)"/>
      <sheetName val="연부97-1"/>
      <sheetName val="실행비교"/>
      <sheetName val="지급자재"/>
      <sheetName val="주방환기"/>
      <sheetName val="실행자재"/>
      <sheetName val="남양시작동자105노65기1.3화1.2"/>
      <sheetName val="관람석제출"/>
      <sheetName val="토목"/>
      <sheetName val="기초공"/>
      <sheetName val="부하(성남)"/>
      <sheetName val="LOPCALC"/>
      <sheetName val="2.가정단면"/>
      <sheetName val="5.모델링"/>
      <sheetName val="유기공정"/>
      <sheetName val="L형 옹벽"/>
      <sheetName val="PIPE"/>
      <sheetName val="장문교(대전)"/>
      <sheetName val="LS re sales"/>
      <sheetName val="FOOTING단면력"/>
      <sheetName val="MixBed"/>
      <sheetName val="CondPol"/>
      <sheetName val="Menu"/>
      <sheetName val="AILC004"/>
      <sheetName val="각종양식"/>
      <sheetName val="견적기준"/>
      <sheetName val="UNIT"/>
      <sheetName val="FLANGE"/>
      <sheetName val="VALVE"/>
      <sheetName val="일대목차"/>
      <sheetName val="기준자료"/>
      <sheetName val="CF"/>
      <sheetName val="견적990322"/>
      <sheetName val="분전함신설"/>
      <sheetName val="접지1종"/>
      <sheetName val="SG"/>
      <sheetName val="현장관리비 산출내역"/>
      <sheetName val="주형"/>
      <sheetName val="Sat tron"/>
      <sheetName val="일위대가표"/>
      <sheetName val="단위수량"/>
      <sheetName val="구의33고"/>
      <sheetName val="estm_mech"/>
      <sheetName val="154TW"/>
      <sheetName val="1SPAN"/>
      <sheetName val="_15_0"/>
      <sheetName val="Assump"/>
      <sheetName val="노무비 근거"/>
      <sheetName val="산출내역서집계표"/>
      <sheetName val="갑지(추정)"/>
      <sheetName val="#3_일위대가목록"/>
      <sheetName val="견적조건"/>
      <sheetName val="현황"/>
      <sheetName val="Option"/>
      <sheetName val="금액"/>
      <sheetName val="민감도분석"/>
      <sheetName val="ROI"/>
      <sheetName val="세부추진"/>
      <sheetName val="상용보강"/>
      <sheetName val="표면정지 집계"/>
      <sheetName val="PET MAT집계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기초단가"/>
      <sheetName val="단중표"/>
      <sheetName val="기계경비(시간당)"/>
      <sheetName val="램머"/>
      <sheetName val="AS복구"/>
      <sheetName val="중기터파기"/>
      <sheetName val="변수값"/>
      <sheetName val="중기상차"/>
      <sheetName val="교통처리우회도로"/>
      <sheetName val="갑지"/>
      <sheetName val="산근"/>
      <sheetName val="별표 "/>
      <sheetName val="LP-S"/>
      <sheetName val="COA-17"/>
      <sheetName val="C-18"/>
      <sheetName val="콤보박스와 리스트박스의 연결"/>
      <sheetName val="부재리스트"/>
      <sheetName val="철거산출근거"/>
      <sheetName val="OD5000"/>
      <sheetName val="c_balju"/>
      <sheetName val="TB_내역서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소상 &quot;1&quot;"/>
      <sheetName val="98지급계획"/>
      <sheetName val="내역(정지)"/>
      <sheetName val="남양구조시험동"/>
      <sheetName val="견적서"/>
      <sheetName val="광로3 - 48m"/>
      <sheetName val="간접비"/>
      <sheetName val="견적업체"/>
      <sheetName val="COPING-1"/>
      <sheetName val="역T형교대-2수량"/>
      <sheetName val="종합기별"/>
      <sheetName val="노무비명세서"/>
      <sheetName val="소요자재명세서"/>
      <sheetName val="2.4.1 여수토수량산출"/>
      <sheetName val="장비"/>
      <sheetName val="TYPE-A"/>
      <sheetName val="Eq. Mobilization"/>
      <sheetName val="Hours.CodeST"/>
      <sheetName val="와동25-3(변경)"/>
      <sheetName val="매입세율"/>
      <sheetName val="PROJECT BRIEF(EX.NEW)"/>
      <sheetName val="공문"/>
      <sheetName val="품셈(기초)"/>
      <sheetName val="허용전류-IEC"/>
      <sheetName val="토목주소"/>
      <sheetName val="프랜트면허"/>
      <sheetName val="PBS"/>
      <sheetName val="일위"/>
      <sheetName val="MATRLDATA"/>
      <sheetName val="일위대가목차"/>
      <sheetName val="2000년하반기"/>
      <sheetName val="가시설흙막이"/>
      <sheetName val="본사일보"/>
      <sheetName val="매입부가세율(동림)"/>
      <sheetName val="수량3"/>
      <sheetName val="LIST"/>
      <sheetName val="COVER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piping"/>
      <sheetName val="9-1차이내역"/>
      <sheetName val="No-&gt;Code"/>
      <sheetName val="Dae_Jiju"/>
      <sheetName val="예산M11A"/>
      <sheetName val="을"/>
      <sheetName val="L-type"/>
      <sheetName val="약품공급2"/>
      <sheetName val="사통"/>
      <sheetName val="건설노임"/>
      <sheetName val="project management"/>
      <sheetName val="참고"/>
      <sheetName val="토공A"/>
      <sheetName val="SIHEUNG"/>
      <sheetName val="배수장공사비명세서"/>
      <sheetName val="Tables"/>
      <sheetName val="직노"/>
      <sheetName val="실행내역"/>
      <sheetName val="품산출서"/>
      <sheetName val="내역변"/>
      <sheetName val="부재치수입력"/>
      <sheetName val="요율"/>
      <sheetName val="XL4Poppy"/>
      <sheetName val="집계표"/>
      <sheetName val="YANG"/>
      <sheetName val="PROCESS"/>
      <sheetName val="Breakdown"/>
      <sheetName val="UnitRate"/>
      <sheetName val="工관리비율"/>
      <sheetName val="입력1"/>
      <sheetName val="국공유지및사유지"/>
      <sheetName val="현대물량"/>
      <sheetName val="1차증가원가계산"/>
      <sheetName val="물량산출 (전력간선,전열)"/>
      <sheetName val="물량산출 (전등)"/>
      <sheetName val="COPING설계"/>
      <sheetName val="가설건물"/>
      <sheetName val="가공비"/>
      <sheetName val="전체도급"/>
      <sheetName val="CONCRETE"/>
      <sheetName val="표지판단위"/>
      <sheetName val="토공"/>
      <sheetName val="산출근거1"/>
      <sheetName val="반중력식옹벽"/>
      <sheetName val="토공산출(주차장)"/>
      <sheetName val="재료"/>
      <sheetName val="기준액"/>
      <sheetName val="6.1.3단가산출서(노임단가)_신호무선전송"/>
      <sheetName val="기계경비"/>
      <sheetName val="인건비(환율)"/>
      <sheetName val="데리네이타현황"/>
      <sheetName val="말뚝기초"/>
      <sheetName val="배수공 주요자재 집계표"/>
      <sheetName val="소비자가"/>
      <sheetName val="SUMMARY"/>
      <sheetName val="PAINT"/>
      <sheetName val="기초분물량표"/>
      <sheetName val="사다리"/>
      <sheetName val="본사인상전"/>
      <sheetName val="교통대책내역"/>
      <sheetName val="전계가"/>
      <sheetName val="전장품(관리용)"/>
      <sheetName val="배수장공사비"/>
      <sheetName val="장비부하"/>
      <sheetName val="설치공사2"/>
      <sheetName val="스포회원매출"/>
      <sheetName val="건축원가"/>
      <sheetName val="일위대가집계표"/>
      <sheetName val="보차도경계석"/>
      <sheetName val="도장수량(하1)"/>
      <sheetName val="2000.11월설계내역"/>
      <sheetName val="ENG_prog"/>
      <sheetName val="CABLE"/>
      <sheetName val="안정계산"/>
      <sheetName val="단면검토"/>
      <sheetName val="tggwan(mac)"/>
      <sheetName val="자료입력"/>
      <sheetName val="정산입력"/>
      <sheetName val="무담보1"/>
      <sheetName val="노임,재료비"/>
      <sheetName val="200"/>
      <sheetName val="단위집계표"/>
      <sheetName val="원가총괄"/>
      <sheetName val="부대토목"/>
      <sheetName val="일위대가(가설)"/>
      <sheetName val="F-Assump"/>
      <sheetName val="실행예산"/>
      <sheetName val="삼보지질"/>
      <sheetName val="단락전류-A"/>
      <sheetName val="맨홀수량산출"/>
      <sheetName val="96정변2"/>
      <sheetName val="투찰(하수)"/>
      <sheetName val="산5-7"/>
      <sheetName val="인건비 "/>
      <sheetName val="-15.0"/>
      <sheetName val="unit 4"/>
      <sheetName val="전기일위대가"/>
      <sheetName val="일위대가 "/>
      <sheetName val="부대내역"/>
      <sheetName val="NOMUBI"/>
      <sheetName val="적용인원(지우지말것)"/>
      <sheetName val="특별교실"/>
      <sheetName val="ⴭⴭⴭⴭⴭ"/>
      <sheetName val="본관토공 및 포장공 산출조서"/>
      <sheetName val="VXXXXX"/>
      <sheetName val="LinerWt"/>
      <sheetName val="토공정보"/>
      <sheetName val="B부대공"/>
      <sheetName val="운영및유지보수"/>
      <sheetName val="참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"/>
      <sheetName val="용역설명서"/>
      <sheetName val="예정공정표"/>
      <sheetName val="예산조서"/>
      <sheetName val="수량조서"/>
      <sheetName val="철거발생품"/>
      <sheetName val="용역원가계산서"/>
      <sheetName val="sw개수총괄표"/>
      <sheetName val="sw원가산출"/>
      <sheetName val="직접경비총괄표"/>
      <sheetName val="직접경비일위"/>
      <sheetName val="단가표지"/>
      <sheetName val="도급예산내역서"/>
      <sheetName val="수량산출(1)"/>
      <sheetName val="수량산출(2)"/>
      <sheetName val="직접경비"/>
      <sheetName val="일위대가표"/>
      <sheetName val="산출근거내역서"/>
      <sheetName val="Sheet2"/>
      <sheetName val="Sheet2 (2)"/>
      <sheetName val="Sheet1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 토공 분배표"/>
      <sheetName val="laroux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설 계"/>
      <sheetName val="차액보증"/>
      <sheetName val="기초코드"/>
      <sheetName val="조건표"/>
      <sheetName val="입찰안"/>
      <sheetName val="MAIN_TABLE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제출내역 (2)"/>
      <sheetName val="입출재고현황 (2)"/>
      <sheetName val="설계개요"/>
      <sheetName val="설계"/>
      <sheetName val="BID9697"/>
      <sheetName val="경비2내역"/>
      <sheetName val="적격"/>
      <sheetName val="sw1"/>
      <sheetName val="목표세부명세"/>
      <sheetName val="보도경계블럭"/>
      <sheetName val="SLAB&quot;1&quot;"/>
      <sheetName val="BID"/>
      <sheetName val="날개벽"/>
      <sheetName val="내역"/>
      <sheetName val="기초공"/>
      <sheetName val="일반공사"/>
      <sheetName val="기둥(원형)"/>
      <sheetName val="업체별통장계좌번호"/>
      <sheetName val="Sheet1"/>
      <sheetName val="#REF"/>
      <sheetName val="수문보고"/>
      <sheetName val="EP0618"/>
      <sheetName val="수량산출"/>
      <sheetName val="ilch"/>
      <sheetName val="주현(해보)"/>
      <sheetName val="주현(영광)"/>
      <sheetName val="NOMUBI"/>
      <sheetName val="신호기1"/>
      <sheetName val="노임"/>
      <sheetName val="인건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공통자료"/>
      <sheetName val="일위대가"/>
      <sheetName val="I一般比"/>
      <sheetName val="대치판정"/>
      <sheetName val="원본(갑지)"/>
      <sheetName val="내역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"/>
      <sheetName val="전기일위대가"/>
      <sheetName val="200"/>
      <sheetName val="공통자료"/>
      <sheetName val="금액내역서"/>
      <sheetName val="3.공통공사대비"/>
      <sheetName val="단가 "/>
      <sheetName val="일위대가 (PM)"/>
      <sheetName val="노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NGA"/>
      <sheetName val="DATE"/>
      <sheetName val="SG"/>
      <sheetName val="가격조사서"/>
      <sheetName val="연돌일위집계"/>
      <sheetName val="A-4"/>
      <sheetName val="양수장(기계)"/>
      <sheetName val="EKOG10건축"/>
      <sheetName val="산출2-기기동력"/>
      <sheetName val="#REF"/>
      <sheetName val="hvac(제어동)"/>
      <sheetName val="단면 (2)"/>
      <sheetName val="지급자재"/>
      <sheetName val="기성내역서"/>
      <sheetName val="관급자재집계표"/>
      <sheetName val="S003031"/>
      <sheetName val="여과지동"/>
      <sheetName val="기초자료"/>
      <sheetName val="골조시행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노임단가"/>
      <sheetName val="Baby일위대가"/>
      <sheetName val="40총괄"/>
      <sheetName val="40집계"/>
      <sheetName val="취수탑"/>
      <sheetName val="DATA2000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>
            <v>0</v>
          </cell>
        </row>
        <row r="1529">
          <cell r="A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Sheet1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공사개요"/>
      <sheetName val="설계내역서"/>
      <sheetName val="현장경비"/>
      <sheetName val="Dae_Jiju"/>
      <sheetName val="Sikje_ingun"/>
      <sheetName val="TREE_D"/>
      <sheetName val="단가"/>
      <sheetName val="교대(A1-A2)"/>
      <sheetName val="건축내역"/>
      <sheetName val="내역서"/>
      <sheetName val="견적의뢰서"/>
      <sheetName val="노임"/>
      <sheetName val="실행내역"/>
      <sheetName val="일위대가"/>
      <sheetName val="교대(A1)"/>
      <sheetName val="대비"/>
      <sheetName val="인건비"/>
      <sheetName val="배수공"/>
      <sheetName val="집계표"/>
      <sheetName val="Sheet1 (2)"/>
      <sheetName val="해평견적"/>
      <sheetName val="별표총괄"/>
      <sheetName val="총괄내역서"/>
      <sheetName val="EUL"/>
      <sheetName val="실행철강하도"/>
      <sheetName val="부하(성남)"/>
      <sheetName val="BID"/>
      <sheetName val="공통가설"/>
      <sheetName val="공사비총괄표"/>
      <sheetName val="가격조사서"/>
      <sheetName val="사용성검토"/>
      <sheetName val="청천내"/>
      <sheetName val="재료비"/>
      <sheetName val="시공여유율"/>
      <sheetName val="정부노임단가"/>
      <sheetName val="공종별"/>
      <sheetName val="물가변동 총괄서"/>
      <sheetName val="수량조서(신)"/>
      <sheetName val="금액내역서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인사자료총집계"/>
      <sheetName val="TEST1"/>
      <sheetName val="평가데이터"/>
      <sheetName val=" "/>
      <sheetName val="WORK"/>
      <sheetName val="MAT"/>
      <sheetName val="양수장(기계)"/>
      <sheetName val="토목주소"/>
      <sheetName val="프랜트면허"/>
      <sheetName val="일H35Y4"/>
      <sheetName val="Sheet17"/>
      <sheetName val="제수"/>
      <sheetName val="공기"/>
      <sheetName val="제잡비"/>
      <sheetName val="MIJIBI"/>
      <sheetName val="대림경상68억"/>
      <sheetName val="기초1"/>
      <sheetName val="설계조건"/>
      <sheetName val="Sheet1"/>
      <sheetName val="노무비계"/>
      <sheetName val="조명시설"/>
      <sheetName val="맨홀수량"/>
      <sheetName val="취수탑"/>
      <sheetName val="장비집계"/>
      <sheetName val="허용전류-IEC"/>
      <sheetName val="허용전류-IEC DATA"/>
      <sheetName val="7.1유효폭"/>
      <sheetName val="도시가스현황"/>
      <sheetName val="노임단가"/>
      <sheetName val="경비"/>
      <sheetName val="동력부하계산"/>
      <sheetName val="수량집계"/>
      <sheetName val="Sheet4"/>
      <sheetName val="부속동"/>
      <sheetName val="현장관리비"/>
      <sheetName val="현황산출서"/>
      <sheetName val="중기사용료"/>
      <sheetName val="36+45-113-18+19+20I"/>
      <sheetName val="갑지1"/>
      <sheetName val="증감내역서"/>
      <sheetName val="저"/>
      <sheetName val="내역"/>
      <sheetName val="간접"/>
      <sheetName val="단위단가"/>
      <sheetName val="새공통"/>
      <sheetName val="대전-교대(A1-A2)"/>
      <sheetName val="Sheet3"/>
      <sheetName val="변경내역대비표(2)"/>
      <sheetName val="단면 (2)"/>
      <sheetName val="도급"/>
      <sheetName val="데이타"/>
      <sheetName val="부하계산서"/>
      <sheetName val="방배동내역(한영)"/>
      <sheetName val="토사(PE)"/>
      <sheetName val="구조물견적"/>
      <sheetName val="물가시세"/>
      <sheetName val="자료"/>
      <sheetName val="Y-WORK"/>
      <sheetName val="공문"/>
      <sheetName val="DATE"/>
      <sheetName val="물량"/>
      <sheetName val="현장관리비 산출내역"/>
      <sheetName val="c_balju"/>
      <sheetName val="적용률"/>
      <sheetName val="K55수출"/>
      <sheetName val="공사비예산서(토목분)"/>
      <sheetName val="뚝토공"/>
      <sheetName val="기초"/>
      <sheetName val="단가비교표"/>
      <sheetName val="전기"/>
      <sheetName val="입찰안"/>
      <sheetName val="차액보증"/>
      <sheetName val="공문(신)"/>
      <sheetName val="EQUIP LIST"/>
      <sheetName val="발생토"/>
      <sheetName val="기본단가"/>
      <sheetName val="장비내역서"/>
      <sheetName val="본선 토공 분배표"/>
      <sheetName val="3.공통공사대비"/>
      <sheetName val="CIVIL"/>
      <sheetName val="노무비단가"/>
      <sheetName val="단면치수"/>
      <sheetName val="구조물철거타공정이월"/>
      <sheetName val="수량3"/>
      <sheetName val="침하계"/>
      <sheetName val="출자한도"/>
      <sheetName val="대로근거"/>
      <sheetName val="중로근거"/>
      <sheetName val="갑지(추정)"/>
      <sheetName val="기계경비일람"/>
      <sheetName val="경비2내역"/>
      <sheetName val="을 2"/>
      <sheetName val="을 1"/>
      <sheetName val="토공 갑지"/>
      <sheetName val="장비"/>
      <sheetName val="산근1"/>
      <sheetName val="노무"/>
      <sheetName val="자재"/>
      <sheetName val="지급자재"/>
      <sheetName val="총공사내역서"/>
      <sheetName val="특수선일위대가"/>
      <sheetName val="원형1호맨홀토공수량"/>
      <sheetName val="BOX 본체"/>
      <sheetName val="각사별공사비분개 "/>
      <sheetName val="건축공사실행"/>
      <sheetName val="바닥판"/>
      <sheetName val="주식"/>
      <sheetName val="INPUT"/>
      <sheetName val="1-1"/>
      <sheetName val="내역1"/>
      <sheetName val="D01"/>
      <sheetName val="D02"/>
      <sheetName val="CTEMCOST"/>
      <sheetName val="터널전기"/>
      <sheetName val="자재단가"/>
      <sheetName val="총괄표"/>
      <sheetName val="000000"/>
      <sheetName val="1,2,3,4,5단위수량"/>
      <sheetName val="JUCKEYK"/>
      <sheetName val="설계개요"/>
      <sheetName val="단가조사표"/>
      <sheetName val="예가표"/>
      <sheetName val="기계경비(시간당)"/>
      <sheetName val="램머"/>
      <sheetName val="영동(D)"/>
      <sheetName val="해외법인"/>
      <sheetName val="SG"/>
      <sheetName val="변수데이타"/>
      <sheetName val="자재수량"/>
      <sheetName val="일위대가표"/>
      <sheetName val="일년TOTAL"/>
      <sheetName val="JUCK"/>
      <sheetName val="정SW_원_"/>
      <sheetName val="현장지지물물량"/>
      <sheetName val="제경비"/>
      <sheetName val="실적"/>
      <sheetName val="입력(K0)"/>
      <sheetName val="노무비"/>
      <sheetName val="간접비"/>
      <sheetName val="식재인부"/>
      <sheetName val="L-type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6호기"/>
      <sheetName val="찍기"/>
      <sheetName val="별표"/>
      <sheetName val="자재조사표"/>
      <sheetName val="설계흐름도"/>
      <sheetName val="9811"/>
      <sheetName val="Sheet5"/>
      <sheetName val="용수간선"/>
      <sheetName val="시설물일위"/>
      <sheetName val="표지"/>
      <sheetName val="COVER-P"/>
      <sheetName val="70%"/>
      <sheetName val="6PILE  (돌출)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암거날개벽"/>
      <sheetName val="9GNG운반"/>
      <sheetName val="터널조도"/>
      <sheetName val="U-TYPE(1)"/>
      <sheetName val="맨홀토공산출"/>
      <sheetName val="계수시트"/>
      <sheetName val="노임이"/>
      <sheetName val="유기공정"/>
      <sheetName val="Sheet2"/>
      <sheetName val="견적대비표"/>
      <sheetName val="공내역서"/>
      <sheetName val="TB-내역서"/>
      <sheetName val="소요자재"/>
      <sheetName val="노무산출서"/>
      <sheetName val="2006납품"/>
      <sheetName val="연돌일위집계"/>
      <sheetName val="수량산출"/>
      <sheetName val="마감사양"/>
      <sheetName val="D-3109"/>
      <sheetName val="ABUT수량-A1"/>
      <sheetName val="1.취수장"/>
      <sheetName val="와동25-3(변경)"/>
      <sheetName val="부도어음"/>
      <sheetName val="Pier 3"/>
      <sheetName val="골조시행"/>
      <sheetName val="간선계산"/>
      <sheetName val="정렬"/>
      <sheetName val="관로토공"/>
      <sheetName val="1호맨홀토공"/>
      <sheetName val="신천교(음성)"/>
      <sheetName val="7-3단면_상시"/>
      <sheetName val="기성집계"/>
      <sheetName val="결재갑지"/>
      <sheetName val="일위대가(건축)"/>
      <sheetName val="표준건축비"/>
      <sheetName val="S1"/>
      <sheetName val="목표세부명세"/>
      <sheetName val="설비원가"/>
      <sheetName val="결과조달"/>
      <sheetName val="배명(단가)"/>
      <sheetName val="FORM-0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을"/>
      <sheetName val="기성금내역서"/>
      <sheetName val="매립"/>
      <sheetName val="단위중기"/>
      <sheetName val="3련 BOX"/>
      <sheetName val="중기일위대가"/>
      <sheetName val="조건표"/>
      <sheetName val="수량집계표"/>
      <sheetName val="공종별수량집계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방송(체육관)"/>
      <sheetName val="국공유지및사유지"/>
      <sheetName val="외자배분"/>
      <sheetName val="외자내역"/>
      <sheetName val="시설일위"/>
      <sheetName val="식재수량표"/>
      <sheetName val="식재일위"/>
      <sheetName val="기기리스트"/>
      <sheetName val="금융비용"/>
      <sheetName val="산출근거"/>
      <sheetName val="TYPE A"/>
      <sheetName val="기둥(원형)"/>
      <sheetName val="2"/>
      <sheetName val="전체"/>
      <sheetName val="BOX(1.5X1.5)"/>
      <sheetName val="기초단가"/>
      <sheetName val="옹벽(수량)"/>
      <sheetName val="포장물량집계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WEON"/>
      <sheetName val="날개벽수량표"/>
      <sheetName val="Sheet6"/>
      <sheetName val="12호기내역서(건축분)"/>
      <sheetName val="L형옹벽단위수량(35)"/>
      <sheetName val="L형옹벽단위수량(25)"/>
      <sheetName val="광산내역"/>
      <sheetName val="9"/>
      <sheetName val="장비투입 (2)"/>
      <sheetName val="Baby일위대가"/>
      <sheetName val="품셈TABLE"/>
      <sheetName val="옹벽수량집계"/>
      <sheetName val="1SPAN"/>
      <sheetName val="T기성9605"/>
      <sheetName val="기경집계"/>
      <sheetName val="1ST"/>
      <sheetName val="철거산출근거"/>
      <sheetName val="건축"/>
      <sheetName val="#10거푸집유로폼(0~7m)"/>
      <sheetName val="상부하중"/>
      <sheetName val="풍하중1"/>
      <sheetName val="기지국"/>
      <sheetName val="CC16-내역서"/>
      <sheetName val="영업2"/>
      <sheetName val="일위대가(가설)"/>
      <sheetName val="C &amp; G RHS"/>
      <sheetName val="간접1"/>
      <sheetName val="Total"/>
      <sheetName val="일위대가목차"/>
      <sheetName val="1안98Billing"/>
      <sheetName val="수량명세서"/>
      <sheetName val="실시공"/>
      <sheetName val="선로정수계산"/>
      <sheetName val="DANGA"/>
      <sheetName val="전기일위대가"/>
      <sheetName val="단가산출1"/>
      <sheetName val="단가산출2"/>
      <sheetName val="2000년 공정표"/>
      <sheetName val="예산총괄표"/>
      <sheetName val="신림자금"/>
      <sheetName val="산출내역서집계표"/>
      <sheetName val="장문교(대전)"/>
      <sheetName val="메서,변+증"/>
      <sheetName val="경영상태"/>
      <sheetName val="96까지"/>
      <sheetName val="97년"/>
      <sheetName val="98이후"/>
      <sheetName val="1.설계조건"/>
      <sheetName val="공사내역"/>
      <sheetName val="건축공사요약표"/>
      <sheetName val="집계내역서(가압장)"/>
      <sheetName val="수문보고"/>
      <sheetName val="날개벽(시점좌측)"/>
      <sheetName val="참조"/>
      <sheetName val="단기차입금"/>
      <sheetName val="5사남"/>
      <sheetName val="5.3 단면가정"/>
      <sheetName val="기성내역"/>
      <sheetName val="1공구 건정토건 토공"/>
      <sheetName val="흐름도"/>
      <sheetName val="원가1(기계)"/>
      <sheetName val="jobhist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식재"/>
      <sheetName val="시설물"/>
      <sheetName val="식재출력용"/>
      <sheetName val="유지관리"/>
      <sheetName val="간지"/>
      <sheetName val="수질정화시설"/>
      <sheetName val="°©Áö"/>
      <sheetName val="신우"/>
      <sheetName val="과천MAIN"/>
      <sheetName val="물량표"/>
      <sheetName val="변경원가서갑"/>
      <sheetName val="CON포장수량"/>
      <sheetName val="ACUNIT"/>
      <sheetName val="CONUNIT"/>
      <sheetName val="포장공"/>
      <sheetName val="WEIGHT LIST"/>
      <sheetName val="POL6차-PIPING"/>
      <sheetName val="산#2-1 (2)"/>
      <sheetName val="산#3-1"/>
      <sheetName val="변경내역"/>
      <sheetName val="설산1.나"/>
      <sheetName val="본사S"/>
      <sheetName val="상행-교대(A1-A2)"/>
      <sheetName val="중동공구"/>
      <sheetName val="설계기준"/>
      <sheetName val="증감대비"/>
      <sheetName val="S12"/>
      <sheetName val="S9"/>
      <sheetName val="S14"/>
      <sheetName val="교대시점"/>
      <sheetName val="비탈면보호공수량산출"/>
      <sheetName val="투자효율분석"/>
      <sheetName val="설계명세서"/>
      <sheetName val="L_type"/>
      <sheetName val="유림골조"/>
      <sheetName val="교각계산"/>
      <sheetName val="Process Piping"/>
      <sheetName val="BQ(실행)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토공산출(주차장)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차도조도계산"/>
      <sheetName val="공통비(전체)"/>
      <sheetName val="토목-물가"/>
      <sheetName val="재료"/>
      <sheetName val="예정(3)"/>
      <sheetName val="동원(3)"/>
      <sheetName val="조내역"/>
      <sheetName val="화전내"/>
      <sheetName val="2000용수잠관-수량집계"/>
      <sheetName val="은행"/>
      <sheetName val="부대공사"/>
      <sheetName val="총괄"/>
      <sheetName val="TYPE-A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수량이동"/>
      <sheetName val="펌프장수량산출(토)"/>
      <sheetName val="FAB별"/>
      <sheetName val="수리결과"/>
      <sheetName val="단위수량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성부분조서(내역서)"/>
      <sheetName val="입출재고현황 (2)"/>
      <sheetName val="지급자재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기능직"/>
      <sheetName val="증감내역"/>
      <sheetName val="직원이동현황 "/>
      <sheetName val="휴직현황"/>
      <sheetName val="별정국및일용직현황"/>
      <sheetName val="7급이상여직원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플랜트집계표(45만톤)"/>
      <sheetName val="플랜트중복혼잡(45만톤)"/>
      <sheetName val="건축전기집계표(45만톤)"/>
      <sheetName val="건축중복혼잡(45만톤)"/>
      <sheetName val="계장집계표(45만톤) "/>
      <sheetName val="계장중복혼잡(45만톤)"/>
      <sheetName val="플랜트집계표(15만톤)"/>
      <sheetName val="현황집계표(기계,전기)"/>
      <sheetName val="플랜트중복혼잡(15만톤)"/>
      <sheetName val="건축전기집계표(15만톤)"/>
      <sheetName val="건축중복혼잡(15만톤)"/>
      <sheetName val="계장집계표(15만톤)"/>
      <sheetName val="계장중복혼잡(15만톤)"/>
      <sheetName val="전기혼잡제경비(45)"/>
      <sheetName val="전기하자제경비(45)"/>
      <sheetName val="전기혼잡제경비(15)"/>
      <sheetName val="전기하자제경비(15)"/>
      <sheetName val="기계혼잡제경비(15)"/>
      <sheetName val="기계하자제경비(15)"/>
      <sheetName val="기계혼잡제경비(45)"/>
      <sheetName val="기계하자제경비(45)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총괄"/>
      <sheetName val="2000년1차"/>
      <sheetName val="지수"/>
      <sheetName val="내역서"/>
      <sheetName val="을지"/>
      <sheetName val="단가(1)"/>
      <sheetName val="교대"/>
      <sheetName val="일반공사"/>
      <sheetName val="인부노임"/>
      <sheetName val="DS기성최종"/>
      <sheetName val="DS설변내역서"/>
      <sheetName val="일위대가(가설)"/>
      <sheetName val="DATE"/>
      <sheetName val="직노"/>
      <sheetName val="노임단가"/>
      <sheetName val="단가조사서"/>
      <sheetName val="N賃率-職"/>
      <sheetName val="기둥설계(no)"/>
      <sheetName val="기초판설계(교축직각)"/>
      <sheetName val="자재단가"/>
      <sheetName val="일위대가"/>
      <sheetName val="내역"/>
      <sheetName val="Total"/>
      <sheetName val="골조시행"/>
      <sheetName val="Macro1"/>
      <sheetName val="교대(A1)"/>
      <sheetName val="서식"/>
      <sheetName val="재료표"/>
      <sheetName val="국공유지및사유지"/>
      <sheetName val="물가시세"/>
      <sheetName val="건축내역"/>
      <sheetName val="일위대가표"/>
      <sheetName val="원가계산(2)"/>
      <sheetName val="덕전리"/>
      <sheetName val="Baby일위대가"/>
      <sheetName val="노무비"/>
      <sheetName val="실행예산"/>
      <sheetName val="단가산출서"/>
      <sheetName val="카렌스센터계량기설치공사"/>
      <sheetName val="TOTAL_BOQ"/>
      <sheetName val="설계조건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입찰안"/>
      <sheetName val="ABUT수량-A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총괄표"/>
      <sheetName val="도급"/>
      <sheetName val="포장복구집계"/>
      <sheetName val="Sheet1"/>
      <sheetName val="DATA"/>
      <sheetName val="#REF"/>
      <sheetName val="표지"/>
      <sheetName val="원가계산서 "/>
      <sheetName val="집계표 (1)"/>
      <sheetName val="집계표(2)"/>
      <sheetName val="내역서(1차공사분)"/>
      <sheetName val="수량산출"/>
      <sheetName val="내역서"/>
      <sheetName val="현장일보"/>
      <sheetName val="상수도토공집계표"/>
      <sheetName val="ABUT수량-A1"/>
      <sheetName val="자재단가비교표"/>
      <sheetName val="I一般比"/>
      <sheetName val="N賃率-職"/>
      <sheetName val="일위대가"/>
      <sheetName val="도배공사언고"/>
      <sheetName val="데이타"/>
      <sheetName val="제수"/>
      <sheetName val="공기"/>
      <sheetName val="환율"/>
      <sheetName val="성남일위"/>
      <sheetName val="을"/>
      <sheetName val="POL6차-PIPING"/>
      <sheetName val="일위대가-1"/>
      <sheetName val="Front"/>
      <sheetName val="wall"/>
      <sheetName val="간접"/>
      <sheetName val="ETC"/>
      <sheetName val="예비품"/>
      <sheetName val="노임단가"/>
      <sheetName val="전차선로 물량표"/>
      <sheetName val="단가산출"/>
      <sheetName val="전기일위목록"/>
      <sheetName val="Curves"/>
      <sheetName val="Tables"/>
      <sheetName val="안정검토(온1)"/>
      <sheetName val="견적율"/>
      <sheetName val="공사수행방안"/>
      <sheetName val="1.설계조건"/>
      <sheetName val="산출금액내역"/>
      <sheetName val="설직재-1"/>
      <sheetName val="반중력식옹벽3.5"/>
      <sheetName val="NEYOK"/>
      <sheetName val="영1"/>
      <sheetName val="NEGO"/>
      <sheetName val="CTEMCOST"/>
      <sheetName val="일위대가 (100%)"/>
      <sheetName val="과천MAIN"/>
      <sheetName val="IMPEADENCE MAP 취수장"/>
      <sheetName val="노임"/>
      <sheetName val="단가 "/>
      <sheetName val="내역"/>
      <sheetName val="플랜트 설치"/>
      <sheetName val="별표 "/>
      <sheetName val="지우지마세요"/>
      <sheetName val="단가대비표"/>
      <sheetName val="일위대가(가설)"/>
      <sheetName val="횡배수관토공수량"/>
      <sheetName val="빙장비사양"/>
      <sheetName val="장비사양"/>
      <sheetName val="내역서1999.8최종"/>
      <sheetName val="수목표준대가"/>
      <sheetName val="입찰안"/>
      <sheetName val="인건비"/>
      <sheetName val="예가표"/>
      <sheetName val="Sheet2"/>
      <sheetName val="신우"/>
      <sheetName val="공사원가계산서"/>
      <sheetName val="직노"/>
      <sheetName val="INPUT"/>
      <sheetName val="기준"/>
      <sheetName val="9811"/>
      <sheetName val="목표세부명세"/>
      <sheetName val="GAEYO"/>
      <sheetName val="원하대비"/>
      <sheetName val="원도급"/>
      <sheetName val="하도급"/>
      <sheetName val="Option"/>
      <sheetName val="SP-B1"/>
      <sheetName val="연동내역"/>
      <sheetName val="FD"/>
      <sheetName val="LD"/>
      <sheetName val="집수정"/>
      <sheetName val="청천내"/>
      <sheetName val="현장관리비"/>
      <sheetName val="사급자재"/>
      <sheetName val="관급단가"/>
      <sheetName val="건축-물가변동"/>
      <sheetName val="기계설비-물가변동"/>
      <sheetName val="토목"/>
      <sheetName val="기본DATA"/>
      <sheetName val="평균높이산출근거"/>
      <sheetName val="횡배수관위치조서"/>
      <sheetName val="암거단위-1련"/>
      <sheetName val="화산경계"/>
      <sheetName val="일위_파일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직재"/>
      <sheetName val="일위"/>
      <sheetName val="자재단가표"/>
      <sheetName val="건축내역"/>
      <sheetName val="단가조사"/>
      <sheetName val="5.모델링"/>
      <sheetName val="2.단면가정"/>
      <sheetName val="Sheet6"/>
      <sheetName val="집계표"/>
      <sheetName val="설비내역서"/>
      <sheetName val="건축내역서"/>
      <sheetName val="전기내역서"/>
      <sheetName val="수량산출서"/>
      <sheetName val="표지 (2)"/>
      <sheetName val="FRP내역서"/>
      <sheetName val="7단가"/>
      <sheetName val="손익분석"/>
      <sheetName val="인건-측정"/>
      <sheetName val="중갑지"/>
      <sheetName val="단가"/>
      <sheetName val="단위중량표"/>
      <sheetName val="공사"/>
      <sheetName val="변압기 및 발전기 용량"/>
      <sheetName val="Y-WORK"/>
      <sheetName val="YES-T"/>
      <sheetName val="J형측구단위수량"/>
      <sheetName val="노무비"/>
      <sheetName val="가설공사내역"/>
      <sheetName val="401"/>
      <sheetName val="노무비 "/>
      <sheetName val="노원열병합  건축공사기성내역서"/>
      <sheetName val="AV시스템"/>
      <sheetName val="입력"/>
      <sheetName val="Sheet13"/>
      <sheetName val="발전기"/>
      <sheetName val="Sheet14"/>
      <sheetName val="시행후면적"/>
      <sheetName val="갑지1"/>
      <sheetName val="설계명세서"/>
      <sheetName val="횡배수관집현황(2공구)"/>
      <sheetName val="현장관리비집계표"/>
      <sheetName val="실행철강하도"/>
      <sheetName val="COST"/>
      <sheetName val="조건입력"/>
      <sheetName val="조건입력(2)"/>
      <sheetName val="장비선정"/>
      <sheetName val="냉천부속동"/>
      <sheetName val="금액"/>
      <sheetName val="원가계산서"/>
      <sheetName val="작성기준"/>
      <sheetName val="갑지"/>
      <sheetName val="조명시설"/>
      <sheetName val="일위(PN)"/>
      <sheetName val="MCC제원"/>
      <sheetName val="매립"/>
      <sheetName val="현대물량"/>
      <sheetName val="노 무 비"/>
      <sheetName val="copy"/>
      <sheetName val="내역서-CCTV"/>
      <sheetName val="b_balju_cho"/>
      <sheetName val="전기"/>
      <sheetName val="98수문일위"/>
      <sheetName val="약품설비"/>
      <sheetName val="Total"/>
      <sheetName val="집계"/>
      <sheetName val="인건비 "/>
      <sheetName val="요율"/>
      <sheetName val="터파기및재료"/>
      <sheetName val="직접인건비"/>
      <sheetName val="여수토공사비"/>
      <sheetName val="한강운반비"/>
      <sheetName val="연결임시"/>
      <sheetName val="소방"/>
      <sheetName val="반중력식옹벽"/>
      <sheetName val="P.M 별"/>
      <sheetName val="Sheet3"/>
      <sheetName val="품셈TABLE"/>
      <sheetName val="FB25JN"/>
      <sheetName val="송전기본"/>
      <sheetName val="부하LOAD"/>
      <sheetName val="인제내역"/>
      <sheetName val="예산서표지"/>
      <sheetName val="본공사"/>
      <sheetName val="평가내역"/>
      <sheetName val="SYS별 부하목록"/>
      <sheetName val="cable data"/>
      <sheetName val="구천"/>
      <sheetName val="공내역"/>
      <sheetName val="SUN 2000. 10 가격"/>
      <sheetName val="실행대비"/>
      <sheetName val="차선도색현황"/>
      <sheetName val="전신환매도율"/>
      <sheetName val="A-4"/>
      <sheetName val="H-PILE수량집계"/>
      <sheetName val="Sheet4"/>
      <sheetName val="갑지(추정)"/>
      <sheetName val="자재단가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노임변동률"/>
      <sheetName val="하부철근수량"/>
      <sheetName val="WEIGHT LIST"/>
      <sheetName val="일위목차"/>
      <sheetName val="내역서1"/>
      <sheetName val="내역서(기성청구)"/>
      <sheetName val="견적대비표"/>
      <sheetName val="홍보비디오"/>
      <sheetName val="내역서2안"/>
      <sheetName val="경산"/>
      <sheetName val="대치판정"/>
      <sheetName val="공조기"/>
      <sheetName val="외주"/>
      <sheetName val="MixBed"/>
      <sheetName val="CondPol"/>
      <sheetName val=" 냉각수펌프"/>
      <sheetName val="계약내력"/>
      <sheetName val="ES조서출력하기"/>
      <sheetName val="guard(mac)"/>
      <sheetName val="토목내역서"/>
      <sheetName val="1단계"/>
      <sheetName val="자료"/>
      <sheetName val="토사(PE)"/>
      <sheetName val="산출"/>
      <sheetName val="DATE"/>
      <sheetName val="계산근거"/>
      <sheetName val="__"/>
      <sheetName val="중기사용료"/>
      <sheetName val="XXXXXX"/>
      <sheetName val="원가계산"/>
      <sheetName val="견적"/>
      <sheetName val="조도계산"/>
      <sheetName val="Working(wo WTs)"/>
      <sheetName val="노단"/>
      <sheetName val="R&amp;D"/>
      <sheetName val="교통대책내역"/>
      <sheetName val="982월원안"/>
      <sheetName val="SCHEDULE"/>
      <sheetName val="2원료가나다.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MS)"/>
      <sheetName val="안심내역"/>
      <sheetName val="신규비목"/>
      <sheetName val="품셈목록"/>
      <sheetName val="품셈"/>
      <sheetName val="부표목록"/>
      <sheetName val="부표"/>
      <sheetName val="별표"/>
      <sheetName val="자재"/>
      <sheetName val="노임"/>
      <sheetName val="중기"/>
      <sheetName val="중기기초단가"/>
      <sheetName val="여건71 (3)"/>
      <sheetName val="여건71 (2)"/>
      <sheetName val="여건83"/>
      <sheetName val="신규"/>
      <sheetName val="추품"/>
      <sheetName val="Sheet1"/>
      <sheetName val="증감"/>
      <sheetName val="여건"/>
      <sheetName val="증감-여건"/>
      <sheetName val="B"/>
      <sheetName val="준검 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VXXXXX"/>
      <sheetName val="1-1집계"/>
      <sheetName val="1-1토공"/>
      <sheetName val="1-1수량"/>
      <sheetName val="1-2집계"/>
      <sheetName val="1-2토공"/>
      <sheetName val="1-2수량"/>
      <sheetName val="1-3~9집계"/>
      <sheetName val="1-3~9토공"/>
      <sheetName val="1-3~9수량"/>
      <sheetName val="1-10집계"/>
      <sheetName val="1-10토공"/>
      <sheetName val="1-10수량"/>
      <sheetName val="1-11집계"/>
      <sheetName val="1-11토공"/>
      <sheetName val="1-11수량"/>
      <sheetName val="1-12집계"/>
      <sheetName val="1-12토공"/>
      <sheetName val="1-12수량"/>
      <sheetName val="1-13집계"/>
      <sheetName val="1-13토공"/>
      <sheetName val="1-13수량"/>
      <sheetName val="1-3~10집계"/>
      <sheetName val="1-3~10토공"/>
      <sheetName val="1-3~10수량"/>
      <sheetName val="1-14집계"/>
      <sheetName val="1-14토공"/>
      <sheetName val="1-14수량"/>
      <sheetName val="1-3집계"/>
      <sheetName val="1-3토공"/>
      <sheetName val="1-3수량"/>
      <sheetName val="1-4집계"/>
      <sheetName val="1-4토공"/>
      <sheetName val="1-4수량"/>
      <sheetName val="1-5집계"/>
      <sheetName val="1-5토공"/>
      <sheetName val="1-5수량"/>
      <sheetName val="1-6집계"/>
      <sheetName val="1-6토공"/>
      <sheetName val="1-6수량"/>
      <sheetName val="1-7집계"/>
      <sheetName val="1-7토공"/>
      <sheetName val="1-7수량"/>
      <sheetName val="Sheet1"/>
      <sheetName val="2-1집계"/>
      <sheetName val="2-1토공"/>
      <sheetName val="2-1수량"/>
      <sheetName val="2-2집계"/>
      <sheetName val="2-2토공"/>
      <sheetName val="2-2수량"/>
      <sheetName val="2-3집계"/>
      <sheetName val="2-3토공"/>
      <sheetName val="2-3수량"/>
      <sheetName val="2-4집계"/>
      <sheetName val="2-4토공"/>
      <sheetName val="2-4수량"/>
      <sheetName val="2-5집계"/>
      <sheetName val="2-5토공"/>
      <sheetName val="2-5수량"/>
      <sheetName val="2-6집계"/>
      <sheetName val="2-6토공"/>
      <sheetName val="2-6수량"/>
      <sheetName val="2-7집계"/>
      <sheetName val="2-7토공"/>
      <sheetName val="2-7수량"/>
      <sheetName val="2-8집계"/>
      <sheetName val="2-8토공"/>
      <sheetName val="2-8수량"/>
      <sheetName val="L-1집계"/>
      <sheetName val="L-1수량"/>
      <sheetName val="L-2~3집계"/>
      <sheetName val="L-2~3수량"/>
      <sheetName val="L-4~5집계"/>
      <sheetName val="L-4~5수량"/>
      <sheetName val="L-6~7집계"/>
      <sheetName val="L-6~7수량"/>
      <sheetName val="L-8~9집계"/>
      <sheetName val="L-8~9수량"/>
      <sheetName val="L-10~11집계"/>
      <sheetName val="L-10~11수량"/>
      <sheetName val="L-12~13집계"/>
      <sheetName val="L-12~13수량"/>
      <sheetName val="L-14~15집계"/>
      <sheetName val="L-14~15수량"/>
      <sheetName val="L-16~17집계"/>
      <sheetName val="L-16~17수량"/>
      <sheetName val="L-18~19집계"/>
      <sheetName val="L-18~19수량"/>
      <sheetName val="R-1집계"/>
      <sheetName val="R-1수량"/>
      <sheetName val="R-2~3집계"/>
      <sheetName val="R-2~3수량"/>
      <sheetName val="R-4~5집계"/>
      <sheetName val="R-4~5수량"/>
      <sheetName val="R-6~7집계"/>
      <sheetName val="R-6~7수량"/>
      <sheetName val="R-8~9집계"/>
      <sheetName val="R-8~9수량"/>
      <sheetName val="R-10~11집계"/>
      <sheetName val="R-10~11수량"/>
      <sheetName val="R-12~13집계"/>
      <sheetName val="R-12~13수량"/>
      <sheetName val="R-14~15집계"/>
      <sheetName val="R-14~15수량"/>
      <sheetName val="R-16~17집계"/>
      <sheetName val="R-16~17수량"/>
      <sheetName val="R-18~19집계"/>
      <sheetName val="xxxxxx"/>
      <sheetName val="A1집계표"/>
      <sheetName val="A2집계표"/>
      <sheetName val="총괄수량"/>
      <sheetName val=" 교대토공집계표"/>
      <sheetName val="토공"/>
      <sheetName val="A1수량"/>
      <sheetName val="A2수량"/>
      <sheetName val="교대철근집계"/>
      <sheetName val="교대철근집계표"/>
      <sheetName val="마산방향"/>
      <sheetName val="진주방향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단면 (2)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"/>
      <sheetName val="BASIC (2)"/>
      <sheetName val="수량집계"/>
      <sheetName val="수량집계(2)"/>
      <sheetName val="수량산출"/>
      <sheetName val="수량산출 (2)"/>
      <sheetName val="철거수량"/>
      <sheetName val="철거발생"/>
      <sheetName val="piece"/>
      <sheetName val="piece (2)"/>
    </sheetNames>
    <sheetDataSet>
      <sheetData sheetId="0" refreshError="1"/>
      <sheetData sheetId="1" refreshError="1">
        <row r="1">
          <cell r="A1">
            <v>1</v>
          </cell>
          <cell r="B1" t="str">
            <v>42. 전신및전화장치</v>
          </cell>
        </row>
        <row r="2">
          <cell r="A2">
            <v>2</v>
          </cell>
          <cell r="B2" t="str">
            <v xml:space="preserve">    가) 전송설비</v>
          </cell>
        </row>
        <row r="3">
          <cell r="A3">
            <v>3</v>
          </cell>
          <cell r="B3" t="str">
            <v xml:space="preserve"> 광가입자장치신설</v>
          </cell>
          <cell r="C3" t="str">
            <v>FLC-B TYPE(정류기,BATT포함)</v>
          </cell>
          <cell r="D3" t="str">
            <v>대</v>
          </cell>
        </row>
        <row r="4">
          <cell r="A4">
            <v>4</v>
          </cell>
          <cell r="B4" t="str">
            <v xml:space="preserve"> MDF 신설</v>
          </cell>
          <cell r="C4" t="str">
            <v>600P D형</v>
          </cell>
          <cell r="D4" t="str">
            <v>대</v>
          </cell>
        </row>
        <row r="5">
          <cell r="A5">
            <v>5</v>
          </cell>
          <cell r="B5" t="str">
            <v xml:space="preserve"> OFD 신설</v>
          </cell>
          <cell r="C5" t="str">
            <v>72core</v>
          </cell>
          <cell r="D5" t="str">
            <v>대</v>
          </cell>
        </row>
        <row r="6">
          <cell r="A6">
            <v>6</v>
          </cell>
          <cell r="B6" t="str">
            <v xml:space="preserve"> 써지보호기설치</v>
          </cell>
          <cell r="C6" t="str">
            <v>전원용</v>
          </cell>
          <cell r="D6" t="str">
            <v>개</v>
          </cell>
        </row>
        <row r="7">
          <cell r="A7">
            <v>7</v>
          </cell>
          <cell r="B7" t="str">
            <v xml:space="preserve"> 써지보호기설치</v>
          </cell>
          <cell r="C7" t="str">
            <v>데이타용</v>
          </cell>
          <cell r="D7" t="str">
            <v>개</v>
          </cell>
        </row>
        <row r="8">
          <cell r="A8">
            <v>8</v>
          </cell>
          <cell r="B8" t="str">
            <v xml:space="preserve"> 자동전화기신설</v>
          </cell>
          <cell r="C8" t="str">
            <v>MFC</v>
          </cell>
          <cell r="D8" t="str">
            <v>대</v>
          </cell>
        </row>
        <row r="9">
          <cell r="A9">
            <v>9</v>
          </cell>
          <cell r="B9" t="str">
            <v xml:space="preserve"> NMS 장비신설</v>
          </cell>
          <cell r="C9" t="str">
            <v>FLC, EMS</v>
          </cell>
          <cell r="D9" t="str">
            <v>대</v>
          </cell>
        </row>
        <row r="10">
          <cell r="A10">
            <v>10</v>
          </cell>
          <cell r="B10" t="str">
            <v xml:space="preserve"> 교환기신설</v>
          </cell>
          <cell r="C10" t="str">
            <v>300회선(정류기,축전지,유지보수장비포함)</v>
          </cell>
          <cell r="D10" t="str">
            <v>식</v>
          </cell>
        </row>
        <row r="11">
          <cell r="A11">
            <v>11</v>
          </cell>
          <cell r="B11" t="str">
            <v xml:space="preserve"> 케이블트레이신설</v>
          </cell>
          <cell r="C11" t="str">
            <v>W : 300</v>
          </cell>
          <cell r="D11" t="str">
            <v>m</v>
          </cell>
        </row>
        <row r="12">
          <cell r="A12">
            <v>12</v>
          </cell>
          <cell r="B12" t="str">
            <v xml:space="preserve"> 벽체구멍뚫기</v>
          </cell>
          <cell r="C12" t="str">
            <v>350×150</v>
          </cell>
          <cell r="D12" t="str">
            <v>개소</v>
          </cell>
        </row>
        <row r="13">
          <cell r="A13">
            <v>13</v>
          </cell>
          <cell r="B13" t="str">
            <v xml:space="preserve"> 다중화장치신설</v>
          </cell>
          <cell r="C13" t="str">
            <v>P-MUX</v>
          </cell>
          <cell r="D13" t="str">
            <v>대</v>
          </cell>
        </row>
        <row r="14">
          <cell r="A14">
            <v>14</v>
          </cell>
          <cell r="B14" t="str">
            <v xml:space="preserve"> OFD 설치</v>
          </cell>
          <cell r="C14" t="str">
            <v>12core</v>
          </cell>
          <cell r="D14" t="str">
            <v>대</v>
          </cell>
        </row>
        <row r="15">
          <cell r="A15">
            <v>15</v>
          </cell>
          <cell r="B15" t="str">
            <v xml:space="preserve"> 광가입자 전원장치신설</v>
          </cell>
          <cell r="C15" t="str">
            <v>정류기 48V 50A(BATT 포함)</v>
          </cell>
          <cell r="D15" t="str">
            <v>대</v>
          </cell>
        </row>
        <row r="16">
          <cell r="A16">
            <v>16</v>
          </cell>
          <cell r="B16" t="str">
            <v xml:space="preserve"> 항온항습기신설</v>
          </cell>
          <cell r="C16" t="str">
            <v>5HP</v>
          </cell>
          <cell r="D16" t="str">
            <v>대</v>
          </cell>
        </row>
        <row r="17">
          <cell r="A17">
            <v>17</v>
          </cell>
          <cell r="B17" t="str">
            <v xml:space="preserve"> 국내케이블 포설,포박</v>
          </cell>
          <cell r="C17" t="str">
            <v>100Ⅱ</v>
          </cell>
          <cell r="D17" t="str">
            <v>m</v>
          </cell>
        </row>
        <row r="18">
          <cell r="A18">
            <v>18</v>
          </cell>
          <cell r="B18" t="str">
            <v xml:space="preserve"> PCM 국내케이블 포설포박</v>
          </cell>
          <cell r="C18" t="str">
            <v>6P×1조</v>
          </cell>
          <cell r="D18" t="str">
            <v>m</v>
          </cell>
        </row>
        <row r="19">
          <cell r="A19">
            <v>19</v>
          </cell>
          <cell r="B19" t="str">
            <v xml:space="preserve"> 심선성단및수용</v>
          </cell>
          <cell r="C19" t="str">
            <v>단자</v>
          </cell>
          <cell r="D19" t="str">
            <v>단자</v>
          </cell>
        </row>
        <row r="20">
          <cell r="A20">
            <v>20</v>
          </cell>
          <cell r="B20" t="str">
            <v xml:space="preserve"> 전원케이블신설</v>
          </cell>
          <cell r="C20" t="str">
            <v>CV 2C/22㎟</v>
          </cell>
          <cell r="D20" t="str">
            <v>m</v>
          </cell>
        </row>
        <row r="21">
          <cell r="A21">
            <v>21</v>
          </cell>
          <cell r="B21" t="str">
            <v xml:space="preserve"> 전원케이블신설</v>
          </cell>
          <cell r="C21" t="str">
            <v>CV 2C/5.5㎟</v>
          </cell>
          <cell r="D21" t="str">
            <v>m</v>
          </cell>
        </row>
        <row r="22">
          <cell r="A22">
            <v>22</v>
          </cell>
          <cell r="B22" t="str">
            <v xml:space="preserve"> 접지선신설</v>
          </cell>
          <cell r="C22" t="str">
            <v>GV 14㎟</v>
          </cell>
          <cell r="D22" t="str">
            <v>m</v>
          </cell>
        </row>
        <row r="23">
          <cell r="A23">
            <v>23</v>
          </cell>
          <cell r="B23" t="str">
            <v xml:space="preserve"> 접지선신설</v>
          </cell>
          <cell r="C23" t="str">
            <v>GV 22㎟</v>
          </cell>
          <cell r="D23" t="str">
            <v>m</v>
          </cell>
        </row>
        <row r="24">
          <cell r="A24">
            <v>24</v>
          </cell>
          <cell r="B24" t="str">
            <v xml:space="preserve"> 에어콘신설</v>
          </cell>
          <cell r="C24" t="str">
            <v>10평형</v>
          </cell>
          <cell r="D24" t="str">
            <v>대</v>
          </cell>
        </row>
        <row r="25">
          <cell r="A25">
            <v>25</v>
          </cell>
          <cell r="B25" t="str">
            <v xml:space="preserve"> 전원케이블 단말처리</v>
          </cell>
          <cell r="C25" t="str">
            <v>22㎟</v>
          </cell>
          <cell r="D25" t="str">
            <v>개소</v>
          </cell>
        </row>
        <row r="26">
          <cell r="A26">
            <v>26</v>
          </cell>
          <cell r="B26" t="str">
            <v xml:space="preserve"> 디지틀회선 분배장치신설(DOTS 포함)</v>
          </cell>
          <cell r="C26" t="str">
            <v>DCS -ISX</v>
          </cell>
          <cell r="D26" t="str">
            <v>대</v>
          </cell>
        </row>
        <row r="27">
          <cell r="A27">
            <v>27</v>
          </cell>
          <cell r="B27" t="str">
            <v xml:space="preserve"> 광가입자 설비용접지신설</v>
          </cell>
          <cell r="C27" t="str">
            <v>10Ω(대지비저항100Ω)</v>
          </cell>
          <cell r="D27" t="str">
            <v>개소</v>
          </cell>
        </row>
        <row r="28">
          <cell r="A28">
            <v>28</v>
          </cell>
          <cell r="B28" t="str">
            <v xml:space="preserve"> 광가입자 설비용접지신설</v>
          </cell>
          <cell r="C28" t="str">
            <v>10Ω(대지비저항200Ω)</v>
          </cell>
          <cell r="D28" t="str">
            <v>개소</v>
          </cell>
        </row>
        <row r="29">
          <cell r="A29">
            <v>29</v>
          </cell>
          <cell r="B29" t="str">
            <v xml:space="preserve"> 광가입자 설비용접지신설</v>
          </cell>
          <cell r="C29" t="str">
            <v>10Ω(대지비저항300Ω)</v>
          </cell>
          <cell r="D29" t="str">
            <v>개소</v>
          </cell>
        </row>
        <row r="30">
          <cell r="A30">
            <v>30</v>
          </cell>
          <cell r="B30" t="str">
            <v xml:space="preserve"> MDF접지신설</v>
          </cell>
          <cell r="C30" t="str">
            <v>10Ω(대지비저항100Ω)</v>
          </cell>
          <cell r="D30" t="str">
            <v>개소</v>
          </cell>
        </row>
        <row r="31">
          <cell r="A31">
            <v>31</v>
          </cell>
          <cell r="B31" t="str">
            <v xml:space="preserve"> MDF접지신설</v>
          </cell>
          <cell r="C31" t="str">
            <v>10Ω(대지비저항200Ω)</v>
          </cell>
          <cell r="D31" t="str">
            <v>개소</v>
          </cell>
        </row>
        <row r="32">
          <cell r="A32">
            <v>32</v>
          </cell>
          <cell r="B32" t="str">
            <v xml:space="preserve"> MDF접지신설</v>
          </cell>
          <cell r="C32" t="str">
            <v>10Ω(대지비저항300Ω)</v>
          </cell>
          <cell r="D32" t="str">
            <v>개소</v>
          </cell>
        </row>
        <row r="33">
          <cell r="A33">
            <v>36</v>
          </cell>
          <cell r="B33" t="str">
            <v xml:space="preserve"> 교환기접지신설</v>
          </cell>
          <cell r="C33" t="str">
            <v>10Ω(대지비저항100Ω)</v>
          </cell>
          <cell r="D33" t="str">
            <v>개소</v>
          </cell>
        </row>
        <row r="34">
          <cell r="A34">
            <v>37</v>
          </cell>
          <cell r="B34" t="str">
            <v xml:space="preserve"> 교환기접지신설</v>
          </cell>
          <cell r="C34" t="str">
            <v>10Ω(대지비저항200Ω)</v>
          </cell>
          <cell r="D34" t="str">
            <v>개소</v>
          </cell>
        </row>
        <row r="35">
          <cell r="A35">
            <v>38</v>
          </cell>
          <cell r="B35" t="str">
            <v xml:space="preserve"> 기기외함접지신설</v>
          </cell>
          <cell r="C35" t="str">
            <v>50Ω(대지비저항100Ω)</v>
          </cell>
          <cell r="D35" t="str">
            <v>개소</v>
          </cell>
        </row>
        <row r="36">
          <cell r="A36">
            <v>39</v>
          </cell>
          <cell r="B36" t="str">
            <v xml:space="preserve"> 기기외함접지신설</v>
          </cell>
          <cell r="C36" t="str">
            <v>50Ω(대지비저항200Ω)</v>
          </cell>
          <cell r="D36" t="str">
            <v>개소</v>
          </cell>
        </row>
        <row r="37">
          <cell r="A37">
            <v>40</v>
          </cell>
          <cell r="B37" t="str">
            <v xml:space="preserve"> 기기외함접지신설</v>
          </cell>
          <cell r="C37" t="str">
            <v>50Ω(대지비저항300Ω)</v>
          </cell>
          <cell r="D37" t="str">
            <v>개소</v>
          </cell>
        </row>
        <row r="38">
          <cell r="A38">
            <v>41</v>
          </cell>
          <cell r="B38" t="str">
            <v xml:space="preserve"> 가입자보안 접지신설</v>
          </cell>
          <cell r="C38" t="str">
            <v>50Ω(대지비저항100Ω)</v>
          </cell>
          <cell r="D38" t="str">
            <v>개소</v>
          </cell>
        </row>
        <row r="39">
          <cell r="A39">
            <v>42</v>
          </cell>
          <cell r="B39" t="str">
            <v xml:space="preserve"> 가입자보안 접지신설</v>
          </cell>
          <cell r="C39" t="str">
            <v>50Ω(대지비저항200Ω)</v>
          </cell>
          <cell r="D39" t="str">
            <v>개소</v>
          </cell>
        </row>
        <row r="40">
          <cell r="A40">
            <v>43</v>
          </cell>
          <cell r="B40" t="str">
            <v xml:space="preserve"> 가입자보안 접지신설</v>
          </cell>
          <cell r="C40" t="str">
            <v>50Ω(대지비저항300Ω)</v>
          </cell>
          <cell r="D40" t="str">
            <v>개소</v>
          </cell>
        </row>
        <row r="41">
          <cell r="A41">
            <v>44</v>
          </cell>
          <cell r="B41" t="str">
            <v xml:space="preserve"> 케이블DUCT신설</v>
          </cell>
          <cell r="C41" t="str">
            <v>W300×H100×2.0t</v>
          </cell>
          <cell r="D41" t="str">
            <v>m</v>
          </cell>
        </row>
        <row r="42">
          <cell r="A42">
            <v>45</v>
          </cell>
          <cell r="B42" t="str">
            <v xml:space="preserve"> 교환기중계선 카드설치</v>
          </cell>
          <cell r="C42" t="str">
            <v>E1 DTI</v>
          </cell>
          <cell r="D42" t="str">
            <v>매</v>
          </cell>
        </row>
        <row r="43">
          <cell r="A43">
            <v>46</v>
          </cell>
          <cell r="B43" t="str">
            <v xml:space="preserve"> 교환기내선 카드설치</v>
          </cell>
          <cell r="C43" t="str">
            <v>500L/C</v>
          </cell>
          <cell r="D43" t="str">
            <v>매</v>
          </cell>
        </row>
        <row r="44">
          <cell r="A44">
            <v>47</v>
          </cell>
          <cell r="B44" t="str">
            <v xml:space="preserve"> 광섬유접속손실 측정기(OTDR)</v>
          </cell>
          <cell r="D44" t="str">
            <v>대</v>
          </cell>
        </row>
        <row r="45">
          <cell r="A45">
            <v>48</v>
          </cell>
          <cell r="B45" t="str">
            <v xml:space="preserve"> 광섬유융착접속기</v>
          </cell>
          <cell r="D45" t="str">
            <v>대</v>
          </cell>
        </row>
        <row r="46">
          <cell r="A46">
            <v>49</v>
          </cell>
          <cell r="B46" t="str">
            <v xml:space="preserve"> 광멀티메타</v>
          </cell>
          <cell r="D46" t="str">
            <v>대</v>
          </cell>
        </row>
        <row r="47">
          <cell r="A47">
            <v>50</v>
          </cell>
          <cell r="B47" t="str">
            <v xml:space="preserve"> 대역폭측정기</v>
          </cell>
          <cell r="D47" t="str">
            <v>대</v>
          </cell>
        </row>
        <row r="48">
          <cell r="A48">
            <v>51</v>
          </cell>
          <cell r="B48" t="str">
            <v xml:space="preserve"> 광가변감쇄기</v>
          </cell>
          <cell r="D48" t="str">
            <v>대</v>
          </cell>
        </row>
        <row r="49">
          <cell r="A49">
            <v>52</v>
          </cell>
          <cell r="B49" t="str">
            <v xml:space="preserve"> SDH/PDH분석기</v>
          </cell>
          <cell r="D49" t="str">
            <v>대</v>
          </cell>
        </row>
        <row r="50">
          <cell r="A50">
            <v>53</v>
          </cell>
          <cell r="B50" t="str">
            <v xml:space="preserve">    나) TALK-BACK설비</v>
          </cell>
        </row>
        <row r="51">
          <cell r="A51">
            <v>54</v>
          </cell>
          <cell r="B51" t="str">
            <v xml:space="preserve"> 토크백모장치신설</v>
          </cell>
          <cell r="C51" t="str">
            <v>6회로</v>
          </cell>
          <cell r="D51" t="str">
            <v>대</v>
          </cell>
        </row>
        <row r="52">
          <cell r="A52">
            <v>55</v>
          </cell>
          <cell r="B52" t="str">
            <v xml:space="preserve"> 토크백모장치신설</v>
          </cell>
          <cell r="C52" t="str">
            <v>12회로</v>
          </cell>
          <cell r="D52" t="str">
            <v>대</v>
          </cell>
        </row>
        <row r="53">
          <cell r="A53">
            <v>56</v>
          </cell>
          <cell r="B53" t="str">
            <v xml:space="preserve"> 토크백모장치신설</v>
          </cell>
          <cell r="C53" t="str">
            <v>18회로</v>
          </cell>
          <cell r="D53" t="str">
            <v>대</v>
          </cell>
        </row>
        <row r="54">
          <cell r="A54">
            <v>57</v>
          </cell>
          <cell r="B54" t="str">
            <v xml:space="preserve"> 토크백모장치신설</v>
          </cell>
          <cell r="C54" t="str">
            <v>24회로</v>
          </cell>
          <cell r="D54" t="str">
            <v>대</v>
          </cell>
        </row>
        <row r="55">
          <cell r="A55">
            <v>58</v>
          </cell>
          <cell r="B55" t="str">
            <v xml:space="preserve"> 토크백자장치신설</v>
          </cell>
          <cell r="C55" t="str">
            <v>기초대형(5W)</v>
          </cell>
          <cell r="D55" t="str">
            <v>대</v>
          </cell>
        </row>
        <row r="56">
          <cell r="A56">
            <v>59</v>
          </cell>
          <cell r="B56" t="str">
            <v xml:space="preserve"> 토크백자장치신설</v>
          </cell>
          <cell r="C56" t="str">
            <v>탁상형(3W)</v>
          </cell>
          <cell r="D56" t="str">
            <v>대</v>
          </cell>
        </row>
        <row r="57">
          <cell r="A57">
            <v>60</v>
          </cell>
          <cell r="B57" t="str">
            <v xml:space="preserve"> 옥외제어케이블신설</v>
          </cell>
          <cell r="C57" t="str">
            <v>CTC 2P</v>
          </cell>
          <cell r="D57" t="str">
            <v>m</v>
          </cell>
        </row>
        <row r="58">
          <cell r="A58">
            <v>61</v>
          </cell>
          <cell r="B58" t="str">
            <v xml:space="preserve"> 토크백자장치 접지신설</v>
          </cell>
          <cell r="C58" t="str">
            <v>50Ω(대지비저항100Ω)</v>
          </cell>
          <cell r="D58" t="str">
            <v>개소</v>
          </cell>
        </row>
        <row r="59">
          <cell r="A59">
            <v>62</v>
          </cell>
          <cell r="B59" t="str">
            <v xml:space="preserve"> 토크백자장치 접지신설</v>
          </cell>
          <cell r="C59" t="str">
            <v>50Ω(대지비저항200Ω)</v>
          </cell>
          <cell r="D59" t="str">
            <v>개소</v>
          </cell>
        </row>
        <row r="60">
          <cell r="A60">
            <v>63</v>
          </cell>
          <cell r="B60" t="str">
            <v xml:space="preserve"> 토크백자장치 접지신설</v>
          </cell>
          <cell r="C60" t="str">
            <v>50Ω(대지비저항300Ω)</v>
          </cell>
          <cell r="D60" t="str">
            <v>개소</v>
          </cell>
        </row>
        <row r="61">
          <cell r="A61">
            <v>64</v>
          </cell>
          <cell r="B61" t="str">
            <v xml:space="preserve"> 방송용AMP신설</v>
          </cell>
          <cell r="C61" t="str">
            <v>120W(Rack Type)</v>
          </cell>
          <cell r="D61" t="str">
            <v>대</v>
          </cell>
        </row>
        <row r="62">
          <cell r="A62">
            <v>65</v>
          </cell>
          <cell r="B62" t="str">
            <v xml:space="preserve"> 방송용고성기신설</v>
          </cell>
          <cell r="C62" t="str">
            <v>25W×2대(기초대형)</v>
          </cell>
          <cell r="D62" t="str">
            <v>식</v>
          </cell>
        </row>
        <row r="63">
          <cell r="A63">
            <v>66</v>
          </cell>
          <cell r="B63" t="str">
            <v xml:space="preserve"> 트라프뚜껑 열고닫기</v>
          </cell>
          <cell r="C63" t="str">
            <v>T-120</v>
          </cell>
          <cell r="D63" t="str">
            <v>m</v>
          </cell>
        </row>
        <row r="64">
          <cell r="A64">
            <v>67</v>
          </cell>
          <cell r="B64" t="str">
            <v xml:space="preserve"> 백관부설</v>
          </cell>
          <cell r="C64" t="str">
            <v>Φ100mm</v>
          </cell>
          <cell r="D64" t="str">
            <v>m</v>
          </cell>
        </row>
        <row r="65">
          <cell r="A65">
            <v>68</v>
          </cell>
          <cell r="B65" t="str">
            <v xml:space="preserve"> 토크백모장치 접지신설</v>
          </cell>
          <cell r="C65" t="str">
            <v>10Ω(대지비저항100Ω)</v>
          </cell>
          <cell r="D65" t="str">
            <v>개소</v>
          </cell>
        </row>
        <row r="66">
          <cell r="A66">
            <v>69</v>
          </cell>
          <cell r="B66" t="str">
            <v xml:space="preserve"> 토크백모장치 접지신설</v>
          </cell>
          <cell r="C66" t="str">
            <v>10Ω(대지비저항200Ω)</v>
          </cell>
          <cell r="D66" t="str">
            <v>개소</v>
          </cell>
        </row>
        <row r="67">
          <cell r="A67">
            <v>70</v>
          </cell>
          <cell r="B67" t="str">
            <v xml:space="preserve"> 토크백모장치 접지신설</v>
          </cell>
          <cell r="C67" t="str">
            <v>10Ω(대지비저항300Ω)</v>
          </cell>
          <cell r="D67" t="str">
            <v>개소</v>
          </cell>
        </row>
        <row r="68">
          <cell r="A68">
            <v>71</v>
          </cell>
          <cell r="B68" t="str">
            <v xml:space="preserve">    다) 사령전화설비</v>
          </cell>
        </row>
        <row r="69">
          <cell r="A69">
            <v>72</v>
          </cell>
          <cell r="B69" t="str">
            <v xml:space="preserve"> 사령전화기 자장치신설</v>
          </cell>
          <cell r="C69" t="str">
            <v>DTMF식</v>
          </cell>
          <cell r="D69" t="str">
            <v>대</v>
          </cell>
        </row>
        <row r="70">
          <cell r="A70">
            <v>73</v>
          </cell>
          <cell r="B70" t="str">
            <v xml:space="preserve"> 사령전화기 운용장치신설</v>
          </cell>
          <cell r="C70" t="str">
            <v>DTMF식</v>
          </cell>
          <cell r="D70" t="str">
            <v>대</v>
          </cell>
        </row>
        <row r="71">
          <cell r="A71">
            <v>74</v>
          </cell>
          <cell r="B71" t="str">
            <v xml:space="preserve">    라) 모사전송설비</v>
          </cell>
        </row>
        <row r="72">
          <cell r="A72">
            <v>75</v>
          </cell>
          <cell r="B72" t="str">
            <v xml:space="preserve"> 모사전송장치신설</v>
          </cell>
          <cell r="C72" t="str">
            <v>GⅢ급</v>
          </cell>
          <cell r="D72" t="str">
            <v>대</v>
          </cell>
        </row>
        <row r="73">
          <cell r="A73">
            <v>76</v>
          </cell>
          <cell r="B73" t="str">
            <v xml:space="preserve"> 모사전송동보장치신설</v>
          </cell>
          <cell r="C73" t="str">
            <v>64회선용</v>
          </cell>
          <cell r="D73" t="str">
            <v>대</v>
          </cell>
        </row>
        <row r="74">
          <cell r="A74">
            <v>77</v>
          </cell>
          <cell r="B74" t="str">
            <v xml:space="preserve">    마) 직통전화설비</v>
          </cell>
        </row>
        <row r="75">
          <cell r="A75">
            <v>78</v>
          </cell>
          <cell r="B75" t="str">
            <v xml:space="preserve"> 직통전화기신설</v>
          </cell>
          <cell r="C75" t="str">
            <v>주파수식</v>
          </cell>
          <cell r="D75" t="str">
            <v>대</v>
          </cell>
        </row>
        <row r="76">
          <cell r="A76">
            <v>79</v>
          </cell>
          <cell r="B76" t="str">
            <v xml:space="preserve">    바) 사령원격        방송설비</v>
          </cell>
        </row>
        <row r="77">
          <cell r="A77">
            <v>80</v>
          </cell>
          <cell r="B77" t="str">
            <v xml:space="preserve"> 사령원격방송 주장치설치</v>
          </cell>
          <cell r="C77" t="str">
            <v>2회선용</v>
          </cell>
          <cell r="D77" t="str">
            <v>대</v>
          </cell>
        </row>
        <row r="78">
          <cell r="A78">
            <v>81</v>
          </cell>
          <cell r="B78" t="str">
            <v xml:space="preserve"> 사령원격방송모장치 설치(운용대포함)</v>
          </cell>
          <cell r="C78" t="str">
            <v>200회선용</v>
          </cell>
          <cell r="D78" t="str">
            <v>대</v>
          </cell>
        </row>
        <row r="79">
          <cell r="A79">
            <v>82</v>
          </cell>
          <cell r="B79" t="str">
            <v xml:space="preserve"> 사령원격방송 자장치설치</v>
          </cell>
          <cell r="C79" t="str">
            <v>자장치</v>
          </cell>
          <cell r="D79" t="str">
            <v>대</v>
          </cell>
        </row>
        <row r="80">
          <cell r="A80">
            <v>83</v>
          </cell>
          <cell r="B80" t="str">
            <v xml:space="preserve">    사) 이동화상설비</v>
          </cell>
        </row>
        <row r="81">
          <cell r="A81">
            <v>84</v>
          </cell>
          <cell r="B81" t="str">
            <v xml:space="preserve"> ENG CAMERA</v>
          </cell>
          <cell r="C81" t="str">
            <v>3CCD(렌즈및발전기,cable포함)</v>
          </cell>
          <cell r="D81" t="str">
            <v>SET</v>
          </cell>
        </row>
        <row r="82">
          <cell r="A82">
            <v>85</v>
          </cell>
          <cell r="B82" t="str">
            <v xml:space="preserve"> TRIPOO</v>
          </cell>
          <cell r="C82" t="str">
            <v>삼각대</v>
          </cell>
          <cell r="D82" t="str">
            <v>SET</v>
          </cell>
        </row>
        <row r="83">
          <cell r="A83">
            <v>86</v>
          </cell>
          <cell r="B83" t="str">
            <v xml:space="preserve"> 무선마이크</v>
          </cell>
          <cell r="C83" t="str">
            <v>중계용</v>
          </cell>
          <cell r="D83" t="str">
            <v>SET</v>
          </cell>
        </row>
        <row r="84">
          <cell r="A84">
            <v>87</v>
          </cell>
          <cell r="B84" t="str">
            <v xml:space="preserve"> 광송신기(OTX)</v>
          </cell>
          <cell r="C84" t="str">
            <v>이동화상전송용</v>
          </cell>
          <cell r="D84" t="str">
            <v>대</v>
          </cell>
        </row>
        <row r="85">
          <cell r="A85">
            <v>88</v>
          </cell>
          <cell r="B85" t="str">
            <v xml:space="preserve"> 광수신기(ORX)</v>
          </cell>
          <cell r="C85" t="str">
            <v>이동화상전송용</v>
          </cell>
          <cell r="D85" t="str">
            <v>대</v>
          </cell>
        </row>
        <row r="86">
          <cell r="A86">
            <v>89</v>
          </cell>
          <cell r="B86" t="str">
            <v xml:space="preserve"> V.D.A</v>
          </cell>
          <cell r="C86" t="str">
            <v>1 IN 3 OUT</v>
          </cell>
          <cell r="D86" t="str">
            <v>개</v>
          </cell>
        </row>
        <row r="87">
          <cell r="A87">
            <v>90</v>
          </cell>
          <cell r="B87" t="str">
            <v xml:space="preserve"> MONITOR</v>
          </cell>
          <cell r="C87" t="str">
            <v>10인치</v>
          </cell>
          <cell r="D87" t="str">
            <v>대</v>
          </cell>
        </row>
        <row r="88">
          <cell r="A88">
            <v>91</v>
          </cell>
          <cell r="B88" t="str">
            <v xml:space="preserve"> 이동형 RACK</v>
          </cell>
          <cell r="C88" t="str">
            <v>Special</v>
          </cell>
          <cell r="D88" t="str">
            <v>SET</v>
          </cell>
        </row>
        <row r="89">
          <cell r="A89">
            <v>92</v>
          </cell>
          <cell r="B89" t="str">
            <v xml:space="preserve"> 이동형 OFD</v>
          </cell>
          <cell r="C89" t="str">
            <v>1Core용</v>
          </cell>
          <cell r="D89" t="str">
            <v>개</v>
          </cell>
        </row>
        <row r="90">
          <cell r="A90">
            <v>93</v>
          </cell>
          <cell r="B90" t="str">
            <v xml:space="preserve">    아) 화상전송설비</v>
          </cell>
        </row>
        <row r="91">
          <cell r="A91">
            <v>94</v>
          </cell>
          <cell r="B91" t="str">
            <v xml:space="preserve"> Encoder신설</v>
          </cell>
          <cell r="C91" t="str">
            <v>4CH</v>
          </cell>
          <cell r="D91" t="str">
            <v>대</v>
          </cell>
        </row>
        <row r="92">
          <cell r="A92">
            <v>95</v>
          </cell>
          <cell r="B92" t="str">
            <v xml:space="preserve"> Decoder신설</v>
          </cell>
          <cell r="C92" t="str">
            <v>4CH</v>
          </cell>
          <cell r="D92" t="str">
            <v>대</v>
          </cell>
        </row>
        <row r="93">
          <cell r="A93">
            <v>96</v>
          </cell>
          <cell r="B93" t="str">
            <v xml:space="preserve"> 광송신기신설 (OTX)</v>
          </cell>
          <cell r="C93" t="str">
            <v>화상전송용</v>
          </cell>
          <cell r="D93" t="str">
            <v>대</v>
          </cell>
        </row>
        <row r="94">
          <cell r="A94">
            <v>97</v>
          </cell>
          <cell r="B94" t="str">
            <v xml:space="preserve"> 광수신기신설 (ORX)</v>
          </cell>
          <cell r="C94" t="str">
            <v>화상전송용</v>
          </cell>
          <cell r="D94" t="str">
            <v>대</v>
          </cell>
        </row>
        <row r="95">
          <cell r="A95">
            <v>98</v>
          </cell>
          <cell r="B95" t="str">
            <v xml:space="preserve"> 광중계기신설</v>
          </cell>
          <cell r="C95" t="str">
            <v>화상전송용</v>
          </cell>
          <cell r="D95" t="str">
            <v>대</v>
          </cell>
        </row>
        <row r="96">
          <cell r="A96">
            <v>99</v>
          </cell>
          <cell r="B96" t="str">
            <v xml:space="preserve"> NMS소프트웨어</v>
          </cell>
          <cell r="C96" t="str">
            <v>화상전송용</v>
          </cell>
          <cell r="D96" t="str">
            <v>식</v>
          </cell>
        </row>
        <row r="97">
          <cell r="A97">
            <v>100</v>
          </cell>
          <cell r="B97" t="str">
            <v xml:space="preserve"> 통신실감시용 광송신기신설</v>
          </cell>
          <cell r="C97" t="str">
            <v>화상전송용</v>
          </cell>
          <cell r="D97" t="str">
            <v>대</v>
          </cell>
        </row>
        <row r="98">
          <cell r="A98">
            <v>101</v>
          </cell>
          <cell r="B98" t="str">
            <v>45. 무선장치</v>
          </cell>
        </row>
        <row r="99">
          <cell r="A99">
            <v>102</v>
          </cell>
          <cell r="B99" t="str">
            <v xml:space="preserve">    가) 역용열차무선설비</v>
          </cell>
        </row>
        <row r="100">
          <cell r="A100">
            <v>103</v>
          </cell>
          <cell r="B100" t="str">
            <v xml:space="preserve"> 열차무선원격 조정반신설</v>
          </cell>
          <cell r="C100" t="str">
            <v>열차무선용</v>
          </cell>
          <cell r="D100" t="str">
            <v>대</v>
          </cell>
        </row>
        <row r="101">
          <cell r="A101">
            <v>104</v>
          </cell>
          <cell r="B101" t="str">
            <v xml:space="preserve"> 열차무선 송,수신기신설</v>
          </cell>
          <cell r="C101" t="str">
            <v>15W 역용(유무선결합기포함)</v>
          </cell>
          <cell r="D101" t="str">
            <v>대</v>
          </cell>
        </row>
        <row r="102">
          <cell r="A102">
            <v>105</v>
          </cell>
          <cell r="B102" t="str">
            <v xml:space="preserve"> 열차무선 수신기신설</v>
          </cell>
          <cell r="C102" t="str">
            <v>감청용</v>
          </cell>
          <cell r="D102" t="str">
            <v>대</v>
          </cell>
        </row>
        <row r="103">
          <cell r="A103">
            <v>106</v>
          </cell>
          <cell r="B103" t="str">
            <v xml:space="preserve"> 열차무선 안테나신설</v>
          </cell>
          <cell r="C103" t="str">
            <v>다이폴1호</v>
          </cell>
          <cell r="D103" t="str">
            <v>기</v>
          </cell>
        </row>
        <row r="104">
          <cell r="A104">
            <v>107</v>
          </cell>
          <cell r="B104" t="str">
            <v xml:space="preserve"> 열차무선 안테나신설</v>
          </cell>
          <cell r="C104" t="str">
            <v>다이폴2호</v>
          </cell>
          <cell r="D104" t="str">
            <v>기</v>
          </cell>
        </row>
        <row r="105">
          <cell r="A105">
            <v>108</v>
          </cell>
          <cell r="B105" t="str">
            <v xml:space="preserve"> 열차무선전원 장치함신설</v>
          </cell>
          <cell r="C105" t="str">
            <v>12V 10A(RT, BATT 포함)</v>
          </cell>
          <cell r="D105" t="str">
            <v>대</v>
          </cell>
        </row>
        <row r="106">
          <cell r="A106">
            <v>109</v>
          </cell>
          <cell r="B106" t="str">
            <v xml:space="preserve"> 급전선신설</v>
          </cell>
          <cell r="C106" t="str">
            <v>RG-8U</v>
          </cell>
          <cell r="D106" t="str">
            <v>m</v>
          </cell>
        </row>
        <row r="107">
          <cell r="A107">
            <v>110</v>
          </cell>
          <cell r="B107" t="str">
            <v xml:space="preserve"> 열차무선송수신기 및철탑접지신설</v>
          </cell>
          <cell r="C107" t="str">
            <v>20Ω(대지비저항100Ω)</v>
          </cell>
          <cell r="D107" t="str">
            <v>개소</v>
          </cell>
        </row>
        <row r="108">
          <cell r="A108">
            <v>111</v>
          </cell>
          <cell r="B108" t="str">
            <v xml:space="preserve"> 열차무선송수신기 및철탑접지신설</v>
          </cell>
          <cell r="C108" t="str">
            <v>20Ω(대지비저항200Ω)</v>
          </cell>
          <cell r="D108" t="str">
            <v>개소</v>
          </cell>
        </row>
        <row r="109">
          <cell r="A109">
            <v>112</v>
          </cell>
          <cell r="B109" t="str">
            <v xml:space="preserve"> 열차무선송수신기 및철탑접지신설</v>
          </cell>
          <cell r="C109" t="str">
            <v>20Ω(대지비저항300Ω)</v>
          </cell>
          <cell r="D109" t="str">
            <v>개소</v>
          </cell>
        </row>
        <row r="110">
          <cell r="A110">
            <v>113</v>
          </cell>
          <cell r="B110" t="str">
            <v xml:space="preserve"> 사령실Master Control장비신설</v>
          </cell>
          <cell r="C110" t="str">
            <v>10회선용</v>
          </cell>
          <cell r="D110" t="str">
            <v>식</v>
          </cell>
        </row>
        <row r="111">
          <cell r="A111">
            <v>114</v>
          </cell>
          <cell r="B111" t="str">
            <v xml:space="preserve"> 사령실원격 제어장치신설</v>
          </cell>
          <cell r="C111" t="str">
            <v>10회선용</v>
          </cell>
          <cell r="D111" t="str">
            <v>식</v>
          </cell>
        </row>
        <row r="112">
          <cell r="A112">
            <v>115</v>
          </cell>
          <cell r="B112" t="str">
            <v>45. 역무자동장치</v>
          </cell>
        </row>
        <row r="113">
          <cell r="A113">
            <v>116</v>
          </cell>
          <cell r="B113" t="str">
            <v xml:space="preserve"> 자동개,집표기신설</v>
          </cell>
          <cell r="C113" t="str">
            <v>FLAP</v>
          </cell>
          <cell r="D113" t="str">
            <v>대</v>
          </cell>
        </row>
        <row r="114">
          <cell r="A114">
            <v>117</v>
          </cell>
          <cell r="B114" t="str">
            <v xml:space="preserve"> 자동발매기신설</v>
          </cell>
          <cell r="C114" t="str">
            <v>POM(보통권)</v>
          </cell>
          <cell r="D114" t="str">
            <v>대</v>
          </cell>
        </row>
        <row r="115">
          <cell r="A115">
            <v>118</v>
          </cell>
          <cell r="B115" t="str">
            <v xml:space="preserve"> 자동발권기신설</v>
          </cell>
          <cell r="C115" t="str">
            <v>TOM</v>
          </cell>
          <cell r="D115" t="str">
            <v>대</v>
          </cell>
        </row>
        <row r="116">
          <cell r="A116">
            <v>119</v>
          </cell>
          <cell r="B116" t="str">
            <v xml:space="preserve"> 자동판독기신설</v>
          </cell>
          <cell r="D116" t="str">
            <v>대</v>
          </cell>
        </row>
        <row r="117">
          <cell r="A117">
            <v>120</v>
          </cell>
          <cell r="B117" t="str">
            <v xml:space="preserve"> 중앙전산기신설 (OWS,MWS,FSP포함)</v>
          </cell>
          <cell r="C117" t="str">
            <v>MFC</v>
          </cell>
          <cell r="D117" t="str">
            <v>식</v>
          </cell>
        </row>
        <row r="118">
          <cell r="A118">
            <v>121</v>
          </cell>
          <cell r="B118" t="str">
            <v xml:space="preserve"> 역단위전산기신설</v>
          </cell>
          <cell r="C118" t="str">
            <v>SACU</v>
          </cell>
          <cell r="D118" t="str">
            <v>식</v>
          </cell>
        </row>
        <row r="119">
          <cell r="A119">
            <v>122</v>
          </cell>
          <cell r="B119" t="str">
            <v xml:space="preserve"> 운용자용전산기신설</v>
          </cell>
          <cell r="C119" t="str">
            <v>OWS</v>
          </cell>
          <cell r="D119" t="str">
            <v>식</v>
          </cell>
        </row>
        <row r="120">
          <cell r="A120">
            <v>123</v>
          </cell>
          <cell r="B120" t="str">
            <v xml:space="preserve"> 유지보수용전산기신설</v>
          </cell>
          <cell r="C120" t="str">
            <v>LMWS</v>
          </cell>
          <cell r="D120" t="str">
            <v>식</v>
          </cell>
        </row>
        <row r="121">
          <cell r="A121">
            <v>124</v>
          </cell>
          <cell r="B121" t="str">
            <v xml:space="preserve"> Test-Bench및 시험장비</v>
          </cell>
          <cell r="C121" t="str">
            <v>교육및시험용</v>
          </cell>
          <cell r="D121" t="str">
            <v>식</v>
          </cell>
        </row>
        <row r="122">
          <cell r="A122">
            <v>125</v>
          </cell>
          <cell r="B122" t="str">
            <v xml:space="preserve"> UPS설치</v>
          </cell>
          <cell r="C122" t="str">
            <v>10KVA</v>
          </cell>
          <cell r="D122" t="str">
            <v>대</v>
          </cell>
        </row>
        <row r="123">
          <cell r="A123">
            <v>126</v>
          </cell>
          <cell r="B123" t="str">
            <v xml:space="preserve"> 항온항습기설치</v>
          </cell>
          <cell r="C123" t="str">
            <v>5HP</v>
          </cell>
          <cell r="D123" t="str">
            <v>대</v>
          </cell>
        </row>
        <row r="124">
          <cell r="A124">
            <v>127</v>
          </cell>
          <cell r="B124" t="str">
            <v xml:space="preserve"> 역무자동화 접지신설</v>
          </cell>
          <cell r="C124" t="str">
            <v>10Ω(대지비저항100Ω)</v>
          </cell>
          <cell r="D124" t="str">
            <v>개소</v>
          </cell>
        </row>
        <row r="125">
          <cell r="A125">
            <v>128</v>
          </cell>
          <cell r="B125" t="str">
            <v xml:space="preserve"> 역무자동화 접지신설</v>
          </cell>
          <cell r="C125" t="str">
            <v>10Ω(대지비저항200Ω)</v>
          </cell>
          <cell r="D125" t="str">
            <v>개소</v>
          </cell>
        </row>
        <row r="126">
          <cell r="A126">
            <v>129</v>
          </cell>
          <cell r="B126" t="str">
            <v xml:space="preserve"> 역무자동화 접지신설</v>
          </cell>
          <cell r="C126" t="str">
            <v>10Ω(대지비저항300Ω)</v>
          </cell>
          <cell r="D126" t="str">
            <v>개소</v>
          </cell>
        </row>
        <row r="127">
          <cell r="A127">
            <v>130</v>
          </cell>
          <cell r="B127" t="str">
            <v xml:space="preserve"> 이동형카메라신설</v>
          </cell>
          <cell r="C127" t="str">
            <v>2LUX</v>
          </cell>
          <cell r="D127" t="str">
            <v>대</v>
          </cell>
        </row>
        <row r="128">
          <cell r="A128">
            <v>131</v>
          </cell>
          <cell r="B128" t="str">
            <v xml:space="preserve"> AUTO IRIS LENS</v>
          </cell>
          <cell r="C128" t="str">
            <v>8mm</v>
          </cell>
          <cell r="D128" t="str">
            <v>대</v>
          </cell>
        </row>
        <row r="129">
          <cell r="A129">
            <v>132</v>
          </cell>
          <cell r="B129" t="str">
            <v xml:space="preserve"> 사령실화상전송 CONSOLE신설</v>
          </cell>
          <cell r="C129" t="str">
            <v>화상전송용</v>
          </cell>
          <cell r="D129" t="str">
            <v>식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BASIC (2)"/>
      <sheetName val="평가데이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추곡교-S1"/>
      <sheetName val="P.S.C.BEAM 자재산출조서"/>
      <sheetName val="단면도"/>
      <sheetName val="점수계산1-2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표지"/>
      <sheetName val="갑지"/>
      <sheetName val="간지"/>
      <sheetName val="진주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SLAB&quot;1&quot;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DATA"/>
      <sheetName val="#REF"/>
      <sheetName val="마산방향철근집계"/>
      <sheetName val="진주방향"/>
      <sheetName val="마산방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입력sheet"/>
      <sheetName val="3.중기손료표지"/>
      <sheetName val="4.중기손료"/>
      <sheetName val="5.중기사용료목록표"/>
      <sheetName val="6.경비단가(코드순)"/>
      <sheetName val="7.중기세부항목"/>
      <sheetName val="8.내역서표지"/>
      <sheetName val="9.내역서"/>
      <sheetName val="10.쏘일일위표지"/>
      <sheetName val="11.쏘일일위"/>
      <sheetName val="12.쏘일단가표지"/>
      <sheetName val="13.단가"/>
      <sheetName val="14.쏘일수량산출서"/>
      <sheetName val="숏산출내역(15t)"/>
      <sheetName val="숏산출내역(10t)"/>
      <sheetName val="단가표"/>
      <sheetName val="숏산출내역"/>
      <sheetName val="15.숏일위표지"/>
      <sheetName val="16.숏일위"/>
      <sheetName val="17.숏단가표지"/>
      <sheetName val="18.수평일위표지"/>
      <sheetName val="19.수평일위"/>
      <sheetName val="20.수평단가표지"/>
      <sheetName val="단가"/>
      <sheetName val="일위대가 "/>
      <sheetName val="2000년 공정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급견적대비"/>
      <sheetName val="입찰참가보고"/>
      <sheetName val="실행갑지"/>
      <sheetName val="내역갑지"/>
      <sheetName val="내역"/>
      <sheetName val="진주방향"/>
      <sheetName val="마산방향"/>
      <sheetName val="마산방향철근집계"/>
      <sheetName val="점수계산1-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단면가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(관급)"/>
      <sheetName val="공량산출"/>
      <sheetName val="수량산출"/>
      <sheetName val="대가전기"/>
      <sheetName val="단가산출"/>
      <sheetName val="일 위 대 가 표"/>
      <sheetName val="일위목록"/>
      <sheetName val="내역서"/>
      <sheetName val="내역서집계"/>
      <sheetName val="관급자재"/>
      <sheetName val="관급자재집계"/>
      <sheetName val="공사원가계산서"/>
      <sheetName val="표지"/>
      <sheetName val="을"/>
      <sheetName val="일위대가"/>
      <sheetName val="산출내역서"/>
      <sheetName val="연수원전기.10.25"/>
      <sheetName val="기성내역"/>
      <sheetName val="5직접"/>
      <sheetName val="옥외배관기본공량"/>
      <sheetName val="b_balju"/>
      <sheetName val="b_balju (2)"/>
      <sheetName val="b_gunmul"/>
      <sheetName val="유치원내역"/>
      <sheetName val="원가계산서"/>
      <sheetName val="설계내역 (2)"/>
      <sheetName val="설계서 "/>
      <sheetName val="가격산출"/>
      <sheetName val="산출조서"/>
      <sheetName val="잡비산출"/>
      <sheetName val="갑지"/>
      <sheetName val="기본 상수"/>
      <sheetName val="BASIC (2)"/>
      <sheetName val="노단"/>
      <sheetName val="포장절단"/>
      <sheetName val="Bid Summary"/>
      <sheetName val="이동시 예상비용"/>
      <sheetName val="Seg 1DE비용"/>
      <sheetName val="Transit 비용_감가상각미포함"/>
      <sheetName val="2"/>
      <sheetName val="DATA"/>
      <sheetName val="환율change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  (2)"/>
      <sheetName val="운반비 "/>
      <sheetName val="폐기물처리비 "/>
      <sheetName val="가설사무소설치"/>
      <sheetName val="가설공사비"/>
      <sheetName val="가설공사수량산출"/>
      <sheetName val="작업부산물"/>
      <sheetName val="작업부산물중량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내역서 "/>
      <sheetName val="말뚝지지력산정"/>
      <sheetName val="DATA"/>
      <sheetName val="전기"/>
      <sheetName val="ABUT수량-A1"/>
      <sheetName val="토목"/>
      <sheetName val="조명시설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#REF"/>
      <sheetName val="자료"/>
      <sheetName val="WJ내역(1도급정수장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laroux"/>
      <sheetName val="1"/>
      <sheetName val="4"/>
      <sheetName val="5"/>
      <sheetName val="2"/>
      <sheetName val="3"/>
      <sheetName val="2차손익금회"/>
      <sheetName val="2차손익누계"/>
      <sheetName val="2차기성고조서"/>
      <sheetName val="2차내역분류누계"/>
      <sheetName val="2차내역분류금회"/>
      <sheetName val="집계"/>
      <sheetName val="비목군별공사비산출내역"/>
      <sheetName val="상승비산출"/>
      <sheetName val="기타산출"/>
      <sheetName val="K치산출"/>
      <sheetName val="건축제잡비"/>
      <sheetName val="제잡비전체"/>
      <sheetName val="제잡비97"/>
      <sheetName val="종표지"/>
      <sheetName val="횡표지"/>
      <sheetName val="기계경비지수"/>
      <sheetName val="건설기계집계"/>
      <sheetName val="건설기계단가 (2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참고"/>
      <sheetName val="Sheet1"/>
      <sheetName val="준검 내역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진주방향"/>
      <sheetName val="일위대가"/>
      <sheetName val="집계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  <sheetName val="기초공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경비2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차액보증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준검 내역서"/>
      <sheetName val="집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dule1"/>
      <sheetName val="A-4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2F 회의실견적(5_14 일대)"/>
      <sheetName val="CONCRETE"/>
      <sheetName val="대비"/>
      <sheetName val="P礔CKAGE"/>
      <sheetName val="DS-LOAD"/>
      <sheetName val="남양시작동자105노65기1.3화1.2"/>
      <sheetName val="정부노임단가"/>
      <sheetName val="차액보증"/>
      <sheetName val="ITEM"/>
      <sheetName val="금액내역서"/>
      <sheetName val="토공"/>
      <sheetName val="001"/>
      <sheetName val="지급자재"/>
      <sheetName val="D-3503"/>
      <sheetName val="공통비"/>
      <sheetName val="운반비(전선륐)"/>
      <sheetName val="전기일위대가"/>
      <sheetName val="Y-WORK"/>
      <sheetName val="경비"/>
      <sheetName val="날개벽"/>
      <sheetName val="건축내역"/>
      <sheetName val="BLOCK(1)"/>
      <sheetName val="타공종이기"/>
      <sheetName val="c_balju"/>
      <sheetName val="투찰"/>
      <sheetName val="SG"/>
      <sheetName val="ilch"/>
      <sheetName val="터널조도"/>
      <sheetName val="자재단가"/>
      <sheetName val="출근부"/>
      <sheetName val="코드"/>
      <sheetName val="데이타"/>
      <sheetName val="결과조달"/>
      <sheetName val="Sheet1 (2)"/>
      <sheetName val="CTEMCOST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중기일위대가"/>
      <sheetName val="현금"/>
      <sheetName val="관람석제출"/>
      <sheetName val="전차선로 물량표"/>
      <sheetName val="31.고_x0000_RTU"/>
      <sheetName val="CODE"/>
      <sheetName val="sw1"/>
      <sheetName val="NOMUBI"/>
      <sheetName val="노원열병합  건축공사기성내역서"/>
      <sheetName val="공통가설"/>
      <sheetName val="소비자가"/>
      <sheetName val="내역분기"/>
      <sheetName val="I.설계조건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공사비집계"/>
      <sheetName val="연결임시"/>
      <sheetName val="단위중량"/>
      <sheetName val="L형옹벽(key)"/>
      <sheetName val="토공(완충)"/>
      <sheetName val="98지급계획"/>
      <sheetName val="설계예산내역서"/>
      <sheetName val="11.자재단가"/>
      <sheetName val="집1"/>
      <sheetName val="8.PILE  (돌출)"/>
      <sheetName val="중기사용료"/>
      <sheetName val="구조물철거타공정이월"/>
      <sheetName val="인건비"/>
      <sheetName val="정렬"/>
      <sheetName val="danga"/>
      <sheetName val="한강운반비"/>
      <sheetName val="수량산출"/>
      <sheetName val="기초공"/>
      <sheetName val="기둥(원형)"/>
      <sheetName val="단가조사서"/>
      <sheetName val="기계내역"/>
      <sheetName val="공통부대비"/>
      <sheetName val="K1자재(3차등)"/>
      <sheetName val="BQ"/>
      <sheetName val="견적시담(송포2공구)"/>
      <sheetName val="#REF"/>
      <sheetName val="DATE"/>
      <sheetName val="판"/>
      <sheetName val="BJJIN"/>
      <sheetName val="내역서(총)"/>
      <sheetName val="횡배위치"/>
      <sheetName val="BID"/>
      <sheetName val="단가"/>
      <sheetName val="시설물일위"/>
      <sheetName val="자재집계"/>
      <sheetName val="6호기"/>
      <sheetName val="노무비"/>
      <sheetName val="화재 탐지 설비"/>
      <sheetName val="설계조건"/>
      <sheetName val="안정계산"/>
      <sheetName val="단면검토"/>
      <sheetName val="몰탈재료산출"/>
      <sheetName val="TOTAL"/>
      <sheetName val="백호우계수"/>
      <sheetName val="산거각호표"/>
      <sheetName val="B"/>
      <sheetName val="최초침전지집계표"/>
      <sheetName val="fitting"/>
      <sheetName val="총계"/>
      <sheetName val="내역서 "/>
      <sheetName val="준검 내역서"/>
      <sheetName val="ABUT수량-A1"/>
      <sheetName val="건축"/>
      <sheetName val="토공계산서(부체도로)"/>
      <sheetName val="환률"/>
      <sheetName val="겉장"/>
      <sheetName val="기성검사원"/>
      <sheetName val="원가"/>
      <sheetName val="토목"/>
      <sheetName val="간선계산"/>
      <sheetName val="Site Expenses"/>
      <sheetName val="토목주소"/>
      <sheetName val="프랜트면허"/>
      <sheetName val="FACTOR"/>
      <sheetName val="Sheet4"/>
      <sheetName val="손익분석"/>
      <sheetName val="총집계표"/>
      <sheetName val="일위대가목차"/>
      <sheetName val="실행내역"/>
      <sheetName val="맨홀수량집계"/>
      <sheetName val="공사개요"/>
      <sheetName val="NEWDRAW"/>
      <sheetName val="조도계산서 (도서)"/>
      <sheetName val="교각1"/>
      <sheetName val="조경"/>
      <sheetName val="2000년1차"/>
      <sheetName val="2000전체분"/>
      <sheetName val="JUCK"/>
      <sheetName val="토공총괄집계"/>
      <sheetName val="수목단가"/>
      <sheetName val="시설수량표"/>
      <sheetName val="식재수량표"/>
      <sheetName val="일위목록"/>
      <sheetName val="설변물량"/>
      <sheetName val="소업1교"/>
      <sheetName val="점수계산1-2"/>
      <sheetName val="현장지지물물량"/>
      <sheetName val="보합"/>
      <sheetName val="TYPE-B 평균H"/>
      <sheetName val="토목내역"/>
      <sheetName val="7.1유효폭"/>
      <sheetName val="수량집계"/>
      <sheetName val="총괄집계표"/>
      <sheetName val="(2)"/>
      <sheetName val="신공"/>
      <sheetName val="한전고리-을"/>
      <sheetName val="오산갈곳"/>
      <sheetName val="DATA(BAC)"/>
      <sheetName val="총괄내역서"/>
      <sheetName val="말뚝물량"/>
      <sheetName val="난방열교"/>
      <sheetName val="급탕열교"/>
      <sheetName val="가공비"/>
      <sheetName val="32.銅기기초"/>
      <sheetName val="STORAGE"/>
      <sheetName val="March"/>
      <sheetName val="3BL공동구 수량"/>
      <sheetName val="교각계산"/>
      <sheetName val="경비2내역"/>
      <sheetName val="골조시행"/>
      <sheetName val="을"/>
      <sheetName val="31.고"/>
      <sheetName val="Customer Databas"/>
      <sheetName val="단면가정"/>
      <sheetName val="노임"/>
      <sheetName val="회사99"/>
      <sheetName val="eq_data"/>
      <sheetName val="설계예산서"/>
      <sheetName val="Dae_Jiju"/>
      <sheetName val="Sikje_ingun"/>
      <sheetName val="TREE_D"/>
      <sheetName val="입찰"/>
      <sheetName val="현경"/>
      <sheetName val="여흥"/>
      <sheetName val="Explanation for Page 17"/>
      <sheetName val="수량산출서"/>
      <sheetName val="공종별 집계"/>
      <sheetName val="EUPDAT2"/>
      <sheetName val="산업개발안내서"/>
      <sheetName val="35_x000e_장주신설"/>
      <sheetName val="FRP배관단가(만수)"/>
      <sheetName val="만수배관단가"/>
      <sheetName val="계산근거"/>
      <sheetName val="년"/>
      <sheetName val="금액집계"/>
      <sheetName val="터파기및재료"/>
      <sheetName val="사용성검토"/>
      <sheetName val="내역1"/>
      <sheetName val="TYPE1"/>
      <sheetName val="단면 (2)"/>
      <sheetName val="Macro1"/>
      <sheetName val="조건표"/>
      <sheetName val="Sheet2"/>
      <sheetName val="dtxl"/>
      <sheetName val="woo(mac)"/>
      <sheetName val="총투자비산정"/>
      <sheetName val="ROE(FI)"/>
      <sheetName val="Sens&amp;Anal"/>
      <sheetName val="장문교(대전)"/>
      <sheetName val="건축(충일분)"/>
      <sheetName val="귀래 설계 공내역서"/>
      <sheetName val="대비표"/>
      <sheetName val="품목"/>
      <sheetName val="장비집계"/>
      <sheetName val="기계경비"/>
      <sheetName val="9GNG운반"/>
      <sheetName val="단중표"/>
      <sheetName val="기계실"/>
      <sheetName val="UNIT"/>
      <sheetName val="TABLE"/>
      <sheetName val="입력DATA"/>
      <sheetName val="바닥판"/>
      <sheetName val="실행예산"/>
      <sheetName val="unit 4"/>
      <sheetName val="현장"/>
      <sheetName val="일위대가 (목록)"/>
      <sheetName val="단면(RW1)"/>
      <sheetName val="일위대가목록"/>
      <sheetName val="단가대비표"/>
      <sheetName val="Sheet5"/>
      <sheetName val="견적서"/>
      <sheetName val="C &amp; G RHS"/>
      <sheetName val="hvac(제어동)"/>
      <sheetName val="실시설계"/>
      <sheetName val="원형맨홀수량"/>
      <sheetName val="SE-611"/>
      <sheetName val="하수급견적대비"/>
      <sheetName val="45,46"/>
      <sheetName val="1을"/>
      <sheetName val="#230,#235"/>
      <sheetName val="을지"/>
      <sheetName val="예산변경사항"/>
      <sheetName val="2.예산냴역검토서"/>
      <sheetName val="제경비"/>
      <sheetName val="P.M 별"/>
      <sheetName val="플랜트 설치"/>
      <sheetName val="실행철강하도"/>
      <sheetName val="실행내역서"/>
      <sheetName val="major"/>
      <sheetName val="관거공사비"/>
      <sheetName val="예산서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자료"/>
      <sheetName val="DS-최종"/>
      <sheetName val="단위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8.자재단가"/>
      <sheetName val="초"/>
      <sheetName val="1.수인터널"/>
      <sheetName val="VXXX"/>
      <sheetName val="현장관리비집계표"/>
      <sheetName val="공틀공사"/>
      <sheetName val="연수동"/>
      <sheetName val="2.대외공문"/>
      <sheetName val="물량산출근거"/>
      <sheetName val="전신환매도율"/>
      <sheetName val="부대공집계표"/>
      <sheetName val="직노"/>
      <sheetName val="일위대가표"/>
      <sheetName val="J直材4"/>
      <sheetName val="IMP(MAIN)"/>
      <sheetName val="IMP (REACTOR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예산내역서"/>
      <sheetName val="검색"/>
      <sheetName val="FILE1"/>
      <sheetName val="5공철탑검토표"/>
      <sheetName val="4공철탑검토"/>
      <sheetName val="총누계"/>
      <sheetName val="06-BATCH "/>
      <sheetName val="비대칭계수"/>
      <sheetName val="전동기 SPEC"/>
      <sheetName val="관리비"/>
      <sheetName val="단위세대"/>
      <sheetName val="U-TYPE(1)"/>
      <sheetName val="변화치수"/>
      <sheetName val="구왤집계표"/>
      <sheetName val="Ⅴ-2.공종별내역"/>
      <sheetName val="CS2"/>
      <sheetName val="설계명세서(선로)"/>
      <sheetName val="자재단가표"/>
      <sheetName val="철거수량"/>
      <sheetName val=" 견적서"/>
      <sheetName val="개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TOR"/>
      <sheetName val="조건표"/>
      <sheetName val="입찰안"/>
      <sheetName val="001"/>
      <sheetName val="A-4"/>
      <sheetName val="노임"/>
      <sheetName val="명세서"/>
      <sheetName val="설계조건"/>
      <sheetName val="차액보증"/>
      <sheetName val="정부노임단가"/>
      <sheetName val="DIAPHRAGM"/>
      <sheetName val="경비2내역"/>
      <sheetName val="ITEM"/>
      <sheetName val="타공종이기"/>
      <sheetName val="3련 BOX"/>
      <sheetName val="일반공사"/>
      <sheetName val="3BL공동구 수량"/>
      <sheetName val="조명율표"/>
      <sheetName val="내역"/>
      <sheetName val="2000년1차"/>
      <sheetName val="2000전체분"/>
      <sheetName val="Y-WORK"/>
      <sheetName val="소비자가"/>
      <sheetName val="비목군단가비교표"/>
      <sheetName val="기초공"/>
      <sheetName val="기둥(원형)"/>
      <sheetName val="소업1교"/>
      <sheetName val="간접1"/>
      <sheetName val="WORK"/>
      <sheetName val="원형1호맨홀토공수량"/>
      <sheetName val="지급자재"/>
      <sheetName val="단면가정"/>
      <sheetName val="비교표"/>
      <sheetName val="토공총괄집계"/>
      <sheetName val="일위대가목차"/>
      <sheetName val="중기사용료"/>
      <sheetName val="BQ"/>
      <sheetName val="포장복구집계"/>
      <sheetName val="조도계산서 (도서)"/>
      <sheetName val="수량산출서"/>
      <sheetName val="BID"/>
      <sheetName val="1"/>
      <sheetName val="공사비예산서(토목분)"/>
      <sheetName val="1.설계조건"/>
      <sheetName val="DATA1"/>
      <sheetName val="N賃率-職"/>
      <sheetName val="일위대가D"/>
      <sheetName val="보집계표"/>
      <sheetName val="변화치수"/>
      <sheetName val="bearing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부하LOA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내역서"/>
      <sheetName val="Sheet1"/>
      <sheetName val="Sheet2"/>
      <sheetName val="투찰갑지"/>
      <sheetName val="공종별집계"/>
      <sheetName val="투찰내역"/>
      <sheetName val="실행내역"/>
      <sheetName val="실행개요"/>
      <sheetName val="부대공II"/>
      <sheetName val="공통(20-91)"/>
      <sheetName val="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TYPE1 집계 (원안)"/>
      <sheetName val="TYPE1 집계 (대안)"/>
      <sheetName val="TYPE1 산출근거(원안)"/>
      <sheetName val="TYPE1 산출근거(대안)"/>
      <sheetName val="가설건물"/>
      <sheetName val="SLAB&quot;1&quot;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INPUT"/>
      <sheetName val="진주방향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  <sheetName val="부하LOAD"/>
      <sheetName val="전기공사일위대가"/>
      <sheetName val="요율"/>
      <sheetName val="내역서"/>
      <sheetName val="CONCRETE"/>
      <sheetName val="일위대가"/>
      <sheetName val="Sheet1"/>
      <sheetName val="전기품산출"/>
      <sheetName val="산출금액내역"/>
      <sheetName val="부하(성남)"/>
      <sheetName val="SUN 2000. 10 가격"/>
      <sheetName val="빌딩 안내"/>
      <sheetName val="DATA"/>
      <sheetName val="데이타"/>
      <sheetName val="Macro(차단기)"/>
      <sheetName val="Total"/>
      <sheetName val="터널조도"/>
      <sheetName val="Y-WORK"/>
      <sheetName val="2월가격"/>
      <sheetName val="2월가격표"/>
      <sheetName val="TYPE-1"/>
      <sheetName val="부하계산서"/>
      <sheetName val="COPING"/>
      <sheetName val="giathanh1"/>
      <sheetName val="Macro1"/>
      <sheetName val="MOTOR"/>
      <sheetName val="TRE TABLE"/>
      <sheetName val="정부노임단가"/>
      <sheetName val="Cost bd-&quot;A&quot;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교통연수원설계서(도급)"/>
      <sheetName val="대가단최종"/>
      <sheetName val="단가조사"/>
      <sheetName val="Macro1"/>
      <sheetName val="도봉2지구"/>
      <sheetName val="통장출금액"/>
      <sheetName val="내역서2안"/>
      <sheetName val="대가목록"/>
      <sheetName val="96작생능"/>
      <sheetName val="일위대가목록"/>
      <sheetName val="Mc1"/>
      <sheetName val="Bid Summary"/>
      <sheetName val="이동시 예상비용"/>
      <sheetName val="Seg 1DE비용"/>
      <sheetName val="Transit 비용_감가상각미포함"/>
      <sheetName val="공량산출서"/>
      <sheetName val=" 소방공사 산출근거"/>
      <sheetName val="환율"/>
      <sheetName val="일위대가"/>
      <sheetName val="단가산출-기,교"/>
      <sheetName val="일위목록-기"/>
      <sheetName val="빌딩 안내"/>
      <sheetName val="조견표"/>
      <sheetName val="할증 "/>
      <sheetName val="노임"/>
      <sheetName val="단가"/>
      <sheetName val="단가비교표"/>
      <sheetName val="철거산출근거"/>
      <sheetName val="전기일위목록"/>
      <sheetName val="산출금액내역"/>
      <sheetName val="DATA"/>
      <sheetName val="데이타"/>
      <sheetName val="이토변실(A3-LINE)"/>
      <sheetName val="COST"/>
      <sheetName val="인건비"/>
      <sheetName val="단가최종"/>
      <sheetName val="단가대비"/>
      <sheetName val="Sheet1"/>
      <sheetName val="dt0301"/>
      <sheetName val="dtt0301"/>
      <sheetName val="일위대가(출입)"/>
      <sheetName val="내역서1"/>
      <sheetName val="점검총괄"/>
      <sheetName val="사업수지"/>
      <sheetName val="산출기초"/>
      <sheetName val="수목단가"/>
      <sheetName val="시설수량표"/>
      <sheetName val="식재수량표"/>
      <sheetName val="자재단가"/>
      <sheetName val="일위대가_4층원격_"/>
    </sheetNames>
    <definedNames>
      <definedName name="Macro10"/>
      <definedName name="Macro13"/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Sheet1"/>
      <sheetName val="Sheet2"/>
      <sheetName val="문화가격표"/>
      <sheetName val="토적표"/>
      <sheetName val="Sheet3"/>
      <sheetName val="Sheet1 (2)"/>
      <sheetName val="Sheet1 (3)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</sheetNames>
    <sheetDataSet>
      <sheetData sheetId="0" refreshError="1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예산"/>
      <sheetName val="협의"/>
      <sheetName val="Sheet1"/>
      <sheetName val="작성기준"/>
      <sheetName val="결재방"/>
      <sheetName val="기구조직"/>
      <sheetName val="금융비용"/>
      <sheetName val="예정공정표"/>
      <sheetName val="분할내역"/>
      <sheetName val="실행내역"/>
      <sheetName val="강재손율(신강재)"/>
      <sheetName val="강재손율 (중고재)"/>
      <sheetName val="공통공사비"/>
      <sheetName val="안전관리표지"/>
      <sheetName val="안전관리내역집계표"/>
      <sheetName val="안전관리항목별내역"/>
      <sheetName val="공사진척별"/>
      <sheetName val="환경표지"/>
      <sheetName val="환경내역집계표"/>
      <sheetName val="환경항목별내역"/>
      <sheetName val="__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사별금액"/>
      <sheetName val="기성요약서"/>
      <sheetName val="검사원"/>
      <sheetName val="개산급신청사유서"/>
      <sheetName val="기성부분내역서"/>
      <sheetName val="기성청구"/>
      <sheetName val="공종별금액"/>
      <sheetName val="내역서"/>
      <sheetName val="공사원가계산"/>
      <sheetName val="물가변동액"/>
      <sheetName val="누계기성"/>
      <sheetName val="신규단가공사비"/>
      <sheetName val="신규단가내역"/>
      <sheetName val="비파괴검사"/>
      <sheetName val="FRP"/>
      <sheetName val="부대공"/>
      <sheetName val="토공"/>
      <sheetName val="토공(토적표)"/>
      <sheetName val="구조물헐기수량집계표"/>
      <sheetName val="폐기물처리수량집계"/>
      <sheetName val="기존구조물깨기및철거수량집계"/>
      <sheetName val="깨기수량현황"/>
      <sheetName val="아스콘포장깨기"/>
      <sheetName val="아스팔트포장절단"/>
      <sheetName val="콘크리트포장깨기"/>
      <sheetName val="콘크리트포장절단"/>
      <sheetName val="언양2육교(집계)"/>
      <sheetName val="언양2육교(수량)"/>
      <sheetName val="언양IC2교(하부공)"/>
      <sheetName val="언양IC2교(수량)"/>
      <sheetName val="어음육교(집계)"/>
      <sheetName val="어음육교(수량)"/>
      <sheetName val="반송교 수량집계"/>
      <sheetName val="반송교(수량)"/>
      <sheetName val="구수교(총괄)"/>
      <sheetName val="구수교(상부집계)"/>
      <sheetName val="구수교(하부집계)"/>
      <sheetName val="구수교(수량)"/>
      <sheetName val="구수육교(집계)"/>
      <sheetName val="구수육교(수량)"/>
      <sheetName val="대천교(총괄)"/>
      <sheetName val="대천교(상부집계)"/>
      <sheetName val="대천교(하부집계)"/>
      <sheetName val="대천교(수량)"/>
      <sheetName val="역T형옹벽(수량집계)"/>
      <sheetName val="옹벽집계"/>
      <sheetName val="수량산출서"/>
      <sheetName val="역T형옹벽(구조물)"/>
      <sheetName val="역T형옹벽(토공)"/>
      <sheetName val="옹벽토적표"/>
      <sheetName val="보강토집계"/>
      <sheetName val="보강토옹벽"/>
      <sheetName val="파일,P.C,SHOE"/>
      <sheetName val="배수공자재집계"/>
      <sheetName val="L형측구"/>
      <sheetName val="L형측구(수량)"/>
      <sheetName val="산마루측구"/>
      <sheetName val="산마루측구(수량)"/>
      <sheetName val="U형측구집계"/>
      <sheetName val="U 형측구(수량)"/>
      <sheetName val="토적표"/>
      <sheetName val="횡배수관집계"/>
      <sheetName val="횡배수관수량"/>
      <sheetName val="종배수관집계"/>
      <sheetName val="종배수관(수량)"/>
      <sheetName val="집수정(집계)"/>
      <sheetName val="집수정(수량)"/>
      <sheetName val="암거(집계)"/>
      <sheetName val="암거(수량)"/>
      <sheetName val="11+900(철근)"/>
      <sheetName val="교통안전시설(집계)"/>
      <sheetName val="교통안전시설(수량)"/>
      <sheetName val="교통안전시설기성"/>
      <sheetName val="기존국도유지보수"/>
      <sheetName val="유지보수수량산출서"/>
      <sheetName val="시험성과표"/>
      <sheetName val="사진대지(기성사진)"/>
      <sheetName val="사진대지(기성검사사진)"/>
      <sheetName val="수량산출서표지"/>
      <sheetName val="Sheet1"/>
      <sheetName val="토공(기성현황)"/>
      <sheetName val="횡배수관(기성현황)"/>
      <sheetName val="암거(기성현황)"/>
      <sheetName val="역T형옹벽(기성현황)"/>
      <sheetName val="보강토옹벽(기성현황)"/>
      <sheetName val="실행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참가보고"/>
      <sheetName val="실행갑지"/>
      <sheetName val="내역갑지"/>
      <sheetName val="내역"/>
      <sheetName val="하수급견적대비"/>
      <sheetName val="내역서"/>
      <sheetName val="우수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구조물집계"/>
      <sheetName val="골재산출"/>
      <sheetName val="공구리집계"/>
      <sheetName val="배수관집계"/>
      <sheetName val="L형측구집계"/>
      <sheetName val="암거집계"/>
      <sheetName val="암거공"/>
      <sheetName val="암거이월"/>
      <sheetName val="암거철근"/>
      <sheetName val="집수정집계"/>
      <sheetName val="하수급견적대비"/>
      <sheetName val="ABUT수량-A1"/>
      <sheetName val="실행철강하도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덕2결과"/>
      <sheetName val="방추골결과"/>
      <sheetName val="사막골결과"/>
      <sheetName val="등정골결과"/>
      <sheetName val="뱀골결과"/>
      <sheetName val="운남결과"/>
      <sheetName val="송두"/>
      <sheetName val="베리안"/>
      <sheetName val="장덕3"/>
      <sheetName val="부대장덕3"/>
      <sheetName val="부대송두"/>
      <sheetName val="부대안송"/>
      <sheetName val="부대베리"/>
      <sheetName val="부대사막"/>
      <sheetName val="부대장덕2"/>
      <sheetName val="부대뱀"/>
      <sheetName val="부대등정"/>
      <sheetName val="부대방추"/>
      <sheetName val="사업개요 (2)"/>
      <sheetName val="등정골"/>
      <sheetName val="방추골"/>
      <sheetName val="사막골"/>
      <sheetName val="장덕2"/>
      <sheetName val="뱀골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년사업계획(확정)"/>
      <sheetName val="Sheet1"/>
      <sheetName val="Sheet2"/>
      <sheetName val="Sheet3"/>
      <sheetName val="집계표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TARGET"/>
      <sheetName val="총괄표"/>
      <sheetName val="제조원가계산서(SS-1)"/>
      <sheetName val="운반비원가계산"/>
      <sheetName val="조도계산"/>
      <sheetName val="#REF"/>
      <sheetName val="__MAIN"/>
      <sheetName val="부대내역"/>
      <sheetName val="견적기본FORM"/>
      <sheetName val="2.대외공문"/>
      <sheetName val="빌딩 안내"/>
      <sheetName val="도"/>
      <sheetName val="자재단가"/>
      <sheetName val="일위대가"/>
      <sheetName val="SG"/>
      <sheetName val="단가산출"/>
      <sheetName val="일위목록"/>
      <sheetName val="요율"/>
      <sheetName val="정류기"/>
      <sheetName val="IW-LIST"/>
      <sheetName val="내역"/>
      <sheetName val="1~3월통계,정보"/>
      <sheetName val="전략수주잔(3-31)"/>
      <sheetName val="갑지(추정)"/>
      <sheetName val="내역서"/>
      <sheetName val="S0"/>
      <sheetName val="HVAC"/>
      <sheetName val="sw1"/>
      <sheetName val="NOMUBI"/>
      <sheetName val="일위"/>
      <sheetName val="공사노임"/>
      <sheetName val="단가대비표(SYS)"/>
      <sheetName val="제조노임"/>
      <sheetName val="일위(PN)"/>
      <sheetName val="대로근거"/>
      <sheetName val="중로근거"/>
      <sheetName val="단가사정"/>
      <sheetName val="교통대책내역"/>
      <sheetName val="조내역"/>
      <sheetName val="기성금내역서"/>
      <sheetName val="I一般比"/>
      <sheetName val="표지 (2)"/>
      <sheetName val="MACRO(전선관)"/>
      <sheetName val="지명송금"/>
      <sheetName val="노무비단가"/>
      <sheetName val="천마갑지"/>
      <sheetName val="7.경제성결과"/>
      <sheetName val="401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LANGUAGE"/>
      <sheetName val="불출요청"/>
      <sheetName val="환율"/>
      <sheetName val="동해title"/>
      <sheetName val="DI-ESTI"/>
      <sheetName val="DATASPEC(VT1)"/>
      <sheetName val="자료입력"/>
      <sheetName val="화재 탐지 설비"/>
      <sheetName val="실행내역서 "/>
      <sheetName val="가설공사비"/>
      <sheetName val="부하(성남)"/>
      <sheetName val="제진기"/>
      <sheetName val="Macro(차단기)"/>
      <sheetName val="HV, LV, CONTROL CABLE"/>
      <sheetName val="시설일위"/>
      <sheetName val="데이타"/>
      <sheetName val="DATA"/>
      <sheetName val="工완성공사율"/>
      <sheetName val="수량산출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입찰내역서"/>
      <sheetName val="부대서류갑지"/>
      <sheetName val="하도사항 (2)"/>
      <sheetName val="토공(성창) (2)"/>
      <sheetName val="BASE"/>
      <sheetName val="예가결정시"/>
      <sheetName val="하도사항"/>
      <sheetName val="토공(성창)"/>
      <sheetName val="토공 (우남)"/>
      <sheetName val="토공 (성우)"/>
      <sheetName val="철콘(성창)"/>
      <sheetName val="철콘자재(성창)"/>
      <sheetName val="철콘 (우남)"/>
      <sheetName val="철콘자재 (우남) "/>
      <sheetName val="철콘 (성우)"/>
      <sheetName val="철콘자재 (성우)"/>
      <sheetName val="철강재(금강)"/>
      <sheetName val="제출내역 (2)"/>
      <sheetName val="공내역(100.6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공내역"/>
      <sheetName val="공내역(기존)"/>
      <sheetName val="입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48일위(기존)"/>
      <sheetName val="입찰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준검 내역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식재인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___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준검 내역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DATE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전차선로 물량표"/>
      <sheetName val="한강운반비"/>
      <sheetName val="#REF"/>
      <sheetName val="자재"/>
      <sheetName val="공통(20-91)"/>
      <sheetName val="원가"/>
      <sheetName val="진주방향"/>
      <sheetName val="수량집계A"/>
      <sheetName val="철근집계A"/>
      <sheetName val="일위대가표"/>
      <sheetName val="총괄내역서"/>
      <sheetName val="물가시세"/>
      <sheetName val="일위대가 "/>
      <sheetName val="가설공사비"/>
      <sheetName val="도로구조공사비"/>
      <sheetName val="도로토공공사비"/>
      <sheetName val="여수토공사비"/>
      <sheetName val="b_balju_cho"/>
      <sheetName val="기계경비산출기준"/>
      <sheetName val="노무"/>
      <sheetName val="원가서"/>
      <sheetName val="건축2"/>
      <sheetName val="수량산출"/>
      <sheetName val="AS포장복구 "/>
      <sheetName val="자재단가조사표-수목"/>
      <sheetName val="수목데이타"/>
      <sheetName val="1,2공구원가계산서"/>
      <sheetName val="2공구산출내역"/>
      <sheetName val="1공구산출내역서"/>
      <sheetName val="투찰"/>
      <sheetName val="토공"/>
      <sheetName val="수량산출서"/>
      <sheetName val="일위목록"/>
      <sheetName val="공사비산출내역"/>
      <sheetName val="실행(ALT1)"/>
      <sheetName val="변수값"/>
      <sheetName val="중기상차"/>
      <sheetName val="AS복구"/>
      <sheetName val="중기터파기"/>
      <sheetName val="연습"/>
      <sheetName val="내역서"/>
      <sheetName val="견적"/>
      <sheetName val="기준액"/>
      <sheetName val="기초단가"/>
      <sheetName val="문학간접"/>
      <sheetName val="간접"/>
      <sheetName val="Total"/>
      <sheetName val="별표집계"/>
      <sheetName val="BOJUNGGM"/>
      <sheetName val="실행(표지,갑,을)"/>
      <sheetName val="변경내역"/>
      <sheetName val="단가대비표"/>
      <sheetName val="1차증가원가계산"/>
      <sheetName val="금액"/>
      <sheetName val="nys"/>
      <sheetName val="조건"/>
      <sheetName val="공사설명서"/>
      <sheetName val="공사개요"/>
      <sheetName val="FB25JN"/>
      <sheetName val="기본단가표"/>
      <sheetName val="토공총괄표"/>
      <sheetName val="공사요율산출표"/>
      <sheetName val="장비집계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6호기"/>
      <sheetName val="가시설"/>
      <sheetName val="제출내역 (2)"/>
      <sheetName val="카렌스센터계량기설치공사"/>
      <sheetName val="결재판"/>
      <sheetName val="관접합및부설"/>
      <sheetName val="단가"/>
      <sheetName val="16-1"/>
      <sheetName val="설계서(본관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중기조종사 단위단가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데리네이타현황"/>
      <sheetName val="시설물일위"/>
      <sheetName val="가설공사"/>
      <sheetName val="단가결정"/>
      <sheetName val="내역아"/>
      <sheetName val="울타리"/>
      <sheetName val="2000.11월설계내역"/>
      <sheetName val="부대내역"/>
      <sheetName val="용역비내역-진짜"/>
      <sheetName val="2호맨홀공제수량"/>
      <sheetName val="2003상반기노임기준"/>
      <sheetName val="일위산출"/>
      <sheetName val="단위단가"/>
      <sheetName val="도급기성"/>
      <sheetName val="세부내역"/>
      <sheetName val="자료"/>
      <sheetName val="수목단가"/>
      <sheetName val="시설수량표"/>
      <sheetName val="식재수량표"/>
      <sheetName val="자재단가"/>
      <sheetName val="공구원가계산"/>
      <sheetName val="코드"/>
      <sheetName val="값"/>
      <sheetName val="입찰견적보고서"/>
      <sheetName val="건축-물가변동"/>
      <sheetName val="A-4"/>
      <sheetName val="기초입력 DATA"/>
      <sheetName val="전익자재"/>
      <sheetName val="소비자가"/>
      <sheetName val="갈현동"/>
      <sheetName val="제잡비계산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원가계산"/>
      <sheetName val="원가계산 (2)"/>
      <sheetName val="건축"/>
      <sheetName val="배수장토목공사비"/>
      <sheetName val="금액내역서"/>
      <sheetName val="산출기초"/>
      <sheetName val="인건비"/>
      <sheetName val="참조 (2)"/>
      <sheetName val="실행대비"/>
      <sheetName val="LP-S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삭제금지단가"/>
      <sheetName val="iec"/>
      <sheetName val="ks"/>
      <sheetName val="DATA"/>
      <sheetName val="선로정수"/>
      <sheetName val="전체"/>
      <sheetName val="9811"/>
      <sheetName val="기타 정보통신공사"/>
      <sheetName val="-치수표(곡선부)"/>
      <sheetName val="단가산출서"/>
      <sheetName val="설명"/>
      <sheetName val="WORK"/>
      <sheetName val="설계예산서"/>
      <sheetName val="자판실행"/>
      <sheetName val="70%"/>
      <sheetName val="Sheet1 (2)"/>
      <sheetName val="노임이"/>
      <sheetName val="Recovered_Sheet1"/>
      <sheetName val="수량계표"/>
      <sheetName val="지급자재"/>
      <sheetName val="BID"/>
      <sheetName val="가설건물"/>
      <sheetName val="예산내역서"/>
      <sheetName val="총계"/>
      <sheetName val="대비표"/>
      <sheetName val="월간관리비"/>
      <sheetName val="산출근거"/>
      <sheetName val="재료단가"/>
      <sheetName val="임금단가"/>
      <sheetName val="장비목록표"/>
      <sheetName val="장비운전경비"/>
      <sheetName val="정부노임단가"/>
      <sheetName val="CON'C"/>
      <sheetName val="토목검측서"/>
      <sheetName val="증감내역서"/>
      <sheetName val="경영"/>
      <sheetName val="98년"/>
      <sheetName val="실적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참조(2)"/>
      <sheetName val="참조"/>
      <sheetName val="1공구원가계산"/>
      <sheetName val="1공구원가계산서"/>
      <sheetName val="직재"/>
      <sheetName val="재집"/>
      <sheetName val="제경비적용기준"/>
      <sheetName val="공사자료입력"/>
      <sheetName val="콘크스"/>
      <sheetName val="신청서"/>
      <sheetName val="적용공정"/>
      <sheetName val="시멘트"/>
      <sheetName val="기준비용"/>
      <sheetName val="표_재료"/>
      <sheetName val="입력"/>
      <sheetName val="안내"/>
      <sheetName val="골조-APT 갑지"/>
      <sheetName val="설계"/>
      <sheetName val="도급"/>
      <sheetName val="전등설비"/>
      <sheetName val="토사(PE)"/>
      <sheetName val="부대tu"/>
      <sheetName val="팔당터널(1공구)"/>
      <sheetName val="이름표지정"/>
      <sheetName val="기초코드"/>
      <sheetName val="터파기및재료"/>
      <sheetName val="골조시행"/>
      <sheetName val="제경비율"/>
      <sheetName val="구조물5월기성내역"/>
      <sheetName val="3.바닥판  "/>
      <sheetName val="해외(원화)"/>
      <sheetName val="소요자재"/>
      <sheetName val="노무산출서"/>
      <sheetName val="경비"/>
      <sheetName val="결재갑지"/>
      <sheetName val="재료값"/>
      <sheetName val="포장수량단위"/>
      <sheetName val="106C0300"/>
      <sheetName val="설명서 "/>
      <sheetName val="토목"/>
      <sheetName val="설계총괄표"/>
      <sheetName val="판매시설"/>
      <sheetName val="표지 (2)"/>
      <sheetName val="경비_원본"/>
      <sheetName val="입찰"/>
      <sheetName val="현경"/>
      <sheetName val="CTEMCOST"/>
      <sheetName val="Sheet5"/>
      <sheetName val="건축내역서"/>
      <sheetName val="L_RPTB02_01"/>
      <sheetName val="설계예산"/>
      <sheetName val="중기사용료산출근거"/>
      <sheetName val="단가산출2"/>
      <sheetName val="단가 및 재료비"/>
      <sheetName val="시중노임단가"/>
      <sheetName val="자재 집계표"/>
      <sheetName val="가감수량"/>
      <sheetName val="맨홀수량산출"/>
      <sheetName val="케이블트레이"/>
      <sheetName val="1안"/>
      <sheetName val="자재단가2007.10"/>
      <sheetName val="자재단가2008.4"/>
      <sheetName val="을-ATYPE"/>
      <sheetName val="산출근거(복구)"/>
      <sheetName val="단가표"/>
      <sheetName val="플랜트 설치"/>
      <sheetName val="말뚝지지력산정"/>
      <sheetName val="노임,재료비"/>
      <sheetName val="물가대비표"/>
      <sheetName val="6-1. 관개량조서"/>
      <sheetName val="빙장비사양"/>
      <sheetName val="장비사양"/>
      <sheetName val="CC16-내역서"/>
      <sheetName val="인건비 "/>
      <sheetName val="심사물량"/>
      <sheetName val="심사계산"/>
      <sheetName val="FOB발"/>
      <sheetName val="기계경비"/>
      <sheetName val="30집계표"/>
      <sheetName val="11-2.아파트내역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총괄"/>
      <sheetName val="전기"/>
      <sheetName val="년도별노임표"/>
      <sheetName val="중기목록표"/>
      <sheetName val="우수받이"/>
      <sheetName val="조명시설"/>
      <sheetName val="공통가설"/>
      <sheetName val="평당공사비산정"/>
      <sheetName val="INDEX  LIST"/>
      <sheetName val="산출(부하간선)"/>
      <sheetName val="토목내역서"/>
      <sheetName val="평가데이터"/>
      <sheetName val="연결임시"/>
      <sheetName val="기초1"/>
      <sheetName val="일위"/>
      <sheetName val="노임단가표"/>
      <sheetName val="총괄표"/>
      <sheetName val="토공수량"/>
      <sheetName val="화성태안9공구내역(실행)"/>
      <sheetName val="적용기준"/>
      <sheetName val="배수장공사비명세서"/>
      <sheetName val="말고개터널조명전압강하"/>
      <sheetName val="00노임기준"/>
      <sheetName val="인제내역"/>
      <sheetName val="기계경비(시간당)"/>
      <sheetName val="램머"/>
      <sheetName val="고유코드_설계"/>
      <sheetName val="설계내역서"/>
      <sheetName val="01"/>
      <sheetName val="장비경비"/>
      <sheetName val="타공종이기"/>
      <sheetName val="표  지"/>
      <sheetName val="전기공사"/>
      <sheetName val="토목(대안)"/>
      <sheetName val="설계명세서"/>
      <sheetName val="산출내역서집계표"/>
      <sheetName val="공정표"/>
      <sheetName val="LOOKUP"/>
      <sheetName val="화장실"/>
      <sheetName val="재료"/>
      <sheetName val="예가표"/>
      <sheetName val="21301동"/>
      <sheetName val="적점"/>
      <sheetName val="공사비증감"/>
      <sheetName val="아파트 내역"/>
      <sheetName val="구조물공"/>
      <sheetName val="부대공"/>
      <sheetName val="배수공"/>
      <sheetName val="포장공"/>
      <sheetName val="내역(APT)"/>
      <sheetName val="2공구하도급내역서"/>
      <sheetName val="설계내역"/>
      <sheetName val="7월11일"/>
      <sheetName val="코드표"/>
      <sheetName val="2000년1차"/>
      <sheetName val="2000전체분"/>
      <sheetName val="아파트"/>
      <sheetName val="지질조사"/>
      <sheetName val="JOIN(2span)"/>
      <sheetName val="바닥판"/>
      <sheetName val="주빔의 설계"/>
      <sheetName val="철근량산정및사용성검토"/>
      <sheetName val="입력DATA"/>
      <sheetName val="매채조회"/>
      <sheetName val="원가data"/>
      <sheetName val="단가목록"/>
      <sheetName val="자재목록"/>
      <sheetName val="노임목록"/>
      <sheetName val="토목주소"/>
      <sheetName val="프랜트면허"/>
      <sheetName val="날개벽"/>
      <sheetName val="암거단위"/>
      <sheetName val="횡 연장"/>
      <sheetName val="내역서1999.8최종"/>
      <sheetName val="세금자료"/>
      <sheetName val="실행,원가 최종예상"/>
      <sheetName val="Tool"/>
      <sheetName val="그림"/>
      <sheetName val="월별수입"/>
      <sheetName val="건설기계"/>
      <sheetName val="사급자재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투자비"/>
      <sheetName val="조성원가DATA"/>
      <sheetName val="사업비"/>
      <sheetName val="견적율"/>
      <sheetName val="참고사항"/>
      <sheetName val="근로자자료입력"/>
      <sheetName val="Sheet15"/>
      <sheetName val="DATA1"/>
      <sheetName val="CABLE SIZE-1"/>
      <sheetName val="1-4-2.관(약)"/>
      <sheetName val="내역갑지"/>
      <sheetName val="램프"/>
      <sheetName val="화설내"/>
      <sheetName val="날개벽(시점좌측)"/>
      <sheetName val="본사공가현황"/>
      <sheetName val="철콘"/>
      <sheetName val="입찰안"/>
      <sheetName val="pier(각형)"/>
      <sheetName val="BSD (2)"/>
      <sheetName val="정화조방수미장"/>
      <sheetName val="입력란"/>
      <sheetName val="97노임단가"/>
      <sheetName val="배수내역"/>
      <sheetName val="공사진행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★도급내역(2공구)"/>
      <sheetName val="밸브설치"/>
      <sheetName val="에너지동"/>
      <sheetName val="AL공사(원)"/>
      <sheetName val="상부공철근집계(ABC)"/>
      <sheetName val="상호참고자료"/>
      <sheetName val="발주처자료입력"/>
      <sheetName val="회사기본자료"/>
      <sheetName val="하자보증자료"/>
      <sheetName val="기술자관련자료"/>
      <sheetName val="단가(자재)"/>
      <sheetName val="단가(노임)"/>
      <sheetName val="기초목록"/>
      <sheetName val="단가일람"/>
      <sheetName val="자재일람"/>
      <sheetName val="조경일람"/>
      <sheetName val="시공"/>
      <sheetName val="협력업체"/>
      <sheetName val="99노임기준"/>
      <sheetName val="원가계산하도"/>
      <sheetName val="EARTH"/>
      <sheetName val="신표지1"/>
      <sheetName val="경비내역(을)-1"/>
      <sheetName val="상반기손익차2총괄"/>
      <sheetName val="[수목일위.XLS][수목일위.XLS][수목일위.XLS]e"/>
      <sheetName val="조내역"/>
      <sheetName val="내역(전체_금차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(당초)"/>
      <sheetName val="터파기(변경)"/>
      <sheetName val="#REF"/>
      <sheetName val="데이타"/>
      <sheetName val="식재인부"/>
      <sheetName val="경비2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토목"/>
      <sheetName val="건축"/>
      <sheetName val="기계"/>
      <sheetName val="집계표"/>
      <sheetName val="대림경상68억"/>
      <sheetName val="품셈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__MAIN"/>
      <sheetName val="건축내역"/>
      <sheetName val="수량산출"/>
      <sheetName val="#REF"/>
      <sheetName val="EP0618"/>
      <sheetName val="요율"/>
      <sheetName val="총괄내역서"/>
      <sheetName val="데이타"/>
      <sheetName val="식재인부"/>
      <sheetName val="인천삼산내역서-2"/>
      <sheetName val="내역"/>
      <sheetName val="내역서"/>
      <sheetName val="내역서(실)"/>
      <sheetName val="Y-WORK"/>
      <sheetName val="빌딩 안내"/>
      <sheetName val="설계예산서"/>
      <sheetName val="예산내역서"/>
      <sheetName val="Total"/>
      <sheetName val="중강당 내역"/>
      <sheetName val="총괄표"/>
      <sheetName val="단가 및 재료비"/>
      <sheetName val="중기사용료산출근거"/>
      <sheetName val="단가대비표"/>
      <sheetName val="표지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"/>
      <sheetName val="용역설명서"/>
      <sheetName val="예정공정표"/>
      <sheetName val="예산조서"/>
      <sheetName val="수량조서"/>
      <sheetName val="철거발생품"/>
      <sheetName val="용역원가계산서"/>
      <sheetName val="sw개수총괄표"/>
      <sheetName val="sw원가산출"/>
      <sheetName val="직접경비총괄표"/>
      <sheetName val="직접경비일위"/>
      <sheetName val="단가표지"/>
      <sheetName val="도급예산내역서"/>
      <sheetName val="수량산출(1)"/>
      <sheetName val="수량산출(2)"/>
      <sheetName val="직접경비"/>
      <sheetName val="일위대가표"/>
      <sheetName val="산출근거내역서"/>
      <sheetName val="Sheet2"/>
      <sheetName val="Sheet2 (2)"/>
      <sheetName val="Sheet1"/>
      <sheetName val="수원역(전체분)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하도급사항"/>
      <sheetName val="견적서"/>
      <sheetName val="하도급내역"/>
      <sheetName val="견적내역"/>
      <sheetName val="연습"/>
      <sheetName val="철콘"/>
      <sheetName val="해평견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설명"/>
      <sheetName val="입력"/>
      <sheetName val="사업총괄"/>
      <sheetName val="예산현황"/>
      <sheetName val="예산현황 (2)"/>
      <sheetName val="설계개요"/>
      <sheetName val="공사집계"/>
      <sheetName val="원가계산"/>
      <sheetName val="내역집계"/>
      <sheetName val="관급자재"/>
      <sheetName val="폐기물"/>
      <sheetName val="내역서"/>
      <sheetName val="일위대가"/>
      <sheetName val="감독조서"/>
      <sheetName val="준공조서"/>
      <sheetName val="공사대장"/>
      <sheetName val="하자대장"/>
      <sheetName val="단가 (2)"/>
      <sheetName val="물가시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부대설비"/>
      <sheetName val="일위대가 "/>
      <sheetName val="실행예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물가변동조정개요"/>
      <sheetName val="공사비변경집계표"/>
      <sheetName val="K값산출"/>
      <sheetName val="기계경비"/>
      <sheetName val="지수조정"/>
      <sheetName val="지수적용공사비내역서"/>
      <sheetName val="한강운반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지수적용공사비내역서"/>
      <sheetName val="준검 내역서"/>
      <sheetName val="한강운반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강재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동원인원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참가보고"/>
      <sheetName val="실행갑지"/>
      <sheetName val="내역갑지"/>
      <sheetName val="내역"/>
      <sheetName val="하수급견적대비"/>
      <sheetName val="청천내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하수급견적대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부여 (2)"/>
      <sheetName val="업로드용 (2)"/>
      <sheetName val="Sheet1"/>
      <sheetName val="Sheet2"/>
      <sheetName val="Sheet3"/>
      <sheetName val="현황도"/>
      <sheetName val="DD2"/>
      <sheetName val="DD4"/>
      <sheetName val="JJ"/>
      <sheetName val="설계서딱지"/>
      <sheetName val="VXXXX"/>
      <sheetName val="virus"/>
      <sheetName val="요약서"/>
      <sheetName val="요약서 (2)"/>
      <sheetName val="6차내역"/>
      <sheetName val="공사비요약"/>
      <sheetName val="results"/>
      <sheetName val="보강판(Q)"/>
      <sheetName val="laroux"/>
      <sheetName val="수량산출(24)"/>
      <sheetName val="3"/>
      <sheetName val="Ⅳ.가시설"/>
      <sheetName val="공문"/>
      <sheetName val="수량분배"/>
      <sheetName val="공비증감비교표(총)"/>
      <sheetName val="Sheet2 (2)"/>
      <sheetName val="1.실적분석및계획"/>
      <sheetName val="2.잔여공사 예정표"/>
      <sheetName val="3.잔여 공정표 "/>
      <sheetName val="잔여 공정표 (2)"/>
      <sheetName val="전체현황"/>
      <sheetName val="실행결재(1)"/>
      <sheetName val="실행결재(2)"/>
      <sheetName val="항목별조치사항"/>
      <sheetName val="미반영사항"/>
      <sheetName val="실행결재(3)"/>
      <sheetName val="실행(을 지)"/>
      <sheetName val="ㅏㅏ"/>
      <sheetName val="갑지"/>
      <sheetName val="공사개요"/>
      <sheetName val="추정갑지"/>
      <sheetName val="총괄내역"/>
      <sheetName val="원안내역"/>
      <sheetName val="대안내역(확)"/>
      <sheetName val="SCHEDULE(조정)"/>
      <sheetName val="실행검토"/>
      <sheetName val="실행검토내용확인"/>
      <sheetName val="실행분석"/>
      <sheetName val="인원BASE"/>
      <sheetName val="인원"/>
      <sheetName val="조직도"/>
      <sheetName val="현장관리비(당초변경)"/>
      <sheetName val="F-COST"/>
      <sheetName val="BUDAI"/>
      <sheetName val="CONTINGENCY"/>
      <sheetName val="견적"/>
      <sheetName val="기준단가"/>
      <sheetName val="주요자재"/>
      <sheetName val="토공"/>
      <sheetName val="배수공"/>
      <sheetName val="구조물공"/>
      <sheetName val="가시설공"/>
      <sheetName val="공통가시설"/>
      <sheetName val="터널공"/>
      <sheetName val="SCHEDULE-2"/>
      <sheetName val="산근2-1"/>
      <sheetName val="산근2-2"/>
      <sheetName val="산근2-3"/>
      <sheetName val="TBM(산근2-2 )"/>
      <sheetName val="TBM(산근2-3)"/>
      <sheetName val="원안전기"/>
      <sheetName val="부대공"/>
      <sheetName val="노무비"/>
      <sheetName val="장비비"/>
      <sheetName val="자재비"/>
      <sheetName val="tbm08.04"/>
      <sheetName val="대금지급수수료"/>
      <sheetName val="버력처리"/>
      <sheetName val="버력처리단가"/>
      <sheetName val="조직도A"/>
      <sheetName val="조직도B(전산)"/>
      <sheetName val="정기안전점검"/>
      <sheetName val="그라우팅"/>
      <sheetName val="산업안전보건관리비요율"/>
      <sheetName val="커버"/>
      <sheetName val="기준공정(공정표)"/>
      <sheetName val="기준공정(공정표기성율)"/>
      <sheetName val="기준공정(관기성율)"/>
      <sheetName val="총괄커버"/>
      <sheetName val="비목군분류커버"/>
      <sheetName val="지수조정율커버"/>
      <sheetName val="월별총괄표"/>
      <sheetName val="월별지수산정표"/>
      <sheetName val="기타경비등"/>
      <sheetName val="건축원가계산"/>
      <sheetName val="월별건축원가계산"/>
      <sheetName val="건축비목분류"/>
      <sheetName val="토목원가"/>
      <sheetName val="토목비목분류"/>
      <sheetName val="관련커버"/>
      <sheetName val="기계경비"/>
      <sheetName val="내역-88%"/>
      <sheetName val="표-88%"/>
      <sheetName val="내역-100%-갱문만"/>
      <sheetName val="표-100%"/>
      <sheetName val="2002년이후(02.08)"/>
      <sheetName val="여건별집계(1)"/>
      <sheetName val="기존측(춘천)"/>
      <sheetName val="기존측(대구)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11"/>
      <sheetName val="15"/>
      <sheetName val="15부표1"/>
      <sheetName val="15부표2"/>
      <sheetName val="50(을)"/>
      <sheetName val="연도별매출및이익현황 (4)"/>
      <sheetName val="하도급총괄표 "/>
      <sheetName val="계획실적(3월) "/>
      <sheetName val="이자비용"/>
      <sheetName val="설비"/>
      <sheetName val="대차대조표"/>
      <sheetName val="손익계산서,잉여금"/>
      <sheetName val="차종별판매"/>
      <sheetName val="년간"/>
      <sheetName val="7월 시재표"/>
      <sheetName val="#REF"/>
      <sheetName val="전무님당월"/>
      <sheetName val="수급"/>
      <sheetName val="파우더감사결과"/>
      <sheetName val="업무연락"/>
      <sheetName val="개발집계"/>
      <sheetName val="구상제안(1)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PT차이"/>
      <sheetName val="p2-1"/>
      <sheetName val="Book1"/>
      <sheetName val="표지"/>
      <sheetName val="설계설명서"/>
      <sheetName val="일위대가목록표 (3)"/>
      <sheetName val="일위대가목록표 (2)"/>
      <sheetName val="일위대가목록표"/>
      <sheetName val="평가데이터"/>
      <sheetName val="대덕일위대가"/>
      <sheetName val="내역"/>
      <sheetName val="파형강관"/>
      <sheetName val="품의서 (2)"/>
      <sheetName val="품의서 (3)"/>
      <sheetName val="경리"/>
      <sheetName val="위치도"/>
      <sheetName val="Sheet4"/>
      <sheetName val="Sheet5"/>
      <sheetName val="Sheet6"/>
      <sheetName val="Sheet7"/>
      <sheetName val="Sheet8"/>
      <sheetName val="Sheet9"/>
      <sheetName val="일위대가표"/>
      <sheetName val="DATA"/>
      <sheetName val="터파기및재료"/>
      <sheetName val="착공현장"/>
      <sheetName val="장비동원 "/>
      <sheetName val="WORK FLOW"/>
      <sheetName val="4.1 동성(설치공정)"/>
      <sheetName val="work flow 동성"/>
      <sheetName val="4.2 동성"/>
      <sheetName val="4.1 동신(설치공정)"/>
      <sheetName val="work flow 동신"/>
      <sheetName val="4.2 동신"/>
      <sheetName val="표지원본"/>
      <sheetName val="Sheet1 (2)"/>
      <sheetName val="기성내역예정량제출"/>
      <sheetName val="AL창호(기현-일성)"/>
      <sheetName val="방수(씨텍)"/>
      <sheetName val="인테리어(바우하우스전체)"/>
      <sheetName val="주철2공장 "/>
      <sheetName val="철골작업절차(을)"/>
      <sheetName val="철골작업절차(갑)"/>
      <sheetName val="집계"/>
      <sheetName val="롯데기공"/>
      <sheetName val="롯데기공(갑)"/>
      <sheetName val="총괄표"/>
      <sheetName val="분석검토PL"/>
      <sheetName val="분석검토BS"/>
      <sheetName val="34"/>
      <sheetName val="롯트표지 (2)"/>
      <sheetName val="롯트세부 (2)"/>
      <sheetName val="접지표지"/>
      <sheetName val="접지측정기록부"/>
      <sheetName val="무형자산"/>
      <sheetName val="기타당좌자산"/>
      <sheetName val="AJE"/>
      <sheetName val="개발비 리캡"/>
      <sheetName val="사급자재기성갑지"/>
      <sheetName val="공사원가계산서 (2)"/>
      <sheetName val="확정내역"/>
      <sheetName val="미장(무단가내역)"/>
      <sheetName val="공사비기성내역서"/>
      <sheetName val="1029-3 (4)"/>
      <sheetName val="국민"/>
      <sheetName val="05 울산분소 수익성분석(041221) (2)"/>
      <sheetName val="기성내역(2)"/>
      <sheetName val="Ⅲ"/>
      <sheetName val="Ⅶ"/>
      <sheetName val="제안서(견본)"/>
      <sheetName val="SPOT"/>
      <sheetName val="P-WD"/>
      <sheetName val="조립 CT"/>
      <sheetName val="안전조치내역"/>
      <sheetName val="Sheet3 (2)"/>
      <sheetName val="청구서1"/>
      <sheetName val="청구서2"/>
      <sheetName val="예금구좌"/>
      <sheetName val="각서"/>
      <sheetName val="입금동의서"/>
      <sheetName val="선금사용계획"/>
      <sheetName val="7"/>
      <sheetName val="총체내역"/>
      <sheetName val="사진(속지)"/>
      <sheetName val="총체(왕)"/>
      <sheetName val="영산대교 (2)"/>
      <sheetName val="연약지반"/>
      <sheetName val="영산대교"/>
      <sheetName val="일반교량"/>
      <sheetName val="오룔터널"/>
      <sheetName val="준공요약서"/>
      <sheetName val="공사비요약 "/>
      <sheetName val="사진(갑지)"/>
      <sheetName val="지형도"/>
      <sheetName val="기성현황"/>
      <sheetName val="기성현황 (2)"/>
      <sheetName val="02(9.6)"/>
      <sheetName val="대비표(A3)(최종일까)"/>
      <sheetName val="입찰"/>
      <sheetName val="현경"/>
      <sheetName val="목록"/>
      <sheetName val="중기"/>
      <sheetName val="토목내역서"/>
      <sheetName val="산출내역서집계표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S_BDW (2)"/>
      <sheetName val="제안현황"/>
      <sheetName val="FR-ASSY-3DR"/>
      <sheetName val="개발비집계"/>
      <sheetName val="CR구상안체계표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SCRAP"/>
      <sheetName val="87650-3K040"/>
      <sheetName val="체카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호원tu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지급자재"/>
      <sheetName val="법인세비용(8700)"/>
      <sheetName val="수정사항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wbs"/>
      <sheetName val="wpl"/>
      <sheetName val="오류금액의평가"/>
      <sheetName val="연도별tax"/>
      <sheetName val="전기조정사항"/>
      <sheetName val="회사제시기말BS"/>
      <sheetName val="회사제시기말PL"/>
      <sheetName val="A5"/>
      <sheetName val="Sheet10"/>
      <sheetName val="Sheet11"/>
      <sheetName val="Sheet12"/>
      <sheetName val="Sheet13"/>
      <sheetName val="Sheet14"/>
      <sheetName val="Sheet15"/>
      <sheetName val="Sheet16"/>
      <sheetName val="2000.2.19"/>
      <sheetName val="2000.3.16"/>
      <sheetName val="최신버전"/>
      <sheetName val="이사회의사록정리"/>
      <sheetName val="매출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재고관련 Issue"/>
      <sheetName val="매출채권AR"/>
      <sheetName val="오계장작성"/>
      <sheetName val="C-8220 "/>
      <sheetName val="C-8300"/>
      <sheetName val="C-8400"/>
      <sheetName val="C-8500"/>
      <sheetName val="수익증권매매"/>
      <sheetName val="수익증권평가"/>
      <sheetName val="5400"/>
      <sheetName val="지분법적용개요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감가상각비"/>
      <sheetName val="상품-5200"/>
      <sheetName val="유형자산5800"/>
      <sheetName val="감가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pldt"/>
      <sheetName val="조합원명부"/>
      <sheetName val="제품수불(확) (2)"/>
      <sheetName val="원료수불 (확)"/>
      <sheetName val="제품수불(확)"/>
      <sheetName val="년간매출계획"/>
      <sheetName val="제조원가"/>
      <sheetName val="제품별매출 (2)"/>
      <sheetName val="유통경로"/>
      <sheetName val="인  원"/>
      <sheetName val="월,누계임금액"/>
      <sheetName val="6月"/>
      <sheetName val="10호(갑1)"/>
      <sheetName val="10호(갑2)"/>
      <sheetName val="10호(갑3)"/>
      <sheetName val="10호(갑4)"/>
      <sheetName val="10호(갑5)"/>
      <sheetName val="LEAD(D7)"/>
      <sheetName val="(D7.1)"/>
      <sheetName val="LEAD(D10)"/>
      <sheetName val="(D10.1)"/>
      <sheetName val="LEAD(D11)"/>
      <sheetName val="수정사항-1"/>
      <sheetName val="세액계산mt"/>
      <sheetName val="이연법인세_mt"/>
      <sheetName val="이연법인세"/>
      <sheetName val="LG슈퍼마켓 학익점 신축-설비공사"/>
      <sheetName val="조건"/>
      <sheetName val="침사지-수량산출서(1)"/>
      <sheetName val="대비표(토공1안)"/>
      <sheetName val="00부동종합-데이타 (2)"/>
      <sheetName val="FB25JN"/>
      <sheetName val="공사비집계표"/>
      <sheetName val="내역 (3)"/>
      <sheetName val="S"/>
      <sheetName val="EPS (2)"/>
      <sheetName val="부가세 대사"/>
      <sheetName val="재고실사 refer"/>
      <sheetName val="월별급여"/>
      <sheetName val="8400"/>
      <sheetName val="현  금"/>
      <sheetName val="받을어음"/>
      <sheetName val="예금명세서"/>
      <sheetName val="기타유동부채"/>
      <sheetName val="제조경비"/>
      <sheetName val="손익계산서"/>
      <sheetName val="부가세대사 (2)"/>
      <sheetName val="통화스왑"/>
      <sheetName val="주식내역"/>
      <sheetName val="이자비용overall8510"/>
      <sheetName val="7100"/>
      <sheetName val="56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매출과매입과정Cycle"/>
      <sheetName val="개발비"/>
      <sheetName val="공장별세부"/>
      <sheetName val="2000추계"/>
      <sheetName val="g20매출원가"/>
      <sheetName val="g30제조원가"/>
      <sheetName val="g31재료비"/>
      <sheetName val="판관비"/>
      <sheetName val="assign"/>
      <sheetName val="[Command not available][Command"/>
      <sheetName val="을 눌러 HTML 원본에 변경사"/>
      <sheetName val="외상매출금명세서"/>
      <sheetName val="판관비 "/>
      <sheetName val="총무구매팀"/>
      <sheetName val="5320"/>
      <sheetName val="개요"/>
      <sheetName val="전기매입채무"/>
      <sheetName val="당기외상매입금"/>
      <sheetName val="Fluctuation"/>
      <sheetName val="판관비 (2)"/>
      <sheetName val="폐기손익"/>
      <sheetName val="IS"/>
      <sheetName val="계속"/>
      <sheetName val="자금"/>
      <sheetName val="PL(1)"/>
      <sheetName val="변제plan"/>
      <sheetName val="재공품"/>
      <sheetName val="견적서표지(인천코텍공장)"/>
      <sheetName val="견적조건표"/>
      <sheetName val="견적갑지"/>
      <sheetName val="1.장비설치"/>
      <sheetName val="2.기계실"/>
      <sheetName val="3.공장동배관"/>
      <sheetName val="3-1.난방"/>
      <sheetName val="3-2.급수급탕"/>
      <sheetName val="3-3.오,배수"/>
      <sheetName val="3-4.위생기구"/>
      <sheetName val="4.식당동"/>
      <sheetName val="4-1.난방"/>
      <sheetName val="4-2.급수"/>
      <sheetName val="4-3.오배수"/>
      <sheetName val="4-4.위생기구"/>
      <sheetName val="5.소화배관"/>
      <sheetName val="6.닥트"/>
      <sheetName val="7.콤프레샤배관"/>
      <sheetName val="8.주방기구"/>
      <sheetName val="9.가스"/>
      <sheetName val="9-1.가스(옥내)"/>
      <sheetName val="9-2.가스(옥외)"/>
      <sheetName val="뿌리기"/>
      <sheetName val="전체공정"/>
      <sheetName val="견적조건"/>
      <sheetName val="현장관리비"/>
      <sheetName val="간지"/>
      <sheetName val="내역서"/>
      <sheetName val="내역서 (2)"/>
      <sheetName val="입찰품의서"/>
      <sheetName val="입찰품의서 (2)"/>
      <sheetName val="총괄"/>
      <sheetName val="총괄 (2)"/>
      <sheetName val="01.공통가설"/>
      <sheetName val="2.건축"/>
      <sheetName val="3.견적시유의"/>
      <sheetName val="4.공정표"/>
      <sheetName val="집계표"/>
      <sheetName val="사업계획"/>
      <sheetName val="산출근거"/>
      <sheetName val="인력 및 급여계획"/>
      <sheetName val="퇴직급여"/>
      <sheetName val="채무변제"/>
      <sheetName val="소송사건"/>
      <sheetName val="가압류"/>
      <sheetName val="#REF!"/>
      <sheetName val="안전세부"/>
      <sheetName val="안전 목차"/>
      <sheetName val="하도변경(전체)"/>
      <sheetName val="하도변경(E-S검토)"/>
      <sheetName val="하도변경 (대원토질)"/>
      <sheetName val="민원회신"/>
      <sheetName val="조사보고서"/>
      <sheetName val="2005.3"/>
      <sheetName val="공정(1)"/>
      <sheetName val="자료"/>
      <sheetName val="단가비교"/>
      <sheetName val="자재단가"/>
      <sheetName val="노임단가"/>
      <sheetName val="49단가"/>
      <sheetName val="48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/>
      <sheetData sheetId="125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 refreshError="1"/>
      <sheetData sheetId="259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/>
      <sheetData sheetId="290"/>
      <sheetData sheetId="29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S (2)"/>
      <sheetName val="Sheet1"/>
      <sheetName val="Sheet2"/>
      <sheetName val="Sheet3"/>
      <sheetName val="대가"/>
      <sheetName val="SANBAISU"/>
      <sheetName val="우수공자재집계표"/>
      <sheetName val="내역서적용수량"/>
      <sheetName val="주요자재"/>
      <sheetName val="수량집계표"/>
      <sheetName val="일반수량"/>
      <sheetName val="개별수량"/>
      <sheetName val="타공종이월수량"/>
      <sheetName val="신축이음"/>
      <sheetName val="파라펫,차수벽"/>
      <sheetName val="토공"/>
      <sheetName val="BOX 3.5x2.0@3(PP)"/>
      <sheetName val="접합부90집계"/>
      <sheetName val="접합부90"/>
      <sheetName val="1.02"/>
      <sheetName val="1.79"/>
      <sheetName val="1.85"/>
      <sheetName val="단위수량"/>
      <sheetName val="지선관로연장조서"/>
      <sheetName val="지선관로이형관조서"/>
      <sheetName val="가정급수관조서"/>
      <sheetName val="Sheet1 (2)"/>
      <sheetName val="상세내역"/>
      <sheetName val="토적계산(2사면)"/>
      <sheetName val="주요자재집계"/>
      <sheetName val="찬재♥정희2"/>
      <sheetName val="찬재♥정희3"/>
      <sheetName val="상화"/>
      <sheetName val="sw1"/>
      <sheetName val="NOMUBI"/>
      <sheetName val="간지"/>
      <sheetName val="1.오수관수량집계"/>
      <sheetName val="오수관 토공집계"/>
      <sheetName val="2.오수관로토공산출(토사)"/>
      <sheetName val="3.오수관로토공산출(암)"/>
      <sheetName val="4.오수관수량(노선별)"/>
      <sheetName val="5.오수관 수량조서"/>
      <sheetName val="6.오수관토공단위수량"/>
      <sheetName val="자재집계(1)"/>
      <sheetName val="갑지"/>
      <sheetName val="집계표"/>
      <sheetName val="MLS#5원가"/>
      <sheetName val="MLS#5내역서"/>
      <sheetName val="MLS#8원가 "/>
      <sheetName val="MLS#8내역서"/>
      <sheetName val="MARSHING원가"/>
      <sheetName val="MARSHING 내역서"/>
      <sheetName val="UPS#3원가계산서"/>
      <sheetName val="UPS#3내역"/>
      <sheetName val="UPS#5원가계산서"/>
      <sheetName val="UPS#5내역"/>
      <sheetName val="시운전"/>
      <sheetName val="제조노무공수"/>
      <sheetName val="설치노무공수"/>
      <sheetName val="VXXXXXXX"/>
      <sheetName val="영업실행갑지"/>
      <sheetName val="변동비산출내역서"/>
      <sheetName val="원   가"/>
      <sheetName val="을지"/>
      <sheetName val="FY03 TPC OF"/>
      <sheetName val="OF by seg"/>
      <sheetName val="options"/>
      <sheetName val="pricing(1)"/>
      <sheetName val="pricing(3)"/>
      <sheetName val="ref Portable"/>
      <sheetName val="ref Options"/>
      <sheetName val="GM%"/>
      <sheetName val="FY03 TPC(0GM) "/>
      <sheetName val="options(0GM)"/>
      <sheetName val="Sheet4"/>
      <sheetName val="pldt"/>
      <sheetName val="Chart1"/>
      <sheetName val="VXXXXXX"/>
      <sheetName val="공사설명서"/>
      <sheetName val="공사계획서"/>
      <sheetName val="공사비총괄표"/>
      <sheetName val="공사비예산서총괄"/>
      <sheetName val="예산서(설치)"/>
      <sheetName val="예산서 (철거)"/>
      <sheetName val="예정공정표"/>
      <sheetName val="관련계통도"/>
      <sheetName val="기초물량"/>
      <sheetName val="공종단가"/>
      <sheetName val="경비산출"/>
      <sheetName val="설계명세서"/>
      <sheetName val="재료비"/>
      <sheetName val="수량총괄표"/>
      <sheetName val="지세별구분"/>
      <sheetName val="기별"/>
      <sheetName val="재료비단가,단위중량"/>
      <sheetName val="지세별 기초물량"/>
      <sheetName val="지세별굴착량"/>
      <sheetName val="기별훼손지복구방법집계표"/>
      <sheetName val="매설지선"/>
      <sheetName val="굴착량"/>
      <sheetName val="벌목수량"/>
      <sheetName val="발받침개소"/>
      <sheetName val="발받칩면적산출"/>
      <sheetName val="항공CABLE"/>
      <sheetName val="철탑중량"/>
      <sheetName val="지세별조립중량"/>
      <sheetName val="운반거리"/>
      <sheetName val="돌망태"/>
      <sheetName val="복구계획도"/>
      <sheetName val="철탑기초규격"/>
      <sheetName val="철탑면적"/>
      <sheetName val="가선장비"/>
      <sheetName val="전선소요량"/>
      <sheetName val="공드럼"/>
      <sheetName val="중운반거리"/>
      <sheetName val="경운기운반"/>
      <sheetName val="진입로측량 "/>
      <sheetName val="삭도내역서"/>
      <sheetName val="품셈"/>
      <sheetName val="삭도기계손료"/>
      <sheetName val="삭도운반중량"/>
      <sheetName val="별표"/>
      <sheetName val="가공송전산출서"/>
      <sheetName val="운반비단가"/>
      <sheetName val="토목분야산출서"/>
      <sheetName val="노임변동률"/>
      <sheetName val="직종별노임"/>
      <sheetName val="표지"/>
      <sheetName val="설계명세서 (철거)"/>
      <sheetName val="수량(철거)"/>
      <sheetName val="지세별(철거)"/>
      <sheetName val="지세(철거)"/>
      <sheetName val="기초물량(철거)"/>
      <sheetName val="운반(철거)"/>
      <sheetName val="단위중량(철거)"/>
      <sheetName val="기별 (철거)"/>
      <sheetName val="공사시방서"/>
      <sheetName val="TW List"/>
      <sheetName val="내역서"/>
      <sheetName val="품셈1"/>
      <sheetName val="품셈총괄"/>
      <sheetName val="기초공"/>
      <sheetName val="기타공사"/>
      <sheetName val="진입도로"/>
      <sheetName val="사용허가지 보완"/>
      <sheetName val="자재.운반.임대"/>
      <sheetName val="RTU1"/>
      <sheetName val="RTU2"/>
      <sheetName val="자재집계"/>
      <sheetName val="부대공집계"/>
      <sheetName val="부대공"/>
      <sheetName val="안전휀스근거"/>
      <sheetName val="차선도색근거"/>
      <sheetName val="보강공"/>
      <sheetName val="단량"/>
      <sheetName val="지장물집계표"/>
      <sheetName val="지장물공"/>
      <sheetName val="지장물매달기"/>
      <sheetName val="총괄수량집계(SK)"/>
      <sheetName val="노선별수량집계(SK)"/>
      <sheetName val="1 노선 개착구간가시설(SK)"/>
      <sheetName val="(봉하)맨홀펌프장가시설수량집계"/>
      <sheetName val="(봉하)맨홀펌프장가시설상세도"/>
      <sheetName val="(봉하)맨홀펌프장가시설수량산출"/>
      <sheetName val="포장수량"/>
      <sheetName val="포장깨기및복구집계표"/>
      <sheetName val="노선별 전폭포장산출 근거"/>
      <sheetName val="연결관 및 가정오수관"/>
      <sheetName val="포장단면상세도"/>
      <sheetName val="포장계획평면도(1)"/>
      <sheetName val="수량집계"/>
      <sheetName val="모르터"/>
      <sheetName val="1노선 강관추진"/>
      <sheetName val="2노선 강관추진 "/>
      <sheetName val="공사명"/>
      <sheetName val="설계설명서"/>
      <sheetName val="자재집계표간지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기둥(원형)"/>
      <sheetName val="총괄집계표"/>
      <sheetName val="총괄토적표"/>
      <sheetName val="공종별토공집계표"/>
      <sheetName val="도로부(성토및제거)"/>
      <sheetName val="단지부(성토및제거)"/>
      <sheetName val="단지부(성토및제거) (2)"/>
      <sheetName val="산출근거"/>
      <sheetName val="총괄표"/>
      <sheetName val="대(주)1-1"/>
      <sheetName val="대2-1"/>
      <sheetName val="중(보)1-1"/>
      <sheetName val="중(보)1-2"/>
      <sheetName val="중(보)1-3"/>
      <sheetName val="중(보)1-4"/>
      <sheetName val="중(집)2-1"/>
      <sheetName val="중(집)3-1"/>
      <sheetName val="중(집)3-2"/>
      <sheetName val="중(특)3-3"/>
      <sheetName val="소1-1"/>
      <sheetName val="소1-2"/>
      <sheetName val="소1-3"/>
      <sheetName val="소1-4"/>
      <sheetName val="소1-5"/>
      <sheetName val="소1-6"/>
      <sheetName val="소1-7"/>
      <sheetName val="소1-8"/>
      <sheetName val="소1-9"/>
      <sheetName val="소1-10"/>
      <sheetName val="소1-11"/>
      <sheetName val="소1-12"/>
      <sheetName val="소1-13"/>
      <sheetName val="소1-14"/>
      <sheetName val="소1-15"/>
      <sheetName val="소1-16"/>
      <sheetName val="소1-17"/>
      <sheetName val="소1-18"/>
      <sheetName val="소1-19"/>
      <sheetName val="소1-20"/>
      <sheetName val="소1-21"/>
      <sheetName val="소1-22"/>
      <sheetName val="소1-23"/>
      <sheetName val="소1-24"/>
      <sheetName val="소1-25"/>
      <sheetName val="소1-26"/>
      <sheetName val="소1-27"/>
      <sheetName val="소(특)1-28"/>
      <sheetName val="소(특)1-29"/>
      <sheetName val="소(특)1-30"/>
      <sheetName val="소(특)1-31"/>
      <sheetName val="소(특)1-32"/>
      <sheetName val="소(특)1-33"/>
      <sheetName val="소(특)1-34"/>
      <sheetName val="소2-1"/>
      <sheetName val="소2-2"/>
      <sheetName val="소2-3"/>
      <sheetName val="소2-4"/>
      <sheetName val="소2-5"/>
      <sheetName val="소2-6"/>
      <sheetName val="소2-7"/>
      <sheetName val="소2-8"/>
      <sheetName val="소2-9"/>
      <sheetName val="소2-10"/>
      <sheetName val="소2-11"/>
      <sheetName val="소2-12"/>
      <sheetName val="소2-13"/>
      <sheetName val="소2-14"/>
      <sheetName val="소2-15"/>
      <sheetName val="소2-16"/>
      <sheetName val="소2-17"/>
      <sheetName val="소2-18"/>
      <sheetName val="소2-19"/>
      <sheetName val="소2-20"/>
      <sheetName val="소2-21"/>
      <sheetName val="소2-22"/>
      <sheetName val="소2-23"/>
      <sheetName val="소2-24"/>
      <sheetName val="소2-25"/>
      <sheetName val="소2-26"/>
      <sheetName val="소2-27"/>
      <sheetName val="소2-28"/>
      <sheetName val="소2-29"/>
      <sheetName val="소2-30"/>
      <sheetName val="소2-31"/>
      <sheetName val="소2-32"/>
      <sheetName val="소2-33"/>
      <sheetName val="소2-34"/>
      <sheetName val="소2-35"/>
      <sheetName val="소2-36"/>
      <sheetName val="소2-37"/>
      <sheetName val="소2-38"/>
      <sheetName val="소2-39"/>
      <sheetName val="소2-40"/>
      <sheetName val="소2-41"/>
      <sheetName val="소2-42"/>
      <sheetName val="소2-43"/>
      <sheetName val="소2-44"/>
      <sheetName val="소2-45"/>
      <sheetName val="소2-46"/>
      <sheetName val="소2-47"/>
      <sheetName val="소2-48"/>
      <sheetName val="소2-49"/>
      <sheetName val="소2-51"/>
      <sheetName val="소2-52"/>
      <sheetName val="소2-53"/>
      <sheetName val="소2-54"/>
      <sheetName val="소2-55"/>
      <sheetName val="소2-56"/>
      <sheetName val="소2-57"/>
      <sheetName val="소(특)2-58"/>
      <sheetName val="소(특)2-59"/>
      <sheetName val="소(특)2-60"/>
      <sheetName val="소(특)2-61"/>
      <sheetName val="소(특)2-62"/>
      <sheetName val="소(특)2-63"/>
      <sheetName val="소(특)2-64"/>
      <sheetName val="소(특)2-65"/>
      <sheetName val="소2-66"/>
      <sheetName val="소(특)2-66"/>
      <sheetName val="소(특)2-67"/>
      <sheetName val="소(특)2-68"/>
      <sheetName val="소(특)2-69"/>
      <sheetName val="소(특)2-70"/>
      <sheetName val="소3-1"/>
      <sheetName val="소3-2"/>
      <sheetName val="소3-3"/>
      <sheetName val="소3-4"/>
      <sheetName val="소3-5"/>
      <sheetName val="소3-6"/>
      <sheetName val="소3-7"/>
      <sheetName val="소(특)3-8"/>
      <sheetName val="소(특)3-9"/>
      <sheetName val="소(특)3-10"/>
      <sheetName val="소(특)3-11"/>
      <sheetName val="소(특)3-12"/>
      <sheetName val="소(특)3-13"/>
      <sheetName val="소(특)3-14"/>
      <sheetName val="------"/>
      <sheetName val="1.상수관수량집계"/>
      <sheetName val="2.상수관토공집계"/>
      <sheetName val="3.상수관로토공산출(토사)"/>
      <sheetName val="5.상수토공단위수량"/>
      <sheetName val="6.상수직관연장산출조서"/>
      <sheetName val="7.상수관수량조서(노선별)"/>
      <sheetName val="8.상수관로수량산출"/>
      <sheetName val="9.상수관접합및절단집계"/>
      <sheetName val="주요자재집계표(본선관로공사)"/>
      <sheetName val="재료집계표"/>
      <sheetName val="골재량계산서"/>
      <sheetName val="포장면적집계표"/>
      <sheetName val="소로부포장면적산출집계"/>
      <sheetName val="소로부포장면적산출조서"/>
      <sheetName val="소로포장단위수량"/>
      <sheetName val="L형측구연장산출조서"/>
      <sheetName val="소로부L형측구단위수량"/>
      <sheetName val="도로경계석연장산출조서"/>
      <sheetName val="도로경계석단위수량(소로)"/>
      <sheetName val="소로부포장가산면적집계표"/>
      <sheetName val="소로L형측구가산면적단위수량"/>
      <sheetName val="소로부포장공제면적집계표"/>
      <sheetName val="소로부포장공제면적산출집계"/>
      <sheetName val="소로원형2호맨홀공제수량"/>
      <sheetName val="소로우수받이공제수량"/>
      <sheetName val="FED FLOW"/>
      <sheetName val="CHECKLIST"/>
      <sheetName val="flow chart"/>
      <sheetName val="입찰추진sch"/>
      <sheetName val="COVER"/>
      <sheetName val="PAY 수정"/>
      <sheetName val="traget (2)"/>
      <sheetName val="traget"/>
      <sheetName val="Total sheet"/>
      <sheetName val="S-1"/>
      <sheetName val="내역1"/>
      <sheetName val="MAN-POWER"/>
      <sheetName val="CAL"/>
      <sheetName val="견적업체"/>
      <sheetName val="Module1"/>
      <sheetName val="목차"/>
      <sheetName val="1.공사개요"/>
      <sheetName val="2.현장조직도"/>
      <sheetName val="인원,하도직원 현황"/>
      <sheetName val="수방대책"/>
      <sheetName val="3.발주처조직도"/>
      <sheetName val="4.공정현황"/>
      <sheetName val="5.공정표"/>
      <sheetName val="6.수금현황"/>
      <sheetName val="7.하도기성현황"/>
      <sheetName val="8.준공시예상손익"/>
      <sheetName val="9. 별첨"/>
      <sheetName val="9.1 FED FLOW"/>
      <sheetName val="9.2 CHECKLIST"/>
      <sheetName val="9.3 MOD.STATUS"/>
      <sheetName val="9.4 4025Satus"/>
      <sheetName val="9.5도급실행품의 현황"/>
      <sheetName val="9.5기성투입수금"/>
      <sheetName val="문제점 및 대책"/>
      <sheetName val="LOGIC"/>
      <sheetName val="기성신청.하도기성 비교표"/>
      <sheetName val="Overhead"/>
      <sheetName val="찬재♥정희4"/>
      <sheetName val="찬재♥정희5"/>
      <sheetName val="원가율현황"/>
      <sheetName val="9.5기성투입수금 (정수)"/>
      <sheetName val="Sheet5"/>
      <sheetName val="COVER (2)"/>
      <sheetName val="ACEX"/>
      <sheetName val="TFEX"/>
      <sheetName val="SUMMARY"/>
      <sheetName val="SCURVE"/>
      <sheetName val="금액"/>
      <sheetName val="line"/>
      <sheetName val="표지 "/>
      <sheetName val="2.계약조건 요약"/>
      <sheetName val="Location"/>
      <sheetName val="scheme"/>
      <sheetName val="5.조직도"/>
      <sheetName val="5.현장인원조직도"/>
      <sheetName val="6.FED조직도"/>
      <sheetName val="7.Schedule"/>
      <sheetName val="7.SUBMITTAL3"/>
      <sheetName val="7.일정"/>
      <sheetName val="7.NAS기초"/>
      <sheetName val="8.도급대비실행"/>
      <sheetName val="9.발주방안1"/>
      <sheetName val="7.발주방안2"/>
      <sheetName val="7.외자업무 FLOW"/>
      <sheetName val="7.외자투입계획"/>
      <sheetName val="8.중점관리"/>
      <sheetName val="9.현장개설"/>
      <sheetName val="10.문제점대책"/>
      <sheetName val="Supervision Fee "/>
      <sheetName val="SUBMITTAL 건수"/>
      <sheetName val="장단점"/>
      <sheetName val="금액비교"/>
      <sheetName val="3.현장인원조직도 (2)"/>
      <sheetName val="3.현장인원조직도 (3)"/>
      <sheetName val="3.현장인원조직도 (4)"/>
      <sheetName val="DAT"/>
      <sheetName val="토공1m"/>
      <sheetName val="굴착량1m"/>
      <sheetName val="잔토"/>
      <sheetName val="강관비계"/>
      <sheetName val="조약돌"/>
      <sheetName val="각당콘"/>
      <sheetName val="기당콘"/>
      <sheetName val="각당철근"/>
      <sheetName val="기당철근"/>
      <sheetName val="훼손"/>
      <sheetName val="임대"/>
      <sheetName val="차폐"/>
      <sheetName val="제각수량"/>
      <sheetName val="제각일반도"/>
      <sheetName val="제각주요"/>
      <sheetName val="산근"/>
      <sheetName val="별표총"/>
      <sheetName val="부표"/>
      <sheetName val="부표총"/>
      <sheetName val="공종총"/>
      <sheetName val="내역"/>
      <sheetName val="설명서"/>
      <sheetName val="타이틀"/>
      <sheetName val="자재집계표"/>
      <sheetName val="표지판설치수량집계"/>
      <sheetName val="표지판기초수량집계"/>
      <sheetName val="정주식기초수량집계"/>
      <sheetName val="정주식"/>
      <sheetName val="편지식(3x2)기초수량집계"/>
      <sheetName val="편지식(3x2)"/>
      <sheetName val="차선도색수량집계"/>
      <sheetName val="차선도색"/>
      <sheetName val="횡단보도및정지선수량"/>
      <sheetName val="횡단보도및정지선"/>
      <sheetName val="과속방지턱수량(3.6×10)"/>
      <sheetName val="과속방지턱(3.6×10)"/>
      <sheetName val="문자기호수량집계"/>
      <sheetName val="부대공수량집계표"/>
      <sheetName val="공사안내표지판"/>
      <sheetName val="차선도색수량집계표"/>
      <sheetName val="노면표지"/>
      <sheetName val="횡단보도 표지판 집계"/>
      <sheetName val="횡단표지기초"/>
      <sheetName val="가로시설공수량집계"/>
      <sheetName val="가로시설공자재산출"/>
      <sheetName val="가로시설공면적산출"/>
      <sheetName val="소형고압블럭신설"/>
      <sheetName val="점자블럭신설"/>
      <sheetName val="화단설치"/>
      <sheetName val="볼라드"/>
      <sheetName val="점자블럭정비"/>
      <sheetName val="소형고압블럭정비"/>
      <sheetName val="난간기초깨기"/>
      <sheetName val="설계"/>
      <sheetName val="가설건물"/>
      <sheetName val="운반비"/>
      <sheetName val="본체"/>
      <sheetName val="부품"/>
      <sheetName val="계속비(3월)"/>
      <sheetName val="공사진도(3월)"/>
      <sheetName val="산출근거99년3월(계속비)"/>
      <sheetName val="총체공정(계속비3월)"/>
      <sheetName val="99년5월예정공정(계속비3월)"/>
      <sheetName val="개략산출4월(계속비2차)"/>
      <sheetName val="부진사유 (2)"/>
      <sheetName val="찬재♥정희8"/>
      <sheetName val="찬재♥정희9"/>
      <sheetName val="찬재♥정희10"/>
      <sheetName val="공사현황 (2)"/>
      <sheetName val="공사현황(우물통 원내역"/>
      <sheetName val="갑지(우물통원내역)"/>
      <sheetName val="연습"/>
      <sheetName val="VXXXXX"/>
      <sheetName val="예산서"/>
      <sheetName val="부총"/>
      <sheetName val="주요자재 (2)"/>
      <sheetName val="기초단면도"/>
      <sheetName val="도면치수"/>
      <sheetName val="터파기표준도"/>
      <sheetName val="터파기량"/>
      <sheetName val="비계일반도"/>
      <sheetName val="L.S산출 (2)"/>
      <sheetName val="임대면적"/>
      <sheetName val="진입로개설"/>
      <sheetName val="진입축조량"/>
      <sheetName val="축조평면 (2)"/>
      <sheetName val="지장수목"/>
      <sheetName val="파일일반"/>
      <sheetName val="파일규격"/>
      <sheetName val="파일물량"/>
      <sheetName val="03상노임"/>
      <sheetName val="99수주"/>
      <sheetName val="00수주"/>
      <sheetName val="00수주 (2)"/>
      <sheetName val="수주"/>
      <sheetName val="수주내역"/>
      <sheetName val="수주추세"/>
      <sheetName val="손익"/>
      <sheetName val="경상이익"/>
      <sheetName val="추정(전자포함)"/>
      <sheetName val="추정(전자제외)"/>
      <sheetName val="전년대비"/>
      <sheetName val="미수금"/>
      <sheetName val="미수금추이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기계경비(시간당)"/>
      <sheetName val="램머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표지(산출기초)"/>
      <sheetName val="원가계산 (2)"/>
      <sheetName val="예산조서"/>
      <sheetName val="단가산출1"/>
      <sheetName val="단가산출2"/>
      <sheetName val="산출근거1"/>
      <sheetName val="수량산출근거 (2)"/>
      <sheetName val="노임"/>
      <sheetName val="도급내역서 (2)"/>
      <sheetName val="#REF"/>
      <sheetName val="수량집계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G.R300경비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교대"/>
      <sheetName val="9902"/>
      <sheetName val="TOTAL_BOQ"/>
      <sheetName val="품셈TABLE"/>
      <sheetName val="토목공사"/>
      <sheetName val="각종단가"/>
      <sheetName val="측량요율"/>
      <sheetName val="자재대"/>
      <sheetName val="전력구구조물산근"/>
      <sheetName val="기별(종합)"/>
      <sheetName val="안정성검토"/>
      <sheetName val="하중계산"/>
      <sheetName val="설계기준"/>
      <sheetName val="200"/>
      <sheetName val="맨홀수량산출(A-LINE)"/>
      <sheetName val="직노"/>
      <sheetName val="금액내역서"/>
      <sheetName val="공사기본내용입력"/>
      <sheetName val="단위수량"/>
      <sheetName val="공종단가"/>
      <sheetName val="내역서"/>
      <sheetName val="평가데이터"/>
      <sheetName val="단가조사서"/>
      <sheetName val="FOB발"/>
      <sheetName val="토사(PE)"/>
      <sheetName val="맨홀수량산출"/>
      <sheetName val="은평작업지시대장"/>
      <sheetName val="남평내역"/>
      <sheetName val="광-단가"/>
      <sheetName val="대-단가"/>
      <sheetName val="(A)내역서"/>
      <sheetName val="조건표"/>
      <sheetName val="접속 SLAB,BRACKET 설계"/>
      <sheetName val="단위자갈수량1"/>
      <sheetName val="4.본실행통합내역서"/>
      <sheetName val="경산"/>
      <sheetName val="단가표"/>
      <sheetName val="DATE"/>
      <sheetName val="#REF"/>
      <sheetName val="요율"/>
      <sheetName val="초기화면"/>
      <sheetName val="관급자재"/>
      <sheetName val="폐기물"/>
      <sheetName val="3련 BOX"/>
      <sheetName val="TYPE-B"/>
      <sheetName val="Y-WORK"/>
      <sheetName val="inputdata"/>
      <sheetName val="원가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수랑집계(역간)"/>
      <sheetName val="집계(역구내)"/>
      <sheetName val="집계(역구내)(2)"/>
      <sheetName val="집계(역구내)(3)"/>
      <sheetName val="수량(접지)"/>
      <sheetName val="2.수량(역간)"/>
      <sheetName val="산식(역구내)"/>
      <sheetName val="3.공드럼"/>
      <sheetName val="4.운반중량집계"/>
      <sheetName val="5.가설공사비"/>
      <sheetName val="6.동원인원계획"/>
      <sheetName val="6.동원인원산출"/>
      <sheetName val="7.자재단가비교"/>
      <sheetName val="연결임시"/>
      <sheetName val="실행예산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표지"/>
      <sheetName val="가로견적서"/>
      <sheetName val="공종별집계표"/>
      <sheetName val="공종별내역서"/>
      <sheetName val="산출"/>
      <sheetName val=" 일위대가"/>
      <sheetName val="도면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2_0 2"/>
      <sheetName val="0 1_0 2"/>
      <sheetName val="0 0_0 2"/>
      <sheetName val="9 9_0 2"/>
      <sheetName val="98_98이전"/>
      <sheetName val="99_98이전"/>
      <sheetName val="전신"/>
      <sheetName val="매매"/>
      <sheetName val="01년_국산"/>
      <sheetName val="01년_외산"/>
      <sheetName val="00_국"/>
      <sheetName val="00_국외"/>
      <sheetName val="2000년 환율"/>
      <sheetName val="48일위(기존)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_04"/>
      <sheetName val="03_04"/>
      <sheetName val="02_04"/>
      <sheetName val="03_03"/>
      <sheetName val="02_03"/>
      <sheetName val="02_02"/>
      <sheetName val="02_01"/>
      <sheetName val="전신"/>
      <sheetName val="매매"/>
      <sheetName val="이전&gt;&gt;참고자료"/>
      <sheetName val="01년_국산"/>
      <sheetName val="01년_외산"/>
      <sheetName val="00_국"/>
      <sheetName val="00_국외"/>
      <sheetName val="2000년 환율"/>
      <sheetName val="03_01"/>
      <sheetName val="03_00"/>
      <sheetName val="03_99"/>
      <sheetName val="03_98"/>
      <sheetName val="98_98이전 (3)"/>
      <sheetName val="98_98이전"/>
      <sheetName val="99_98이전"/>
      <sheetName val="4회ESC 공제내역"/>
      <sheetName val="원가계산서(누계)"/>
      <sheetName val="원가계산산출근거"/>
      <sheetName val="9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매매"/>
      <sheetName val="전신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"/>
      <sheetName val="예산조서"/>
      <sheetName val="단가산출서"/>
      <sheetName val="자재단가비교표"/>
      <sheetName val="집계표"/>
      <sheetName val="매매"/>
      <sheetName val="전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설계설명서"/>
      <sheetName val="2.공사시방서"/>
      <sheetName val="3.예정공정표 "/>
      <sheetName val="4.설계예산 내역서"/>
      <sheetName val="5.수량조서"/>
      <sheetName val="6.관급자재조서"/>
      <sheetName val="7.철거발생품"/>
      <sheetName val="8.일위대가표"/>
      <sheetName val="9. 개소별"/>
      <sheetName val="10. 특수조건"/>
      <sheetName val="1.원가"/>
      <sheetName val="2.총괄표"/>
      <sheetName val="3.단가산출서"/>
      <sheetName val="4.개소별명세표"/>
      <sheetName val="5.운반비산출근거"/>
      <sheetName val="6.폐기물처리산출근거"/>
      <sheetName val="7.자재단가비교표"/>
      <sheetName val="제출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1.설계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급자재"/>
      <sheetName val="전신환매도율"/>
    </sheetNames>
    <sheetDataSet>
      <sheetData sheetId="0" refreshError="1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VXXXXXX"/>
      <sheetName val="Sheet1"/>
      <sheetName val="1"/>
      <sheetName val="Sheet2"/>
      <sheetName val="Sheet2 (3)"/>
      <sheetName val="Sheet2 (5)"/>
      <sheetName val="Sheet2 (4)"/>
      <sheetName val="Sheet2 (2)"/>
      <sheetName val="Sheet3"/>
      <sheetName val="PQ"/>
      <sheetName val="PQ (2)"/>
      <sheetName val="PQ1"/>
      <sheetName val="두촌어론"/>
      <sheetName val="PQ2"/>
      <sheetName val="하수급견적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일위대가"/>
      <sheetName val="산출기초"/>
      <sheetName val="자재단가표"/>
      <sheetName val="Sheet3"/>
      <sheetName val="총괄표"/>
      <sheetName val="집계표"/>
      <sheetName val="sap기성"/>
      <sheetName val="단가산출서표지"/>
      <sheetName val="수량조서원본"/>
      <sheetName val="철거수량"/>
      <sheetName val="Sheet1"/>
      <sheetName val="도급예산내역서표지"/>
      <sheetName val="공정별예산조서"/>
      <sheetName val="공종별예산조서(세부내역)"/>
      <sheetName val="도급예산내역서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6공구(당초)"/>
      <sheetName val="입찰안"/>
      <sheetName val="중기사용료 "/>
      <sheetName val="제출내역 (2)"/>
      <sheetName val="Sheet15"/>
      <sheetName val="BID"/>
      <sheetName val="자료"/>
      <sheetName val="교각계산"/>
      <sheetName val="시방서 "/>
      <sheetName val="전차선로 물량표"/>
      <sheetName val="ABUT수량-A1"/>
      <sheetName val="노임단가"/>
      <sheetName val="변경품셈총괄"/>
      <sheetName val="MATERIAL"/>
      <sheetName val="배선DATA"/>
      <sheetName val="DATA"/>
      <sheetName val="평가내역"/>
      <sheetName val="고창터널(고창방향)"/>
      <sheetName val="갑지"/>
      <sheetName val="물가시세"/>
      <sheetName val="48일위"/>
      <sheetName val="분전함신설"/>
      <sheetName val="접지1종"/>
      <sheetName val="현장별계약현황('98.10.31)"/>
      <sheetName val="2.대외공문"/>
      <sheetName val="3.설계예산내역서(예산서)"/>
      <sheetName val="2.예정공정표"/>
      <sheetName val="22단가"/>
      <sheetName val="49단가"/>
      <sheetName val="48단가"/>
      <sheetName val="48산출"/>
      <sheetName val="49산출"/>
      <sheetName val="자재단가"/>
      <sheetName val="48수량"/>
      <sheetName val="22수량"/>
      <sheetName val="49일위"/>
      <sheetName val="22일위"/>
      <sheetName val="49수량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간(덕_동)"/>
      <sheetName val="역간(의-덕)"/>
      <sheetName val="전등,DC등 내역서"/>
      <sheetName val="철거산출근거"/>
      <sheetName val="역공종"/>
      <sheetName val="96노임기준"/>
      <sheetName val="ⴭⴭⴭⴭⴭ"/>
      <sheetName val="하조서"/>
      <sheetName val="예산결제란"/>
      <sheetName val="남대문빌딩"/>
      <sheetName val="하수급견적대비"/>
      <sheetName val="수량산출"/>
      <sheetName val="산출내역서집계표"/>
      <sheetName val="수목표준대가"/>
      <sheetName val="부표총괄"/>
      <sheetName val="구조물철거타공정이월"/>
      <sheetName val="재개발"/>
      <sheetName val="archi(본사)"/>
      <sheetName val="원가"/>
      <sheetName val="b_balju_cho"/>
      <sheetName val="터파기및재료"/>
      <sheetName val="MOTOR"/>
      <sheetName val="기계내역"/>
      <sheetName val="49수량(소화물)"/>
      <sheetName val="22수량(소화물)"/>
      <sheetName val="Y-WORK"/>
      <sheetName val="1.내역(청.하역장전등)"/>
      <sheetName val="준검 내역서"/>
      <sheetName val="시중노임(공사)"/>
      <sheetName val="정산"/>
      <sheetName val="진주방향"/>
      <sheetName val="마산방향"/>
      <sheetName val="마산방향철근집계"/>
      <sheetName val="인건비"/>
      <sheetName val="22수"/>
      <sheetName val="48단"/>
      <sheetName val="49단"/>
      <sheetName val="22단"/>
      <sheetName val="신설개소별 총집계표(동해-배전)"/>
      <sheetName val="안평역사 총집계"/>
      <sheetName val="일위대가 "/>
      <sheetName val="단가비교표"/>
      <sheetName val="수량산출(AFC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참조"/>
      <sheetName val="예산조서"/>
      <sheetName val="노임"/>
      <sheetName val="부대단위수량"/>
      <sheetName val="기성"/>
      <sheetName val="일위대가표"/>
      <sheetName val="5.공종별예산내역서"/>
      <sheetName val=" 내역"/>
      <sheetName val="대비"/>
      <sheetName val="투찰추정"/>
      <sheetName val="01AC"/>
      <sheetName val="전기공사 산출집계"/>
      <sheetName val="전기공사 산출"/>
      <sheetName val="순공사비"/>
      <sheetName val="수량집계"/>
      <sheetName val="총괄집계표"/>
      <sheetName val="수량산출(CCTV)"/>
      <sheetName val="48신설단가"/>
      <sheetName val="1호인버트수량"/>
      <sheetName val="관급"/>
      <sheetName val="48일위(기존)"/>
      <sheetName val="CAT_5"/>
      <sheetName val="1.설계조건"/>
      <sheetName val="데이타"/>
      <sheetName val="소분류목록"/>
      <sheetName val="03상노임"/>
      <sheetName val="경비2내역"/>
      <sheetName val="일반부표"/>
      <sheetName val="관계주식"/>
      <sheetName val="경비내역(을)-1"/>
      <sheetName val="마산월령동골조물량변경"/>
      <sheetName val="환율표"/>
      <sheetName val="상반기손익차2총괄"/>
      <sheetName val="토공사"/>
      <sheetName val="7내역"/>
      <sheetName val="총괄내역단가"/>
      <sheetName val="자재단가비교표"/>
      <sheetName val="노무비"/>
      <sheetName val="내역"/>
      <sheetName val="토목"/>
      <sheetName val="수량산출서 (2)"/>
      <sheetName val="노무"/>
      <sheetName val="A 견적"/>
      <sheetName val="세부내역"/>
      <sheetName val="단가표"/>
      <sheetName val="건축내역"/>
      <sheetName val="건축원가계산서"/>
      <sheetName val="수량산출서"/>
      <sheetName val="9GNG운반"/>
      <sheetName val="대창(장성)"/>
      <sheetName val="교대시점"/>
      <sheetName val="견적서"/>
      <sheetName val="Sheet5"/>
      <sheetName val="점수계산1-2"/>
      <sheetName val="공문"/>
      <sheetName val="대치판정"/>
      <sheetName val="계수시트"/>
      <sheetName val="실행간접비용"/>
      <sheetName val="유리"/>
      <sheetName val="일위대가 집계표"/>
      <sheetName val="콘_재료분리(1)"/>
      <sheetName val="기성내역서표지"/>
      <sheetName val="실행대비"/>
      <sheetName val="무산소조"/>
      <sheetName val="b_balju"/>
      <sheetName val="비교1"/>
      <sheetName val="첨부1"/>
      <sheetName val="wall"/>
      <sheetName val="수로단위수량"/>
      <sheetName val="소일위대가코드표"/>
      <sheetName val="22산출"/>
      <sheetName val="36신설수량"/>
      <sheetName val="인건-측정"/>
      <sheetName val="갑지(추정)"/>
      <sheetName val="변압기 및 발전기 용량"/>
      <sheetName val="단가"/>
      <sheetName val="GAEYO"/>
      <sheetName val="PIPE(UG)내역"/>
      <sheetName val="경상직원"/>
      <sheetName val="70%"/>
      <sheetName val="BR1상행"/>
      <sheetName val="공정코드"/>
      <sheetName val="DB"/>
      <sheetName val="9811"/>
      <sheetName val="증감대비"/>
      <sheetName val="비탈면보호공수량산출"/>
      <sheetName val="일위대가(계측기설치)"/>
      <sheetName val="일위목록"/>
      <sheetName val="기본DATA"/>
      <sheetName val="일위대가표(유단가)"/>
      <sheetName val="조명율표"/>
      <sheetName val="인공LIST"/>
      <sheetName val="도로단위당"/>
      <sheetName val="기계상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COST"/>
      <sheetName val="#REF"/>
      <sheetName val="단가산출"/>
      <sheetName val="일위대가표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#REF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내역"/>
      <sheetName val=""/>
      <sheetName val="냉천부속동"/>
      <sheetName val="2000년1차"/>
      <sheetName val="2000전체분"/>
      <sheetName val="DATE"/>
      <sheetName val="설비내역서"/>
      <sheetName val="건축내역서"/>
      <sheetName val="전기내역서"/>
      <sheetName val="기계경비(시간당)"/>
      <sheetName val="램머"/>
      <sheetName val="재료비"/>
      <sheetName val="CON'C"/>
      <sheetName val="건축공사"/>
      <sheetName val="공종단가"/>
      <sheetName val="수량산출"/>
      <sheetName val="일위대가표"/>
      <sheetName val="노임단가"/>
      <sheetName val="재료"/>
      <sheetName val="데리네이타현황"/>
      <sheetName val="JUCKEYK"/>
      <sheetName val="IL-3"/>
      <sheetName val="예가표"/>
      <sheetName val="도급내역서(재노경)"/>
      <sheetName val="MOTOR"/>
      <sheetName val="총괄표"/>
      <sheetName val="의왕내역"/>
      <sheetName val="부대내역"/>
      <sheetName val="공사비총괄표"/>
      <sheetName val="보증수수료산출"/>
      <sheetName val="제출내역 (2)"/>
      <sheetName val="총공사내역서"/>
      <sheetName val="차수공개요"/>
      <sheetName val="단가"/>
      <sheetName val="DAN"/>
      <sheetName val="백호우계수"/>
      <sheetName val="지급자재"/>
      <sheetName val="조명율표"/>
      <sheetName val="대포2교접속"/>
      <sheetName val="천방교접속"/>
      <sheetName val="원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ABUT수량-A1"/>
      <sheetName val="Macro1"/>
      <sheetName val="4.일위대가목차"/>
      <sheetName val="96노임기준"/>
      <sheetName val="노무비"/>
      <sheetName val="일위목록"/>
      <sheetName val="요율"/>
      <sheetName val="내역_ver1.0"/>
      <sheetName val="기흥하도용"/>
      <sheetName val="건축내역"/>
      <sheetName val="준검 내역서"/>
      <sheetName val="내역서적용수량"/>
      <sheetName val="접지수량"/>
      <sheetName val="N賃率-職"/>
      <sheetName val="하부철근수량"/>
      <sheetName val="단"/>
      <sheetName val="빌딩 안내"/>
      <sheetName val="입찰안"/>
      <sheetName val="토목공사"/>
      <sheetName val="노임"/>
      <sheetName val="설직재-1"/>
      <sheetName val="DATA"/>
      <sheetName val="데이타"/>
      <sheetName val="2000,9월 일위"/>
      <sheetName val="일위대가(건축)"/>
      <sheetName val="단가일람표"/>
      <sheetName val="BQ(실행)"/>
      <sheetName val="DATA 입력란"/>
      <sheetName val="실행예산서"/>
      <sheetName val="출력용"/>
      <sheetName val="공종구간"/>
      <sheetName val="단가대비표 (3)"/>
      <sheetName val="철근량"/>
      <sheetName val="청주(철골발주의뢰서)"/>
      <sheetName val="#3_일위대가목록"/>
      <sheetName val="단가표"/>
      <sheetName val="조도계산서 (도서)"/>
      <sheetName val="BM"/>
      <sheetName val="연결임시"/>
      <sheetName val="암거단위"/>
      <sheetName val="단가대비"/>
      <sheetName val="기자재비"/>
      <sheetName val="변압기 및 발전기 용량"/>
      <sheetName val="COST"/>
      <sheetName val="단가산출서"/>
      <sheetName val="항목등록"/>
      <sheetName val="적용단위길이"/>
      <sheetName val="원가계산서(남측)"/>
      <sheetName val="신고분기설정참고"/>
      <sheetName val="거래처자료등록"/>
      <sheetName val="준공검사원(갑)"/>
      <sheetName val="기성내역서(을) (2)"/>
      <sheetName val="단가(1)"/>
      <sheetName val="대비"/>
      <sheetName val="48단가"/>
      <sheetName val="일반전기(2단지-을지)"/>
      <sheetName val="품셈"/>
      <sheetName val="노임단가산출근거"/>
      <sheetName val="조경일람"/>
      <sheetName val="일위_파일"/>
      <sheetName val="1.수인터널"/>
      <sheetName val="세부내역"/>
      <sheetName val="b_balju_cho"/>
      <sheetName val="인건비"/>
      <sheetName val="49단가"/>
      <sheetName val="부하LOAD"/>
      <sheetName val="일위대가(4층원격)"/>
      <sheetName val="차액보증"/>
      <sheetName val="국내조달(통합-1)"/>
      <sheetName val="자  재"/>
      <sheetName val="건축외주"/>
      <sheetName val="건설기계목록"/>
      <sheetName val="일위대가_목록"/>
      <sheetName val="재료단가"/>
      <sheetName val="시중노임"/>
      <sheetName val="터파기및재료"/>
      <sheetName val="단가조사"/>
      <sheetName val="G.R300경비"/>
      <sheetName val="토사(PE)"/>
      <sheetName val="기계공사비집계(원안)"/>
      <sheetName val="주beam"/>
      <sheetName val="증감대비"/>
      <sheetName val="구간산출"/>
      <sheetName val="연결관산출조서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단가목록"/>
      <sheetName val="조도계산"/>
      <sheetName val="일위"/>
      <sheetName val="9811"/>
      <sheetName val="Baby일위대가"/>
      <sheetName val="비탈면보호공수량산출"/>
      <sheetName val="코드표"/>
      <sheetName val="CABLE"/>
      <sheetName val="CABLE (2)"/>
      <sheetName val="전기일위대가"/>
      <sheetName val="WORK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상시"/>
      <sheetName val="1단계 (2)"/>
      <sheetName val="L_RPTA05_목록"/>
      <sheetName val="동원인원"/>
      <sheetName val="찍기"/>
      <sheetName val="6. 안전관리비"/>
      <sheetName val="1공구 건정토건 토공"/>
      <sheetName val="2.1  노무비 평균단가산출"/>
      <sheetName val="예산명세서"/>
      <sheetName val="설계명세서"/>
      <sheetName val="자료입력"/>
      <sheetName val="입상내역"/>
      <sheetName val="단가일람"/>
      <sheetName val="교수설계"/>
      <sheetName val="단가조사서"/>
      <sheetName val="Total"/>
      <sheetName val="단가대비표"/>
      <sheetName val="중강당 내역"/>
      <sheetName val="조경"/>
      <sheetName val="2.대외공문"/>
      <sheetName val="백암비스타내역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Bid Summary"/>
      <sheetName val="이동시 예상비용"/>
      <sheetName val="Seg 1DE비용"/>
      <sheetName val="Transit 비용_감가상각미포함"/>
      <sheetName val="간선계산"/>
      <sheetName val="암거단위-1련"/>
      <sheetName val="웅진교-S2"/>
      <sheetName val="몰탈재료산출"/>
      <sheetName val="산출내역서"/>
      <sheetName val="제-노임"/>
      <sheetName val="식재가격"/>
      <sheetName val="식재총괄"/>
      <sheetName val="맨홀조서"/>
      <sheetName val="국별인원"/>
      <sheetName val="48일위"/>
      <sheetName val="48수량"/>
      <sheetName val="22수량"/>
      <sheetName val="49일위"/>
      <sheetName val="22일위"/>
      <sheetName val="49수량"/>
      <sheetName val="자재단가"/>
      <sheetName val="견"/>
      <sheetName val="바닥판"/>
      <sheetName val="산출근거"/>
      <sheetName val="입력DATA"/>
      <sheetName val="기초자료입력및 K치 확인"/>
      <sheetName val="Factor"/>
      <sheetName val="배관공사기초자료"/>
      <sheetName val="7단가"/>
      <sheetName val="TRE TABLE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진입도로B (2)"/>
      <sheetName val="약품공급2"/>
      <sheetName val="화재 탐지 설비"/>
      <sheetName val="내역서1"/>
      <sheetName val="일대목차"/>
      <sheetName val="공사착공계"/>
      <sheetName val="품셈TABLE"/>
      <sheetName val="단가조사-2"/>
      <sheetName val="Ekog10"/>
      <sheetName val="중기가격"/>
      <sheetName val="AL공사(원)"/>
      <sheetName val="견적서"/>
      <sheetName val="단가비교표_공통1"/>
      <sheetName val="BID"/>
      <sheetName val="6. 직접경비"/>
      <sheetName val="산출근거(복구)"/>
      <sheetName val="ES조서출력하기"/>
      <sheetName val="띘랷랷랷"/>
      <sheetName val="횡배수관집현황(2공구)"/>
      <sheetName val="Requirement(Work Crew)"/>
      <sheetName val="부표총괄"/>
      <sheetName val="조명시설"/>
      <sheetName val="간지"/>
      <sheetName val="사업계획"/>
      <sheetName val="전체공정"/>
      <sheetName val="FC"/>
      <sheetName val="조립공정"/>
      <sheetName val="지하"/>
      <sheetName val="전체분2회변경"/>
      <sheetName val="수목표준대가"/>
      <sheetName val="9509"/>
      <sheetName val="제잡비집계"/>
      <sheetName val="수원역(전체분)설계서"/>
      <sheetName val="지불내역1"/>
      <sheetName val="지질조사"/>
      <sheetName val="관급"/>
      <sheetName val="자재 단가 비교표(견적)"/>
      <sheetName val="자재 단가 비교표"/>
      <sheetName val="Y-WORK"/>
      <sheetName val="전화공사 공량 및 집계표"/>
      <sheetName val="COPING"/>
      <sheetName val="체재비"/>
      <sheetName val="결선list"/>
      <sheetName val="asd"/>
      <sheetName val="의뢰내역서"/>
      <sheetName val="guard(mac)"/>
      <sheetName val="단가비교표"/>
      <sheetName val="분전함신설"/>
      <sheetName val="접지1종"/>
      <sheetName val="단위수량"/>
      <sheetName val="3.자재비(총괄)"/>
      <sheetName val="기초단가"/>
      <sheetName val="★도급내역"/>
      <sheetName val="back-data"/>
      <sheetName val="인월수표"/>
      <sheetName val="䂰출양식"/>
      <sheetName val="준공내역서표지"/>
      <sheetName val="제출내역"/>
      <sheetName val="분전반"/>
      <sheetName val="내역서 (2)"/>
      <sheetName val="설계예산서"/>
      <sheetName val="BDATA"/>
      <sheetName val="AV시스템"/>
      <sheetName val="이토변실(A3-LINE)"/>
      <sheetName val="C지구"/>
      <sheetName val="사내도로"/>
      <sheetName val="참조 (2)"/>
      <sheetName val="수목데이타 "/>
      <sheetName val="품목현황"/>
      <sheetName val="출고대장"/>
      <sheetName val="직노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등록자료"/>
      <sheetName val="산근"/>
      <sheetName val="말뚝지지력산정"/>
      <sheetName val="EQ-R1"/>
      <sheetName val="2.냉난방설비공사"/>
      <sheetName val="7.자동제어공사"/>
      <sheetName val="우,오수"/>
      <sheetName val="세골재  T2 변경 현황"/>
      <sheetName val="실행예산"/>
      <sheetName val="단위목록"/>
      <sheetName val="기계경비목록"/>
      <sheetName val="CATV"/>
      <sheetName val="기본자료"/>
      <sheetName val="부하계산서"/>
      <sheetName val="단가대비표(계측)"/>
      <sheetName val="설계서을"/>
      <sheetName val="한강운반비"/>
      <sheetName val="산출목록표"/>
      <sheetName val="자단"/>
      <sheetName val="ITEM"/>
      <sheetName val="철거산출근거"/>
      <sheetName val="위치도1"/>
      <sheetName val="단가(보완)"/>
      <sheetName val="대가 (보완)"/>
      <sheetName val="unit"/>
      <sheetName val="토적표(2차기성)"/>
      <sheetName val="예산서"/>
      <sheetName val="가설건물"/>
      <sheetName val="굴화내역"/>
      <sheetName val="기계경비"/>
      <sheetName val="내역분기"/>
      <sheetName val="AS포장복구 "/>
      <sheetName val="단가기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대전-교대(A1-A2)"/>
      <sheetName val="L-type"/>
      <sheetName val="FB25JN"/>
      <sheetName val="MAIN"/>
      <sheetName val="입력"/>
      <sheetName val="단면 (2)"/>
      <sheetName val="LOPCALC"/>
      <sheetName val="가로등내역서"/>
      <sheetName val="내역전기"/>
      <sheetName val="NYS"/>
      <sheetName val="200"/>
      <sheetName val="세부내역서"/>
      <sheetName val="영창26"/>
      <sheetName val="역T형교대(PILE기초)"/>
      <sheetName val="합의경상"/>
      <sheetName val="2공구산출내역"/>
      <sheetName val="99총공사내역서"/>
      <sheetName val="간접1"/>
      <sheetName val="DANGA"/>
      <sheetName val="98수문일위"/>
      <sheetName val="일위대가목록"/>
      <sheetName val="격점별물량"/>
      <sheetName val="오동"/>
      <sheetName val="대조"/>
      <sheetName val="나한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을지"/>
      <sheetName val="기본입력"/>
      <sheetName val="자재단가-1"/>
      <sheetName val="공정외주"/>
      <sheetName val="제조 경영"/>
      <sheetName val="한일양산"/>
      <sheetName val="발신정보"/>
      <sheetName val="평야부단가"/>
      <sheetName val="Sheet5"/>
      <sheetName val="미납품 현황"/>
      <sheetName val="부안일위"/>
      <sheetName val="단가일람 (2)"/>
      <sheetName val="맨홀_공사비"/>
      <sheetName val="22단"/>
      <sheetName val="48단"/>
      <sheetName val="49단"/>
      <sheetName val="청천내"/>
      <sheetName val="남양주부대"/>
      <sheetName val="도면자료제출일정"/>
      <sheetName val="연습"/>
      <sheetName val="유입량"/>
      <sheetName val="정부노임단가"/>
      <sheetName val="단가대비표_(3)"/>
      <sheetName val="자__재"/>
      <sheetName val="빌딩_안내"/>
      <sheetName val="신설개소별 총집계표(동해-배전)"/>
      <sheetName val="안평역사 총집계"/>
      <sheetName val="Oper Amount"/>
      <sheetName val="36단가"/>
      <sheetName val="36수량"/>
      <sheetName val="재료비노무비"/>
      <sheetName val="토목주소"/>
      <sheetName val="프랜트면허"/>
      <sheetName val="경산"/>
      <sheetName val="전선 및 전선관"/>
      <sheetName val="물가자료"/>
      <sheetName val="횡배수관"/>
      <sheetName val="CTEMCOST"/>
      <sheetName val="CODE"/>
      <sheetName val="정거장 설계조건"/>
      <sheetName val="작업일보"/>
      <sheetName val="하수급견적대비"/>
      <sheetName val="단가대비표 (2)"/>
      <sheetName val="산근1"/>
      <sheetName val="장비"/>
      <sheetName val="노무"/>
      <sheetName val="자재"/>
      <sheetName val="지불내역2"/>
      <sheetName val="L_RPTB02_01"/>
      <sheetName val="A-4"/>
      <sheetName val="전체제잡비"/>
      <sheetName val="단  가  대  비  표"/>
      <sheetName val="일  위  대  가  목  록"/>
      <sheetName val="설계원가표"/>
      <sheetName val="FAX"/>
      <sheetName val="기계공사"/>
      <sheetName val="시중노임단가"/>
      <sheetName val="내역서(토목)"/>
      <sheetName val="횡배수관수량집계"/>
      <sheetName val="유의사항"/>
      <sheetName val="현장설명"/>
      <sheetName val="특별조건"/>
      <sheetName val="토공갑"/>
      <sheetName val="구조물갑"/>
      <sheetName val="구조물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예산"/>
      <sheetName val="협의"/>
      <sheetName val="결재방"/>
      <sheetName val="작성기준"/>
      <sheetName val="현황도"/>
      <sheetName val="패턴별연장"/>
      <sheetName val="패턴별연장 (2)"/>
      <sheetName val="Sheet3"/>
      <sheetName val="금융비용(분당선실행)"/>
      <sheetName val="기구조직"/>
      <sheetName val="예정공정표"/>
      <sheetName val="원안"/>
      <sheetName val="원안 (2)"/>
      <sheetName val="대안"/>
      <sheetName val="대안 (2)"/>
      <sheetName val="Sheet1"/>
      <sheetName val="강재손율(신강재)"/>
      <sheetName val="Sheet2"/>
      <sheetName val="공통공사비"/>
      <sheetName val="경비2내역"/>
      <sheetName val="공통공사비 (비주관)"/>
      <sheetName val="표지1"/>
      <sheetName val="표지2"/>
      <sheetName val="표지3"/>
      <sheetName val="표지4"/>
      <sheetName val="일위목록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."/>
      <sheetName val="궤도(총)"/>
      <sheetName val="궤도(주내)"/>
      <sheetName val="궤도(마전리)"/>
      <sheetName val="궤도(덕정)"/>
      <sheetName val="궤도(내행)"/>
      <sheetName val="궤도(동두천)"/>
      <sheetName val="궤도(보산)"/>
      <sheetName val="궤도(동안)"/>
      <sheetName val="7."/>
      <sheetName val="총(역간)궤도"/>
      <sheetName val="역간(의-덕)"/>
      <sheetName val="역간(덕_동)"/>
      <sheetName val="대안"/>
      <sheetName val="원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간(덕_동)"/>
      <sheetName val="역간(의-덕)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결의A(토공)"/>
      <sheetName val="공사비대비표A(토공)"/>
      <sheetName val="시행결의 을지B(토공)"/>
      <sheetName val="공사비대비표B(토공)"/>
      <sheetName val="기자재비"/>
      <sheetName val="총괄집계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70%"/>
      <sheetName val="갑지69% "/>
      <sheetName val="70%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공사비대비표B(토공)"/>
      <sheetName val="데이타"/>
      <sheetName val="식재인부"/>
      <sheetName val="터널구조물산근"/>
      <sheetName val="도로구조물산근"/>
      <sheetName val="Sheet1"/>
      <sheetName val="Sheet2"/>
      <sheetName val="Sheet3"/>
      <sheetName val="터널굴착단산"/>
      <sheetName val="장약패턴90M2"/>
      <sheetName val="토공산근"/>
      <sheetName val="단가산출근거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표지(산출기초)"/>
      <sheetName val="원가계산 (2)"/>
      <sheetName val="예산조서"/>
      <sheetName val="단가산출1"/>
      <sheetName val="단가산출2"/>
      <sheetName val="산출근거1"/>
      <sheetName val="수량산출근거 (2)"/>
      <sheetName val="노임"/>
      <sheetName val="도급내역서 (2)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가로등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총괄내역 "/>
      <sheetName val="합산원가계산서 "/>
      <sheetName val="원가계산서(가설)"/>
      <sheetName val="원가계산서(R.A)"/>
      <sheetName val="원가계산서(철골)"/>
      <sheetName val="원가계산서(방수)"/>
      <sheetName val="원가계산서(석)"/>
      <sheetName val="원가계산서(금속-1,2,3)"/>
      <sheetName val="원가계산서(AL,ST'L창호)"/>
      <sheetName val="원가계산서(유리)"/>
      <sheetName val="원가계산서(설비)"/>
      <sheetName val="부대입찰내역"/>
      <sheetName val="지급자재내역"/>
      <sheetName val="EACT10"/>
      <sheetName val="하도급사항"/>
      <sheetName val="산출별지"/>
      <sheetName val="laroux"/>
      <sheetName val="공사비집계 (2)"/>
      <sheetName val="공사비집계"/>
      <sheetName val="공통가설분류"/>
      <sheetName val="가로등내역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부대내역"/>
      <sheetName val="단가"/>
      <sheetName val="노무비"/>
      <sheetName val="★도급내역"/>
      <sheetName val="구리토평1전기"/>
      <sheetName val="일위목록"/>
      <sheetName val="#REF"/>
      <sheetName val="문학간접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일위목록"/>
      <sheetName val="설비2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설계내역서"/>
      <sheetName val="예정공정표"/>
      <sheetName val="동원인력계획표"/>
      <sheetName val="Sheet2"/>
      <sheetName val="Sheet3"/>
      <sheetName val="Sheet4"/>
      <sheetName val="Sheet5"/>
      <sheetName val="Sheet6"/>
      <sheetName val="Sheet7"/>
      <sheetName val="Sheet8"/>
      <sheetName val="일위(설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표지(산출기초)"/>
      <sheetName val="원가계산 (2)"/>
      <sheetName val="예산조서"/>
      <sheetName val="단가산출1"/>
      <sheetName val="단가산출2"/>
      <sheetName val="산출근거1"/>
      <sheetName val="수량산출근거 (2)"/>
      <sheetName val="노임"/>
      <sheetName val="도급내역서 (2)"/>
      <sheetName val="Baby일위대가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공주-교대(A1)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내역"/>
      <sheetName val="JUCK"/>
      <sheetName val="MOTOR"/>
      <sheetName val="노무비"/>
      <sheetName val="대구-교대(A1-A2)"/>
      <sheetName val="설계"/>
      <sheetName val="2000년1차"/>
      <sheetName val="부하계산서"/>
      <sheetName val="BID"/>
      <sheetName val="Baby일위대가"/>
      <sheetName val="45,46"/>
      <sheetName val="#REF"/>
      <sheetName val="유림골조"/>
      <sheetName val="정화조동내역"/>
      <sheetName val="Macro3"/>
      <sheetName val="원형1호맨홀토공수량"/>
      <sheetName val="교대(A1)"/>
      <sheetName val="수량집계"/>
      <sheetName val="200"/>
      <sheetName val="노임"/>
      <sheetName val="EQ-R1"/>
      <sheetName val="단가산출서 (2)"/>
      <sheetName val="단가산출서"/>
      <sheetName val="일반공사"/>
      <sheetName val="입찰안"/>
      <sheetName val="노임단가"/>
      <sheetName val="현장예산"/>
      <sheetName val="단위수량"/>
      <sheetName val="3련 BOX"/>
      <sheetName val="토사(PE)"/>
      <sheetName val="가설건물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DATA"/>
      <sheetName val="견적조건"/>
      <sheetName val="견적조건(을지)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기초단가"/>
      <sheetName val="대구실행"/>
      <sheetName val="0.집계"/>
      <sheetName val="조도계산서 (도서)"/>
      <sheetName val="간선계산"/>
      <sheetName val="가로등부표"/>
      <sheetName val="재료"/>
      <sheetName val="제경비율"/>
      <sheetName val="내역(설계)"/>
      <sheetName val="Macro1"/>
      <sheetName val="LOPCALC"/>
      <sheetName val="설계예산서"/>
      <sheetName val="인건비"/>
      <sheetName val="1.설계조건"/>
      <sheetName val="식생블럭단위수량"/>
      <sheetName val="말뚝지지력산정"/>
      <sheetName val="일위대가목차"/>
      <sheetName val="노무비단가"/>
      <sheetName val="N賃率-職"/>
      <sheetName val="표지 (2)"/>
      <sheetName val="매립"/>
      <sheetName val="3-1.CB"/>
      <sheetName val="MAIN_TABLE"/>
      <sheetName val="1.수인터널"/>
      <sheetName val="아산추가1220"/>
      <sheetName val="XL4Poppy"/>
      <sheetName val="입찰보고"/>
      <sheetName val="당초"/>
      <sheetName val="일위대가(가설)"/>
      <sheetName val="자재단가"/>
      <sheetName val="98지급계획"/>
      <sheetName val="본공사"/>
      <sheetName val="DANGA"/>
      <sheetName val="실행내역서"/>
      <sheetName val="신우"/>
      <sheetName val="토목"/>
      <sheetName val="가로등내역서"/>
      <sheetName val="수량산출서"/>
      <sheetName val="2000.11월설계내역"/>
      <sheetName val="터파기및재료"/>
      <sheetName val="점수계산1-2"/>
      <sheetName val="부대공사비"/>
      <sheetName val="현장관리비집계표"/>
      <sheetName val="BQ"/>
      <sheetName val="Total"/>
      <sheetName val="단가"/>
      <sheetName val="3.자재비(총괄)"/>
      <sheetName val="전선 및 전선관"/>
      <sheetName val="총괄표"/>
      <sheetName val="집계표"/>
      <sheetName val="내역서2안"/>
      <sheetName val="조명율표"/>
      <sheetName val="실행철강하도"/>
      <sheetName val="소야공정계획표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수목데이타 "/>
      <sheetName val="변압기 및 발전기 용량"/>
      <sheetName val="ASP포장"/>
      <sheetName val="INPUT"/>
      <sheetName val="단가 및 재료비"/>
      <sheetName val="주상도"/>
      <sheetName val="부대내역"/>
      <sheetName val="예산변경사항"/>
      <sheetName val="대치판정"/>
      <sheetName val="5.정산서"/>
      <sheetName val="단가조사"/>
      <sheetName val="내역서(전기)"/>
      <sheetName val="일위대가표"/>
      <sheetName val="정부노임단가"/>
      <sheetName val="3BL공동구 수량"/>
      <sheetName val="교각1"/>
      <sheetName val="입찰결과(DATA)"/>
      <sheetName val="데이타"/>
      <sheetName val="단가산출서(기계)"/>
      <sheetName val="요율"/>
      <sheetName val="자재대"/>
      <sheetName val="점검총괄"/>
      <sheetName val="에너지동"/>
      <sheetName val="연습"/>
      <sheetName val="코드표"/>
      <sheetName val="Sheet1 (2)"/>
      <sheetName val="소요자재"/>
      <sheetName val="노무산출서"/>
      <sheetName val="ETC"/>
      <sheetName val="기계경비시간당손료목록"/>
      <sheetName val="동력부하(도산)"/>
      <sheetName val="설계내역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CABLE SIZE-3"/>
      <sheetName val="자재목록"/>
      <sheetName val="연결관산출조서"/>
      <sheetName val="AS포장복구 "/>
      <sheetName val="Sheet17"/>
      <sheetName val="구조     ."/>
      <sheetName val="재정비직인"/>
      <sheetName val="재정비내역"/>
      <sheetName val="지적고시내역"/>
      <sheetName val="철거산출근거"/>
      <sheetName val="기계경비(시간당)"/>
      <sheetName val="램머"/>
      <sheetName val="수안보-MBR1"/>
      <sheetName val="간접"/>
      <sheetName val="전기일위대가"/>
      <sheetName val="상행-교대(A1)"/>
      <sheetName val="70%"/>
      <sheetName val="BID-도로"/>
      <sheetName val="기계내역"/>
      <sheetName val="건축"/>
      <sheetName val="기간등록"/>
      <sheetName val="1차설계변경내역"/>
      <sheetName val="본선차로수량집계표"/>
      <sheetName val="일위대가(목록)"/>
      <sheetName val="재료비"/>
      <sheetName val="참고"/>
      <sheetName val="공사개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동원(3)"/>
      <sheetName val="예정(3)"/>
      <sheetName val="단위단가"/>
      <sheetName val="관리사무소"/>
      <sheetName val="001"/>
      <sheetName val="총계"/>
      <sheetName val="건축공사"/>
      <sheetName val="주형"/>
      <sheetName val="설계조건"/>
      <sheetName val="날개벽(TYPE3)"/>
      <sheetName val="비교표"/>
      <sheetName val="내력서"/>
      <sheetName val="대창(함평)-창열"/>
      <sheetName val="대창(장성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표(유단가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밸브설치"/>
      <sheetName val="EQUIP-H"/>
      <sheetName val="경비_원본"/>
      <sheetName val="간접1"/>
      <sheetName val="공구원가계산"/>
      <sheetName val="2000전체분"/>
      <sheetName val="일반수량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구조물철거타공정이월"/>
      <sheetName val="Macro(차단기)"/>
      <sheetName val="상수도토공집계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성서방향-교대(A2)"/>
      <sheetName val="unit 4"/>
      <sheetName val="대림경상68억"/>
      <sheetName val="자재"/>
      <sheetName val="경상비"/>
      <sheetName val="견적의뢰서"/>
      <sheetName val="LP-S"/>
      <sheetName val="일위집계표"/>
      <sheetName val="원가계산서"/>
      <sheetName val="직공비"/>
      <sheetName val="E.P.T수량산출서"/>
      <sheetName val="날개벽수량표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표지"/>
      <sheetName val="1.주요공사비증감"/>
      <sheetName val="Sheet3"/>
      <sheetName val="2.주요 공사비 증감 내역"/>
      <sheetName val="2-1.감사지적"/>
      <sheetName val="2-2.방침사항"/>
      <sheetName val="2-3.여건변경"/>
      <sheetName val="2-4.수량조정 및 기타"/>
      <sheetName val="수량증감"/>
      <sheetName val="신규단가조견표 (2)"/>
      <sheetName val="공사비"/>
      <sheetName val="공사비 (2)"/>
      <sheetName val="공사비 (3)"/>
      <sheetName val="공사량"/>
      <sheetName val="1-3.퇴직공제부금"/>
      <sheetName val="Sheet1"/>
      <sheetName val="200제1차공사비변경현황"/>
      <sheetName val="200제1차공사비변경현황 (확정)"/>
      <sheetName val="예정공정표(2000)"/>
      <sheetName val="제잡비(동아)"/>
      <sheetName val="집계표(동아)"/>
      <sheetName val="내역현황(동아)"/>
      <sheetName val="2000공사추진(동아)-변경"/>
      <sheetName val="99내역변경내역서(동아)"/>
      <sheetName val="공사개요(동아분)"/>
      <sheetName val="주요자재(동아분)"/>
      <sheetName val="공문"/>
      <sheetName val="여건보고"/>
      <sheetName val="사유서"/>
      <sheetName val="집계표 "/>
      <sheetName val="설계변경내역"/>
      <sheetName val="토공"/>
      <sheetName val="토공계획"/>
      <sheetName val="철거(BOQ)"/>
      <sheetName val="철거공집계표"/>
      <sheetName val="토공철거현황"/>
      <sheetName val="토공유동표"/>
      <sheetName val="간지"/>
      <sheetName val="목차"/>
      <sheetName val="개요"/>
      <sheetName val="집계표"/>
      <sheetName val="내역서"/>
      <sheetName val="철거집계(당)"/>
      <sheetName val="철거공집계표(당)"/>
      <sheetName val="토공철거현황(당)"/>
      <sheetName val="방음깨기수량(당)"/>
      <sheetName val="토공유동표(당)"/>
      <sheetName val="철거집계(변)"/>
      <sheetName val="철거공집계표(변)"/>
      <sheetName val="토공철거현황(변)"/>
      <sheetName val="방음깨기수량(변) "/>
      <sheetName val="토공유동표(변)"/>
      <sheetName val="수량산출"/>
      <sheetName val="Sheet2"/>
      <sheetName val="전체"/>
      <sheetName val="토목"/>
      <sheetName val="전기"/>
      <sheetName val="조경"/>
      <sheetName val="2002토목"/>
      <sheetName val="제잡비 산출근거 (전체)"/>
      <sheetName val="K1산출근거(토목)"/>
      <sheetName val="K2산출근거(토목)"/>
      <sheetName val="K3산출근거(토목)"/>
      <sheetName val="잡비공제(전체)"/>
      <sheetName val="잡비공제(금차)"/>
      <sheetName val="xxxxxx"/>
      <sheetName val="갑지(NEGO)"/>
      <sheetName val="갑지"/>
      <sheetName val="견적을지"/>
      <sheetName val="인건비기준"/>
      <sheetName val="산출근거"/>
      <sheetName val="환기sw"/>
      <sheetName val="광인건비"/>
      <sheetName val="S316C"/>
      <sheetName val="S316D01"/>
      <sheetName val="S317A"/>
      <sheetName val="발주공문 "/>
      <sheetName val="발주요청내역"/>
      <sheetName val="승계제잡비산출(전체)"/>
      <sheetName val="승계도급(고용보험료산출)"/>
      <sheetName val="교통표지판(형식-1)"/>
      <sheetName val="교통표지판(형식-2)"/>
      <sheetName val="교통표지판(형식-3)"/>
      <sheetName val="교통표지판(형식-4)"/>
      <sheetName val="안내표지판(형식-1)"/>
      <sheetName val="안내표지판(형식-2)"/>
      <sheetName val="안내표지판(형식-3)"/>
      <sheetName val="안내표지판(형식-4)"/>
      <sheetName val="내민식표지판(형식-1)"/>
      <sheetName val="내민식표지판(형식-2)"/>
      <sheetName val="내민식표지판(형식-3)"/>
      <sheetName val="내민식표지판(형식-4)"/>
      <sheetName val="내민식표지판(형식-5)"/>
      <sheetName val="내민식표지판(형식-6)"/>
      <sheetName val="문형식(423-4)"/>
      <sheetName val="무인단속카메라"/>
      <sheetName val="도면재료표"/>
      <sheetName val="자재단가대비표"/>
      <sheetName val="표지판단가비교표"/>
      <sheetName val="품의"/>
      <sheetName val="직영(갑)"/>
      <sheetName val="직영(을)"/>
      <sheetName val="Sheet2 (2)"/>
      <sheetName val="Sheet2 (3)"/>
      <sheetName val="시공합의서"/>
      <sheetName val="공사내역서"/>
      <sheetName val="견적검토"/>
      <sheetName val="설치현황(성토부)"/>
      <sheetName val="성토부단위수량"/>
      <sheetName val="성토부평면도"/>
      <sheetName val="성토부점검로(1;1.5)"/>
      <sheetName val="성토부점검로(1;1.8)"/>
      <sheetName val="협의내용"/>
      <sheetName val="터널총EAC"/>
      <sheetName val="포항기계(설비)"/>
      <sheetName val="포항기계(전력) "/>
      <sheetName val="다산터널"/>
      <sheetName val="임고터널"/>
      <sheetName val="이화터널"/>
      <sheetName val="터널변경내역(포항_설비)"/>
      <sheetName val="Book9"/>
      <sheetName val="2005년토목현장현황"/>
      <sheetName val="평택외곽2공구"/>
      <sheetName val="김해공항"/>
      <sheetName val="광릉숲우회"/>
      <sheetName val="수원역우회"/>
      <sheetName val="수원역유관(도로유관)"/>
      <sheetName val="수원역유관(배수관)"/>
      <sheetName val="지평우회도로"/>
      <sheetName val="불당하수처리"/>
      <sheetName val="화성향남"/>
      <sheetName val="부산홍티마을"/>
      <sheetName val="용호만매립"/>
      <sheetName val="부산지하철322공구"/>
      <sheetName val="신안-신등"/>
      <sheetName val="두교리-죽산"/>
      <sheetName val="순창-운암"/>
      <sheetName val="심사분석자료"/>
      <sheetName val="산출근거 (협력업체) (1)"/>
      <sheetName val="공사금액"/>
      <sheetName val="현장조직표 및 현안사항"/>
      <sheetName val="년도별사업전망"/>
      <sheetName val="예정공정표"/>
      <sheetName val="위치도"/>
      <sheetName val="사진대지"/>
      <sheetName val="사진대지2"/>
      <sheetName val="사진대지3"/>
      <sheetName val="1.위치도"/>
      <sheetName val="토목갑지 (2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Sheet1"/>
      <sheetName val="Sheet2"/>
      <sheetName val="문화가격표"/>
      <sheetName val="토적표"/>
      <sheetName val="Sheet3"/>
      <sheetName val="Sheet1 (2)"/>
      <sheetName val="Sheet1 (3)"/>
      <sheetName val="건축토목내역"/>
      <sheetName val="적현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"/>
      <sheetName val="예산조서"/>
      <sheetName val="단가산출서"/>
      <sheetName val="자재단가비교표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총괄표"/>
      <sheetName val="관급자재"/>
      <sheetName val="원가계산서"/>
      <sheetName val="각종수수료"/>
      <sheetName val="옥내공사내역서(갑지)"/>
      <sheetName val="전기공사금 내역서(옥내공사)"/>
      <sheetName val="소방공사내역서"/>
      <sheetName val="전열공사산출집계표"/>
      <sheetName val="전등공사산출집계표"/>
      <sheetName val="소방공사산출집계표"/>
      <sheetName val="전기공사노임표"/>
      <sheetName val="소방노임표"/>
      <sheetName val="단가조사(전기)"/>
      <sheetName val="소방단가조사"/>
      <sheetName val="소방공사일위대가"/>
      <sheetName val="전기공사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"/>
      <sheetName val="예산조서"/>
      <sheetName val="단가산출서"/>
      <sheetName val="자재단가비교표"/>
      <sheetName val="전기공사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단가"/>
      <sheetName val="Sheet1 (2)"/>
      <sheetName val="값"/>
      <sheetName val="변경집계2"/>
      <sheetName val="사급비"/>
      <sheetName val="설비단가표"/>
      <sheetName val="명세서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일위(통합 기존)"/>
      <sheetName val="다곡2교"/>
      <sheetName val="날개벽수량표"/>
      <sheetName val="저가1"/>
      <sheetName val="수수료율표"/>
      <sheetName val="시점교대"/>
      <sheetName val="백호우계수"/>
      <sheetName val="마산월령동골조물량변경"/>
      <sheetName val="실행대비"/>
      <sheetName val="수량산출"/>
      <sheetName val="준검 내역서"/>
      <sheetName val="구조물공"/>
      <sheetName val="부대공"/>
      <sheetName val="배수공"/>
      <sheetName val="토공"/>
      <sheetName val="포장공"/>
      <sheetName val="신흥교"/>
      <sheetName val="Sheet5"/>
      <sheetName val="제출내역 (2)"/>
      <sheetName val="지급자재"/>
      <sheetName val="시설물일위"/>
      <sheetName val="부관맨홀조서"/>
      <sheetName val="공주-교대(A1)"/>
      <sheetName val="일반공사"/>
      <sheetName val="철거산출근거"/>
      <sheetName val="내역서(원안분)"/>
      <sheetName val="결재란"/>
      <sheetName val="하수급견적대비"/>
      <sheetName val="L_RPTB~1"/>
      <sheetName val="SULKEA"/>
      <sheetName val="#REF"/>
      <sheetName val="일위대가"/>
      <sheetName val="내역"/>
      <sheetName val="일위"/>
      <sheetName val="건축토목내역"/>
      <sheetName val="DATA 입력부"/>
      <sheetName val="견적내역"/>
      <sheetName val="집계표"/>
      <sheetName val="(포장)BOQ-실적공사"/>
      <sheetName val="변전실"/>
      <sheetName val="개산공사비"/>
      <sheetName val="변경내역"/>
      <sheetName val="금리계산"/>
      <sheetName val="공사비집계"/>
      <sheetName val="옥룡잡비"/>
      <sheetName val="수량산출서"/>
      <sheetName val="unit 4"/>
      <sheetName val="노임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시운전"/>
      <sheetName val="#REF"/>
      <sheetName val="투찰"/>
      <sheetName val="준검 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ST"/>
      <sheetName val="일위산출"/>
      <sheetName val="일위대가"/>
      <sheetName val="준검 내역서"/>
      <sheetName val="기본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내역갑지"/>
      <sheetName val="공사비산출내역서"/>
      <sheetName val="노임산출"/>
      <sheetName val="관급자재"/>
      <sheetName val="재료표"/>
      <sheetName val="물량집계"/>
      <sheetName val="도면"/>
      <sheetName val="상세도"/>
      <sheetName val="Sheet4"/>
      <sheetName val="Sheet3"/>
      <sheetName val="Sheet2"/>
      <sheetName val="Sheet1"/>
      <sheetName val="일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#REF"/>
      <sheetName val="설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 총괄표"/>
      <sheetName val="1차공사 총괄표"/>
      <sheetName val="원가계산서(전기1차)"/>
      <sheetName val="관급자재(1차공사분)"/>
      <sheetName val="각종수수료"/>
      <sheetName val="공사금 내역서(전기1차)"/>
      <sheetName val="전기공사(총괄)1차"/>
      <sheetName val="산출집계1차"/>
      <sheetName val="2차공사 총괄표"/>
      <sheetName val="원가계산서(전기2차)"/>
      <sheetName val="관급자재(2차공사분)"/>
      <sheetName val="공사금 내역서(전기2차)"/>
      <sheetName val="전기공사(총괄)2차 "/>
      <sheetName val="산출집계2차"/>
      <sheetName val="일위대가"/>
      <sheetName val="단가조사"/>
      <sheetName val="노임표"/>
      <sheetName val="총(신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산출"/>
      <sheetName val="물량집계"/>
      <sheetName val="대림경상68억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량산출 (2)"/>
      <sheetName val="중량산출"/>
      <sheetName val="Sheet1"/>
      <sheetName val="Sheet2"/>
      <sheetName val="Sheet3"/>
      <sheetName val="도급일위"/>
      <sheetName val="도급일위1"/>
      <sheetName val="48일위(기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집계표"/>
    </sheetNames>
    <sheetDataSet>
      <sheetData sheetId="0" refreshError="1"/>
      <sheetData sheetId="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"/>
      <sheetName val="해평견적"/>
    </sheetNames>
    <sheetDataSet>
      <sheetData sheetId="0" refreshError="1"/>
      <sheetData sheetId="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실행철강하도"/>
      <sheetName val="자재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성부분조서(내역서)"/>
      <sheetName val="지급자재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전기갑지"/>
      <sheetName val="전기을지"/>
      <sheetName val="1.마산실내인공"/>
      <sheetName val="1.마산실내집계 "/>
      <sheetName val="수량산출서(마산실내) "/>
      <sheetName val="표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실행철강하도"/>
      <sheetName val="준검 내역서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"/>
      <sheetName val="총물량표"/>
      <sheetName val="2."/>
      <sheetName val="기(총)"/>
      <sheetName val="기"/>
      <sheetName val="3."/>
      <sheetName val="전선(총)"/>
      <sheetName val="주 (합)"/>
      <sheetName val="주"/>
      <sheetName val="마 (합)"/>
      <sheetName val="마"/>
      <sheetName val="덕 (합)"/>
      <sheetName val="덕 (1)합"/>
      <sheetName val="덕 (1)"/>
      <sheetName val="덕 (2)합"/>
      <sheetName val="덕 (2)"/>
      <sheetName val="덕 (3)합"/>
      <sheetName val="덕 (3)"/>
      <sheetName val="덕 (4)합"/>
      <sheetName val="덕 (4)"/>
      <sheetName val="덕 (5)합"/>
      <sheetName val="덕 (5)"/>
      <sheetName val="덕 (철)합"/>
      <sheetName val="덕 (철)"/>
      <sheetName val="내 (합)"/>
      <sheetName val="내"/>
      <sheetName val="동두 (합)"/>
      <sheetName val="동두"/>
      <sheetName val="보 (합)"/>
      <sheetName val="보"/>
      <sheetName val="동 (합)"/>
      <sheetName val="동(1)합"/>
      <sheetName val="동(1)"/>
      <sheetName val="동(2)합"/>
      <sheetName val="동(2)"/>
      <sheetName val="동(3)합"/>
      <sheetName val="동(3)"/>
      <sheetName val="동(4)합"/>
      <sheetName val="동(4)"/>
      <sheetName val="동(철)합"/>
      <sheetName val="동(철)"/>
      <sheetName val="4."/>
      <sheetName val="총(역간)"/>
      <sheetName val="(역간) (2)"/>
      <sheetName val="역간"/>
      <sheetName val="5."/>
      <sheetName val="총(건널)철"/>
      <sheetName val="물(건널)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2공구원가계산서"/>
      <sheetName val="2공구산출내역"/>
      <sheetName val="1공구산출내역서"/>
      <sheetName val="1공구원가계산"/>
      <sheetName val="2공구원가계산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기"/>
      <sheetName val="전선(총)"/>
      <sheetName val="구조물공수량명세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70%"/>
      <sheetName val="갑"/>
      <sheetName val="2공구(갑)"/>
      <sheetName val="2공구(을)"/>
      <sheetName val="선급금공제"/>
      <sheetName val="1_2공구원가계산서"/>
      <sheetName val="원가계산서"/>
      <sheetName val="중기조종사 단위단가"/>
      <sheetName val="DANGA"/>
      <sheetName val="일위집계(기존)"/>
      <sheetName val="토공유동표(전체.당초)"/>
      <sheetName val="실행철강하도"/>
      <sheetName val="공사비집계"/>
      <sheetName val="식재"/>
      <sheetName val="시설물"/>
      <sheetName val="식재출력용"/>
      <sheetName val="유지관리"/>
      <sheetName val="단가"/>
      <sheetName val="지급자재"/>
      <sheetName val="교대(A1-A2)"/>
      <sheetName val="#REF"/>
      <sheetName val="퍼스트"/>
      <sheetName val="증감내역서"/>
      <sheetName val="내역"/>
      <sheetName val="자재단가"/>
      <sheetName val="설계"/>
      <sheetName val="데이타"/>
      <sheetName val="식재인부"/>
      <sheetName val="내역서"/>
      <sheetName val="하수급견적대비"/>
      <sheetName val="원가"/>
      <sheetName val="투찰내역"/>
      <sheetName val="도급내역서(한줄)"/>
      <sheetName val="코드표"/>
      <sheetName val="기초단가"/>
      <sheetName val="공정집계_국별"/>
      <sheetName val="잔수량(작성)"/>
      <sheetName val="여과지동"/>
      <sheetName val="기초자료"/>
      <sheetName val="입찰품의서"/>
      <sheetName val="자재일위(경)"/>
      <sheetName val="ESC(K치)"/>
      <sheetName val="입찰안"/>
      <sheetName val="토적표"/>
      <sheetName val="2련간지"/>
      <sheetName val="노임"/>
      <sheetName val="공사비증감"/>
      <sheetName val="설비"/>
      <sheetName val="JUCKEYK"/>
      <sheetName val="시설물일위"/>
      <sheetName val="가설공사"/>
      <sheetName val="단가결정"/>
      <sheetName val="내역아"/>
      <sheetName val="울타리"/>
      <sheetName val="95조경공"/>
      <sheetName val="수곡내역"/>
      <sheetName val="남평내역"/>
      <sheetName val="을 2"/>
      <sheetName val="을 1"/>
      <sheetName val="적현로"/>
      <sheetName val="Sheet22"/>
      <sheetName val="DATE"/>
      <sheetName val="집계표"/>
      <sheetName val="원가계산서(변경)"/>
      <sheetName val="기흥하도용"/>
      <sheetName val="2월분"/>
      <sheetName val="토목을"/>
      <sheetName val="기성내역"/>
      <sheetName val="A-4"/>
      <sheetName val="원가현황"/>
      <sheetName val="총괄내역서"/>
      <sheetName val="터파기및재료"/>
      <sheetName val="1단계"/>
      <sheetName val="산출내역서집계표"/>
      <sheetName val="테이블"/>
      <sheetName val="2.대외공문"/>
      <sheetName val="저"/>
      <sheetName val="배수내역"/>
      <sheetName val="투찰"/>
      <sheetName val="헐기"/>
      <sheetName val="인건비"/>
      <sheetName val="설계예산"/>
      <sheetName val="화재 탐지 설비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도면첩"/>
      <sheetName val="자재"/>
      <sheetName val="모래"/>
      <sheetName val="콘량"/>
      <sheetName val="콘량 (2)"/>
      <sheetName val="콘량 (3)"/>
      <sheetName val="계수"/>
      <sheetName val="공사일지"/>
      <sheetName val="장비현황"/>
      <sheetName val="공종별현황"/>
      <sheetName val="주요작업내용"/>
      <sheetName val="Sheet1"/>
      <sheetName val="공사일지 (2)"/>
      <sheetName val="공정현황"/>
      <sheetName val="공사일지비용산정"/>
      <sheetName val="공사일지비용산정 (2)"/>
      <sheetName val="장비수"/>
      <sheetName val="일위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투찰내역"/>
      <sheetName val="실행철강하도"/>
      <sheetName val="중기비"/>
      <sheetName val="노무비"/>
      <sheetName val="BID"/>
      <sheetName val=" HIT-&gt;HMC 견적(3900)"/>
      <sheetName val="산출내역서"/>
      <sheetName val="Macro1"/>
      <sheetName val="건설성적"/>
      <sheetName val="일위대가목록"/>
      <sheetName val="SG"/>
      <sheetName val="입찰안"/>
      <sheetName val="일위대가"/>
      <sheetName val="장문교(대전)"/>
      <sheetName val="단가"/>
      <sheetName val="후다내역"/>
      <sheetName val="일위목록"/>
      <sheetName val="요율"/>
      <sheetName val="한전일위"/>
      <sheetName val="갑지"/>
      <sheetName val="현장관리비"/>
      <sheetName val="합계"/>
      <sheetName val="#2_일위대가목록"/>
      <sheetName val="일  위  대  가  목  록"/>
      <sheetName val="간접비계산"/>
      <sheetName val="일위CODE"/>
      <sheetName val="인부신상자료"/>
      <sheetName val="우배수"/>
      <sheetName val="계산식"/>
      <sheetName val="전체"/>
      <sheetName val="자재단가"/>
      <sheetName val="품셈"/>
      <sheetName val="산수배수"/>
      <sheetName val="당초명세(평)"/>
      <sheetName val="간접(90)"/>
      <sheetName val="일위산출"/>
      <sheetName val="1공구원가계산서"/>
      <sheetName val="1공구산출내역서"/>
      <sheetName val="1유리"/>
      <sheetName val="원가계산서"/>
      <sheetName val="관급자재"/>
      <sheetName val="세부추진"/>
      <sheetName val="제안서"/>
      <sheetName val="상용보강"/>
      <sheetName val="행정표준(1)"/>
      <sheetName val="행정표준(2)"/>
      <sheetName val="금액결정"/>
      <sheetName val="관급"/>
      <sheetName val="장비"/>
      <sheetName val="산근1"/>
      <sheetName val="노무"/>
      <sheetName val="자재"/>
      <sheetName val="#REF"/>
      <sheetName val="증감내역서"/>
      <sheetName val="차액보증"/>
      <sheetName val="견적의뢰서"/>
      <sheetName val="FORM-0"/>
      <sheetName val="단가산출"/>
      <sheetName val="INSTR"/>
      <sheetName val="조건표"/>
      <sheetName val="교각토공 _2_"/>
      <sheetName val="2공구산출내역"/>
      <sheetName val="운반비요율"/>
      <sheetName val="직노"/>
      <sheetName val="설계가"/>
      <sheetName val="노임단가"/>
      <sheetName val="표지1"/>
      <sheetName val="유동표"/>
      <sheetName val="원형1호맨홀토공수량"/>
      <sheetName val="6. 안전관리비"/>
      <sheetName val="1,2공구원가계산서"/>
      <sheetName val="3.공통공사대비"/>
      <sheetName val="b_balju"/>
      <sheetName val="내역(한신APT)"/>
      <sheetName val="조명율표"/>
      <sheetName val="HRSG SMALL07220"/>
      <sheetName val="JUCKEYK"/>
      <sheetName val="S0"/>
      <sheetName val="기본설계기준"/>
      <sheetName val="일위"/>
      <sheetName val="PI"/>
      <sheetName val="품셈총괄표"/>
      <sheetName val="표준건축비"/>
      <sheetName val="코드표"/>
      <sheetName val="2000년1차"/>
      <sheetName val="2000전체분"/>
      <sheetName val="TEST1"/>
      <sheetName val="c_balju"/>
      <sheetName val="단가적용"/>
      <sheetName val="1단계"/>
      <sheetName val="일위총괄"/>
      <sheetName val="저"/>
      <sheetName val="참조"/>
      <sheetName val="6PILE  (돌출)"/>
      <sheetName val="덕전리"/>
      <sheetName val="일위대가목록표"/>
      <sheetName val="작업일보"/>
      <sheetName val="조명시설"/>
      <sheetName val="을"/>
      <sheetName val="조건표 (2)"/>
      <sheetName val="별표집계"/>
      <sheetName val="Macro2"/>
      <sheetName val="노임"/>
      <sheetName val="준검 내역서"/>
      <sheetName val="97년 추정"/>
      <sheetName val="A1"/>
      <sheetName val="인사자료총집계"/>
      <sheetName val="단면가정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3_공통공사대비"/>
      <sheetName val="HRSG_SMALL07220"/>
      <sheetName val="6__안전관리비"/>
      <sheetName val="첨부1"/>
      <sheetName val="하도내역 (철콘)"/>
      <sheetName val="특기사항"/>
      <sheetName val="입출재고현황 (2)"/>
      <sheetName val="약품공급2"/>
      <sheetName val="ORIGIN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실행대비"/>
      <sheetName val="도급"/>
      <sheetName val="지급자재"/>
      <sheetName val="임율 Data"/>
      <sheetName val="일위대가목차"/>
      <sheetName val="1.설계기준"/>
      <sheetName val="BSD (2)"/>
      <sheetName val="노임조서"/>
      <sheetName val="노무비 근거"/>
      <sheetName val="48일위"/>
      <sheetName val="산출근거"/>
      <sheetName val="IT-BAT"/>
      <sheetName val="수문일위1"/>
      <sheetName val="내역전기"/>
      <sheetName val="일위단가"/>
      <sheetName val="추가예산"/>
      <sheetName val="DHEQSUPT"/>
      <sheetName val="공정집계_국별"/>
      <sheetName val="설계예산서"/>
      <sheetName val="수량산출서"/>
      <sheetName val="신공항A-9(원가수정)"/>
      <sheetName val="수정2"/>
      <sheetName val="집계"/>
      <sheetName val="개거총"/>
      <sheetName val="SLAB근거-1"/>
      <sheetName val="배수내역"/>
      <sheetName val="수량3"/>
      <sheetName val="2터널시점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단면 (2)"/>
      <sheetName val="목차 "/>
      <sheetName val="일위산출근거"/>
      <sheetName val="하도금액분계"/>
      <sheetName val="견적"/>
      <sheetName val="P_RPTB04_산근"/>
      <sheetName val="중기"/>
      <sheetName val="U형개거"/>
      <sheetName val="포장(수량)-관로부"/>
      <sheetName val="호안사석"/>
      <sheetName val="배수자집"/>
      <sheetName val="8.PILE  (돌출)"/>
      <sheetName val="인원"/>
      <sheetName val="일일"/>
      <sheetName val="#2정산"/>
      <sheetName val="유입량"/>
      <sheetName val="기초1"/>
      <sheetName val="물가시세"/>
      <sheetName val="공통가설"/>
      <sheetName val="2000용수잠관-수량집계"/>
      <sheetName val="입력데이타"/>
      <sheetName val="업체별기성내역"/>
      <sheetName val="유치원내역"/>
      <sheetName val="철거산출근거"/>
      <sheetName val="설계"/>
      <sheetName val="CTEMCOST"/>
      <sheetName val="WORK"/>
      <sheetName val="예산총괄"/>
      <sheetName val="준검_내역서"/>
      <sheetName val="97년_추정"/>
      <sheetName val="6PILE__(돌출)"/>
      <sheetName val="잡비"/>
      <sheetName val="음성방향"/>
      <sheetName val="일위(PN)"/>
      <sheetName val="토공(1)"/>
      <sheetName val="차수공(1)"/>
      <sheetName val="제경비산출서"/>
      <sheetName val="INPUT"/>
      <sheetName val="DATE"/>
      <sheetName val="DANGA"/>
      <sheetName val="간선계산"/>
      <sheetName val="토공유동표(전체.당초)"/>
      <sheetName val="수량산출"/>
      <sheetName val="기계내역"/>
      <sheetName val="환기시설"/>
      <sheetName val="조명"/>
      <sheetName val="점보전력사용"/>
      <sheetName val="단면"/>
      <sheetName val="배수처리"/>
      <sheetName val="입력자료(노무비)"/>
      <sheetName val="7. 현장관리비 "/>
      <sheetName val="토목품셈"/>
      <sheetName val="경상비"/>
      <sheetName val="전문하도급"/>
      <sheetName val="교량전기"/>
      <sheetName val="평가데이터"/>
      <sheetName val="MOTOR"/>
      <sheetName val="현장관리비 산출내역"/>
      <sheetName val="단위단가"/>
      <sheetName val="Total"/>
      <sheetName val="배수공"/>
      <sheetName val="기본단가"/>
      <sheetName val="1. 설계조건 2.단면가정 3. 하중계산"/>
      <sheetName val="DATA 입력란"/>
      <sheetName val="구조     ."/>
      <sheetName val="DATA"/>
      <sheetName val="b_balju (2)"/>
      <sheetName val="b_gunmul"/>
      <sheetName val="인명부"/>
      <sheetName val="공량산출서"/>
      <sheetName val="단가표"/>
      <sheetName val="프랜트면허"/>
      <sheetName val="토목주소"/>
      <sheetName val="장비단가"/>
      <sheetName val="전기"/>
      <sheetName val="효율표"/>
      <sheetName val="수량분개내역"/>
      <sheetName val="기본단가표"/>
      <sheetName val="8.현장관리비"/>
      <sheetName val="7.안전관리비"/>
      <sheetName val="가스"/>
      <sheetName val="일위(시설)"/>
      <sheetName val="공사내역서(을)실행"/>
      <sheetName val="기성갑지"/>
      <sheetName val="중기일위대가"/>
      <sheetName val="노무비 "/>
      <sheetName val="파이프류"/>
      <sheetName val="기성내역"/>
      <sheetName val="인사자료"/>
      <sheetName val="tggwan(mac)"/>
      <sheetName val="SHL"/>
      <sheetName val="공사비증감"/>
      <sheetName val="내역표지"/>
      <sheetName val="양수장(기계)"/>
      <sheetName val="일위대가표48"/>
      <sheetName val="(원)기흥상갈"/>
      <sheetName val="4.일위대가집계"/>
      <sheetName val="결재난"/>
      <sheetName val="금액내역서"/>
      <sheetName val="ABUT수량-A1"/>
      <sheetName val="재료비"/>
      <sheetName val="대로근거"/>
      <sheetName val="중로근거"/>
      <sheetName val="만년달력"/>
      <sheetName val="특수선일위대가"/>
      <sheetName val="FB25JN"/>
      <sheetName val="BND"/>
      <sheetName val="적현로"/>
      <sheetName val="(당평)자재"/>
      <sheetName val="직접비"/>
      <sheetName val="건장설비"/>
      <sheetName val="교통대책내역"/>
      <sheetName val="토공사"/>
      <sheetName val="A LINE"/>
      <sheetName val="경비2내역"/>
      <sheetName val="중기조종사 단위단가"/>
      <sheetName val="경영상태"/>
      <sheetName val="부하계산서"/>
      <sheetName val="터널대가"/>
      <sheetName val="시화점실행"/>
      <sheetName val="초기화면"/>
      <sheetName val="이형관중량"/>
      <sheetName val="일위대가(목록)"/>
      <sheetName val="산근(목록)"/>
      <sheetName val="70%"/>
      <sheetName val="시중노임단가"/>
      <sheetName val="정렬"/>
      <sheetName val="일위총괄표"/>
      <sheetName val="단위량당중기"/>
      <sheetName val="단가비교표"/>
      <sheetName val="점검총괄"/>
      <sheetName val="자재일람"/>
      <sheetName val="건축공사"/>
      <sheetName val="날개벽수량표"/>
      <sheetName val="적용토목"/>
      <sheetName val="가설건물"/>
      <sheetName val="일위집계(기존)"/>
      <sheetName val="간 지1"/>
      <sheetName val="1.설계조건"/>
      <sheetName val="유림골조"/>
      <sheetName val="공통부대비"/>
      <sheetName val="사업관리"/>
      <sheetName val="운반"/>
      <sheetName val="물가자료"/>
      <sheetName val="lab"/>
      <sheetName val="금리계산"/>
      <sheetName val="내역(2000년)"/>
      <sheetName val="실행내역서 "/>
      <sheetName val="설계명세서"/>
      <sheetName val="내역서 제출"/>
      <sheetName val="자료입력"/>
      <sheetName val="총괄내역서"/>
      <sheetName val="예가표"/>
      <sheetName val="우석문틀"/>
      <sheetName val="Temporary Mooring"/>
      <sheetName val="공문"/>
      <sheetName val="2"/>
      <sheetName val="7.PILE  (돌출)"/>
      <sheetName val="품셈TABLE"/>
      <sheetName val="2.대외공문"/>
      <sheetName val="인계"/>
      <sheetName val="일H35Y4"/>
      <sheetName val="공사비예산서(토목분)"/>
      <sheetName val="격점별물량"/>
      <sheetName val="청천내"/>
      <sheetName val="5. 현장관리비(new) "/>
      <sheetName val="인건비"/>
      <sheetName val="화재 탐지 설비"/>
      <sheetName val="설계내역"/>
      <sheetName val="실행내역"/>
      <sheetName val="BQ"/>
      <sheetName val="금융비용"/>
      <sheetName val="Customer Databas"/>
      <sheetName val="일위대가(1)"/>
      <sheetName val="방배동내역(리라)"/>
      <sheetName val="현장경비"/>
      <sheetName val="건축공사집계표"/>
      <sheetName val="방배동내역 (총괄)"/>
      <sheetName val="부대공사총괄"/>
      <sheetName val="산출내역서집계표"/>
      <sheetName val="5_ 현장관리비_new_ "/>
      <sheetName val="콘크리트타설집계표"/>
      <sheetName val="단위중량"/>
      <sheetName val="U-TYPE(1)"/>
      <sheetName val="일반공사"/>
      <sheetName val="건설실행"/>
      <sheetName val="일위목록데이타"/>
      <sheetName val="설내역서 "/>
      <sheetName val="우수"/>
      <sheetName val="N賃率-職"/>
      <sheetName val="원도급"/>
      <sheetName val="하도급"/>
      <sheetName val="공사원가계산서"/>
      <sheetName val="RE9604"/>
      <sheetName val="인원계획"/>
      <sheetName val="식재가격"/>
      <sheetName val="식재총괄"/>
      <sheetName val="경산"/>
      <sheetName val="일위대가집계"/>
      <sheetName val="단가대비표"/>
      <sheetName val="부대내역"/>
      <sheetName val="교각계산"/>
      <sheetName val="700seg"/>
      <sheetName val="마산방향철근집계"/>
      <sheetName val="진주방향"/>
      <sheetName val="기자재비"/>
      <sheetName val="내역서2안"/>
      <sheetName val="퍼스트"/>
      <sheetName val="중기사용료"/>
      <sheetName val="Sheet1 (2)"/>
      <sheetName val="소방"/>
      <sheetName val="날개벽(시점좌측)"/>
      <sheetName val="맨홀수량산출"/>
      <sheetName val="여과지동"/>
      <sheetName val="기초자료"/>
      <sheetName val="자동제어"/>
      <sheetName val="개산공사비"/>
      <sheetName val="COVER-P"/>
      <sheetName val="화전내"/>
      <sheetName val="단계별내역 (2)"/>
      <sheetName val="데이타"/>
      <sheetName val="식재인부"/>
      <sheetName val="2.2 띠장의 설계"/>
      <sheetName val="일위대가 집계표"/>
      <sheetName val="세부내역서"/>
      <sheetName val="1"/>
      <sheetName val="하중계산"/>
      <sheetName val="철근량"/>
      <sheetName val="CONCRETE"/>
      <sheetName val="원가계산서(변경)"/>
      <sheetName val="돈암사업"/>
      <sheetName val="2.2_오피스텔(12~32F)"/>
      <sheetName val="재료집계표"/>
      <sheetName val="단가산출(T)"/>
      <sheetName val="측량요율"/>
      <sheetName val="자재대"/>
      <sheetName val="일위대가목록(ems)"/>
      <sheetName val="대치판정"/>
      <sheetName val="코드"/>
      <sheetName val="현장별"/>
      <sheetName val="간접비"/>
      <sheetName val="기본일위"/>
      <sheetName val="252K444"/>
      <sheetName val="기술부 VENDOR LIST"/>
      <sheetName val="입력정보"/>
      <sheetName val="설 계"/>
      <sheetName val="자재단가비교표"/>
      <sheetName val="일용직6월"/>
      <sheetName val="골조"/>
      <sheetName val="총 원가계산"/>
      <sheetName val="골조시행"/>
      <sheetName val="기계"/>
      <sheetName val="법면"/>
      <sheetName val="부대공"/>
      <sheetName val="구조물공"/>
      <sheetName val="포장공"/>
      <sheetName val="배수공1"/>
      <sheetName val="노무비_근거"/>
      <sheetName val="중기조종사_단위단가"/>
      <sheetName val="단면_(2)"/>
      <sheetName val="하도내역_(철콘)"/>
      <sheetName val="임율_Data"/>
      <sheetName val="1_설계기준"/>
      <sheetName val="BSD_(2)"/>
      <sheetName val="조건표_(2)"/>
      <sheetName val="입출재고현황_(2)"/>
      <sheetName val="목차_"/>
      <sheetName val="차수"/>
      <sheetName val="월별손익"/>
      <sheetName val="COVER"/>
      <sheetName val=" 갑지"/>
      <sheetName val="플랜트 설치"/>
      <sheetName val="현장일반사항"/>
      <sheetName val="기계경비"/>
      <sheetName val="7__현장관리비_"/>
      <sheetName val="전도금월정금액"/>
      <sheetName val="일위대가(가설)"/>
      <sheetName val="총괄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분전반"/>
      <sheetName val="특별"/>
      <sheetName val="갑지(추정)"/>
      <sheetName val="변경내역"/>
      <sheetName val="경비"/>
      <sheetName val="양덕동"/>
      <sheetName val="입력"/>
      <sheetName val="집 계 표"/>
      <sheetName val="계측기"/>
      <sheetName val="일용직"/>
      <sheetName val="인천제철"/>
      <sheetName val="6_ 안전관리비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흥양2교토공집계표"/>
      <sheetName val="eq_data"/>
      <sheetName val="ELECTRIC"/>
      <sheetName val="전기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변예산내역서 (총체)"/>
      <sheetName val="설변예정공정표 (총체)"/>
      <sheetName val="설변설계설명서 (총체)"/>
      <sheetName val="설계변경사유서 (총체)"/>
      <sheetName val="설변표지목차 (총체)"/>
      <sheetName val="원가계산 (2)"/>
      <sheetName val="단가산출표지"/>
      <sheetName val="단가산출서"/>
      <sheetName val="설변예산조서"/>
      <sheetName val="설변일위 (총체)"/>
      <sheetName val="설계설변일위 (총체)"/>
      <sheetName val="수량산출"/>
      <sheetName val="집계표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괄집계(다곡2교)"/>
      <sheetName val="토공집계(다곡2교)"/>
      <sheetName val="총괄집계(다곡3교)"/>
      <sheetName val="토공집계(다곡3교)"/>
      <sheetName val="총괄집계(호성교)"/>
      <sheetName val="토공집계(호성교)"/>
      <sheetName val="총괄집계(봉곡교)"/>
      <sheetName val="토공집계(봉곡교)"/>
      <sheetName val="총괄집계(마산교)"/>
      <sheetName val="토공집계(마산교)"/>
      <sheetName val="표지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단가산출"/>
      <sheetName val="집계표"/>
      <sheetName val="상수도토공집계표"/>
      <sheetName val="퍼스트"/>
      <sheetName val="일위목록"/>
      <sheetName val="전기일위대가"/>
      <sheetName val="견적서"/>
      <sheetName val="#REF"/>
      <sheetName val="내역(원안-대안)"/>
      <sheetName val="건축"/>
      <sheetName val="자재일람"/>
      <sheetName val="표지"/>
      <sheetName val="일위산출"/>
      <sheetName val="일위대가"/>
      <sheetName val="자동제어"/>
      <sheetName val="수량산출서 (2)"/>
      <sheetName val="자재단가비교표"/>
      <sheetName val="제경비"/>
      <sheetName val="노임"/>
      <sheetName val="Baby일위대가"/>
      <sheetName val="CB"/>
      <sheetName val="15100"/>
      <sheetName val="#2_일위대가목록"/>
      <sheetName val="단가대비표"/>
      <sheetName val="1공구원가계산서"/>
      <sheetName val="1공구산출내역서"/>
      <sheetName val="재료집계표"/>
      <sheetName val="2.1  노무비 평균단가산출"/>
      <sheetName val="품셈TABLE"/>
      <sheetName val="재료비"/>
      <sheetName val="건축내역"/>
      <sheetName val="재료값"/>
      <sheetName val="내역서"/>
      <sheetName val="노임단가"/>
      <sheetName val="수량산출서"/>
      <sheetName val="요율"/>
      <sheetName val="건설성적"/>
      <sheetName val="단가 및 재료비"/>
      <sheetName val="실행대비"/>
      <sheetName val="현장조사"/>
      <sheetName val="기본단가표"/>
      <sheetName val="간접"/>
      <sheetName val="미드수량"/>
      <sheetName val="자재단가표"/>
      <sheetName val="실행(1)"/>
      <sheetName val="상-교대(A1-A2)"/>
      <sheetName val="base"/>
      <sheetName val="단가조사서"/>
      <sheetName val="단가조사-1"/>
      <sheetName val="단가조사-2"/>
      <sheetName val="sheet1"/>
      <sheetName val="일위집계(기존)"/>
      <sheetName val="설계실행투찰"/>
      <sheetName val="기계경비(시간당)"/>
      <sheetName val="램머"/>
      <sheetName val="전체"/>
      <sheetName val="자재단가"/>
      <sheetName val="재개발"/>
      <sheetName val="타공종이기"/>
      <sheetName val="수량산출"/>
      <sheetName val="자재"/>
      <sheetName val="70%"/>
      <sheetName val="입찰"/>
      <sheetName val="현경"/>
      <sheetName val="BID"/>
      <sheetName val="수량집계표"/>
      <sheetName val="공사원가계산서"/>
      <sheetName val="교통대책내역"/>
      <sheetName val="배수장토목공사비"/>
      <sheetName val="b_balju"/>
      <sheetName val="자재테이블"/>
      <sheetName val="guard(mac)"/>
      <sheetName val="1,2공구원가계산서"/>
      <sheetName val="2공구산출내역"/>
      <sheetName val="equip"/>
      <sheetName val="청주(철골발주의뢰서)"/>
      <sheetName val="98지급계획"/>
      <sheetName val="기계경비시간당손료목록"/>
      <sheetName val="일위대가(1)"/>
      <sheetName val="4.일위대가집계"/>
      <sheetName val="투찰(하수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원가계산서구조조정"/>
      <sheetName val="제경비계산"/>
      <sheetName val="간접비계산"/>
      <sheetName val="일위대가표"/>
      <sheetName val="내역"/>
      <sheetName val="현장경비"/>
      <sheetName val="평가데이터"/>
      <sheetName val="계수시트"/>
      <sheetName val="현장설명"/>
      <sheetName val="일위대가목록"/>
      <sheetName val="판정1교토공"/>
      <sheetName val="집계"/>
      <sheetName val="unit 4"/>
      <sheetName val="관급자재"/>
      <sheetName val="맨홀수량"/>
      <sheetName val="P1(좌,우)"/>
      <sheetName val="SHEET PILE단가"/>
      <sheetName val="factor"/>
      <sheetName val="단가비교"/>
      <sheetName val="산출내역서"/>
      <sheetName val="자재co"/>
      <sheetName val="MOTOR"/>
      <sheetName val="자  재"/>
      <sheetName val="건축외주"/>
      <sheetName val="합계"/>
      <sheetName val="조건"/>
      <sheetName val="단가산출(T)"/>
      <sheetName val="실행"/>
      <sheetName val="코드표"/>
      <sheetName val="재료집계표3"/>
      <sheetName val="양식_자재단가조사표"/>
      <sheetName val="견적을지"/>
      <sheetName val="내역(가지)"/>
      <sheetName val="DATE"/>
      <sheetName val="설계"/>
      <sheetName val="도급자재"/>
      <sheetName val="산출내역서집계표"/>
      <sheetName val="토목"/>
      <sheetName val="공량산출서"/>
      <sheetName val="터파기및재료"/>
      <sheetName val="토목주소"/>
      <sheetName val="견적"/>
      <sheetName val="단가"/>
      <sheetName val="예총"/>
      <sheetName val="설계예산서"/>
      <sheetName val="폐기물"/>
      <sheetName val="5회토적"/>
      <sheetName val="투자-국내2"/>
      <sheetName val="철거산출근거"/>
      <sheetName val="IT-BAT"/>
      <sheetName val="b_balju_cho"/>
      <sheetName val="참조"/>
      <sheetName val="실행갑지"/>
      <sheetName val="계획집계"/>
      <sheetName val="장비단가"/>
      <sheetName val="전기혼잡제경비(45)"/>
      <sheetName val="소야공정계획표"/>
      <sheetName val="일반수량총괄"/>
      <sheetName val="우배수"/>
      <sheetName val="일위CODE"/>
      <sheetName val="기성내역"/>
      <sheetName val="설계예산"/>
      <sheetName val="품셈총괄표"/>
      <sheetName val="4차원가계산서"/>
      <sheetName val="저"/>
      <sheetName val="내역표지"/>
      <sheetName val="측구터파기공수량집계"/>
      <sheetName val="배수공 시멘트 및 골재량 산출"/>
      <sheetName val="잔토처리"/>
      <sheetName val="터파기,되메우기,램머,코아"/>
      <sheetName val="절단,포장깨기"/>
      <sheetName val="분전함신설"/>
      <sheetName val="접지1종"/>
      <sheetName val="교량"/>
      <sheetName val="수량집계"/>
      <sheetName val="조건표 (2)"/>
      <sheetName val="산출근거"/>
      <sheetName val="여과지동"/>
      <sheetName val="기초자료"/>
      <sheetName val="실행철강하도"/>
      <sheetName val="기흥하도용"/>
      <sheetName val="인건비"/>
      <sheetName val="직노"/>
      <sheetName val="입찰안"/>
      <sheetName val="내역서1"/>
      <sheetName val="약품공급2"/>
      <sheetName val="일위대가 집계표"/>
      <sheetName val="시설장비"/>
      <sheetName val="단가적용"/>
      <sheetName val="Total"/>
      <sheetName val="도급예산내역서봉투"/>
      <sheetName val="설계산출표지"/>
      <sheetName val="도급예산내역서총괄표"/>
      <sheetName val="을부담운반비"/>
      <sheetName val="운반비산출"/>
      <sheetName val="플랜트 설치"/>
      <sheetName val="수량산출내역1115"/>
      <sheetName val="설계내역서"/>
      <sheetName val="원형1호맨홀토공수량"/>
      <sheetName val="관리비비계상"/>
      <sheetName val="DATA"/>
      <sheetName val="경비"/>
      <sheetName val="토공산근"/>
      <sheetName val="2차총원가"/>
      <sheetName val="시운전연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두마반포"/>
      <sheetName val="실행대비"/>
      <sheetName val="실행내역"/>
      <sheetName val="현장운영비"/>
      <sheetName val="직원투입"/>
      <sheetName val="#REF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내역"/>
    </sheetNames>
    <sheetDataSet>
      <sheetData sheetId="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2000년1차"/>
      <sheetName val="데이타"/>
      <sheetName val="2000전체분"/>
      <sheetName val="공사비증감"/>
      <sheetName val="간접1"/>
      <sheetName val="sheet1"/>
      <sheetName val="약품공급2"/>
      <sheetName val="BID"/>
      <sheetName val="99총공사내역서"/>
      <sheetName val="내역서(전기)"/>
      <sheetName val="계산서4"/>
      <sheetName val="단가일람"/>
      <sheetName val="조경일람"/>
      <sheetName val="조명일위"/>
      <sheetName val="#REF"/>
      <sheetName val="접지수량"/>
      <sheetName val="내역"/>
      <sheetName val="산근"/>
      <sheetName val="표  지"/>
      <sheetName val="기성내역"/>
      <sheetName val="원가계산서"/>
      <sheetName val="산출근거"/>
      <sheetName val="주안3차A-A"/>
      <sheetName val="내역서"/>
      <sheetName val="자재일람"/>
      <sheetName val="DATE"/>
      <sheetName val="DB"/>
      <sheetName val="N賃率-職"/>
      <sheetName val="건축2"/>
      <sheetName val="전체"/>
      <sheetName val="전체제잡비"/>
      <sheetName val="2.1  노무비 평균단가산출"/>
      <sheetName val="문학간접"/>
      <sheetName val="상-교대(A1-A2)"/>
      <sheetName val="분전반"/>
      <sheetName val="신호등일위대가"/>
      <sheetName val="수목표준대가"/>
      <sheetName val="b_balju"/>
      <sheetName val="건축내역"/>
      <sheetName val="준검 내역서"/>
      <sheetName val="제조노임"/>
      <sheetName val="G.R300경비"/>
      <sheetName val="일위대가"/>
      <sheetName val="교각1"/>
      <sheetName val="기준정보"/>
      <sheetName val="단위단가"/>
      <sheetName val="점검총괄"/>
      <sheetName val="1,2공구원가계산서"/>
      <sheetName val="2공구산출내역"/>
      <sheetName val="1공구산출내역서"/>
      <sheetName val="설계서"/>
      <sheetName val="9GNG운반"/>
      <sheetName val="공사비총괄"/>
      <sheetName val="13LPMCC"/>
      <sheetName val="Macro(차단기)"/>
      <sheetName val="기본단가표"/>
      <sheetName val="노임단가"/>
      <sheetName val="단가조사"/>
      <sheetName val="401"/>
      <sheetName val="당진1,2호기전선관설치및접지4차공사내역서-을지"/>
      <sheetName val="앉음벽 (2)"/>
      <sheetName val="조경"/>
      <sheetName val="견적조건"/>
      <sheetName val="갑지"/>
      <sheetName val="전체항목"/>
      <sheetName val="Total"/>
      <sheetName val="옥내소화전계산서"/>
      <sheetName val="품셈TABLE"/>
      <sheetName val="교통대책내역"/>
      <sheetName val="수량(금호)"/>
      <sheetName val="단가조사-2"/>
      <sheetName val="현장설명"/>
      <sheetName val="일위목록"/>
      <sheetName val="요율"/>
      <sheetName val="EBSDATA"/>
      <sheetName val="인원계획"/>
      <sheetName val="4.전기"/>
      <sheetName val="실행철강하도"/>
      <sheetName val="Data &amp; Result"/>
      <sheetName val="노임"/>
      <sheetName val="전기일위대가"/>
      <sheetName val="인부노임"/>
      <sheetName val="적용토목"/>
      <sheetName val="실행기초"/>
      <sheetName val="RE9604"/>
      <sheetName val="물량산출근거-지상층"/>
      <sheetName val="잔수량(작성)"/>
      <sheetName val="내   역"/>
      <sheetName val="전체_1설계"/>
      <sheetName val="LD"/>
      <sheetName val="96노임기준"/>
      <sheetName val="냉천부속동"/>
      <sheetName val="도담구내 개소별 명세"/>
      <sheetName val="ELEC"/>
      <sheetName val="원가총괄"/>
      <sheetName val="자재단가표"/>
      <sheetName val="터파기및재료"/>
      <sheetName val="관로내역원"/>
      <sheetName val="COST"/>
      <sheetName val="플랜트 설치"/>
      <sheetName val="집계표"/>
      <sheetName val="전사 (2)"/>
      <sheetName val="BA (2)"/>
      <sheetName val="CP (2)"/>
      <sheetName val="산출기준"/>
      <sheetName val="자동제어"/>
      <sheetName val="토목주소"/>
      <sheetName val="프랜트면허"/>
      <sheetName val="검암내역"/>
      <sheetName val="설계예산서"/>
      <sheetName val="예산내역서"/>
      <sheetName val="49단가"/>
      <sheetName val="원가계산서구조조정"/>
      <sheetName val="실행내역"/>
      <sheetName val="비탈면보호공수량산출"/>
      <sheetName val="조명시설"/>
      <sheetName val="직공비"/>
      <sheetName val="실행대비"/>
      <sheetName val="식재가격"/>
      <sheetName val="식재총괄"/>
      <sheetName val="준공정산"/>
      <sheetName val="자재단가비교표"/>
      <sheetName val="총괄표"/>
      <sheetName val="조도계산"/>
      <sheetName val="수량산출서"/>
      <sheetName val="도급"/>
      <sheetName val="전기"/>
      <sheetName val="코드표"/>
      <sheetName val="Sheet1 (2)"/>
      <sheetName val="전기2005"/>
      <sheetName val="총괄내역서"/>
      <sheetName val="예산명세서"/>
      <sheetName val="설계명세서"/>
      <sheetName val="자료입력"/>
      <sheetName val="결재갑지"/>
      <sheetName val="C1ㅇ"/>
      <sheetName val="남양주부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비교표"/>
      <sheetName val="봉양~조차장간고하개명(신설)"/>
      <sheetName val="4)유동표"/>
      <sheetName val="N賃率_職"/>
      <sheetName val="자재단가"/>
      <sheetName val="시중노임단가"/>
      <sheetName val="제작기술지원센터"/>
      <sheetName val="8.2TON"/>
      <sheetName val="__MAIN"/>
      <sheetName val="단가비교"/>
      <sheetName val="점유현황"/>
      <sheetName val="1차 내역서"/>
      <sheetName val="산출내역서"/>
      <sheetName val="입찰안"/>
      <sheetName val="재료"/>
      <sheetName val="2000노임기준"/>
      <sheetName val="6호기"/>
      <sheetName val="제잡비"/>
      <sheetName val="Macro(전선)"/>
      <sheetName val="단가산출"/>
      <sheetName val="일위대가목차"/>
      <sheetName val="BQ(실행)"/>
      <sheetName val="MOTOR"/>
      <sheetName val="제경비"/>
      <sheetName val="노무비"/>
      <sheetName val="산수배수"/>
      <sheetName val="시운전연료"/>
      <sheetName val="101동"/>
      <sheetName val="전기일위목록"/>
      <sheetName val="현장관리비참조"/>
      <sheetName val="하남내역"/>
      <sheetName val="경산"/>
      <sheetName val="기흥하도용"/>
      <sheetName val="관리,공감"/>
      <sheetName val="내역기준"/>
      <sheetName val="환율change"/>
      <sheetName val="9811"/>
      <sheetName val="1.취수장"/>
      <sheetName val="수량산출"/>
      <sheetName val="토목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투찰내역"/>
      <sheetName val="조명율표"/>
      <sheetName val="2000년1차"/>
      <sheetName val="2000전체분"/>
      <sheetName val="교통대책내역"/>
      <sheetName val="집계표"/>
      <sheetName val="조경일람"/>
      <sheetName val="내역서"/>
      <sheetName val="조명일위"/>
      <sheetName val="Total 단위경유량집계"/>
      <sheetName val="단가"/>
      <sheetName val="단가일람"/>
      <sheetName val="간접1"/>
      <sheetName val="부대공사비"/>
      <sheetName val="99총공사내역서"/>
      <sheetName val="퍼스트"/>
      <sheetName val="차액보증"/>
      <sheetName val="BID"/>
      <sheetName val="정부노임단가"/>
      <sheetName val="#REF"/>
      <sheetName val="SLAB데이터"/>
      <sheetName val="실행내역"/>
      <sheetName val="약품공급2"/>
      <sheetName val="C1ㅇ"/>
      <sheetName val="접지수량"/>
      <sheetName val="제경비"/>
      <sheetName val="노임"/>
      <sheetName val="지질조사"/>
      <sheetName val="CALCULATION"/>
      <sheetName val="sheet1"/>
      <sheetName val="SIL98"/>
      <sheetName val="실행철강하도"/>
      <sheetName val="MOTOR"/>
      <sheetName val="전체제잡비"/>
      <sheetName val="마산월령동골조물량변경"/>
      <sheetName val="RE9604"/>
      <sheetName val="원가계산서"/>
      <sheetName val="준검 내역서"/>
      <sheetName val="산근"/>
      <sheetName val="기계경비(시간당)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"/>
      <sheetName val="기본단가표"/>
      <sheetName val="재료집계표"/>
      <sheetName val="조명시설"/>
      <sheetName val="DANGA"/>
      <sheetName val="일위대가"/>
      <sheetName val="설계조건"/>
      <sheetName val="단위단가"/>
      <sheetName val="수량산출서"/>
      <sheetName val="교각1"/>
      <sheetName val="관리비비계상"/>
      <sheetName val="기초코드"/>
      <sheetName val="N賃率-職"/>
      <sheetName val="8설7발"/>
      <sheetName val="관급"/>
      <sheetName val="하남내역"/>
      <sheetName val="내역서(전기)"/>
      <sheetName val="적점"/>
      <sheetName val="금액내역서"/>
      <sheetName val="당진1,2호기전선관설치및접지4차공사내역서-을지"/>
      <sheetName val="기계내역서"/>
      <sheetName val="1001"/>
      <sheetName val="공사개요"/>
      <sheetName val="매입세율"/>
      <sheetName val="5회토적"/>
      <sheetName val="총공사내역서"/>
      <sheetName val="건축내역"/>
      <sheetName val="잡철물"/>
      <sheetName val="우수관매설및 우수받이"/>
      <sheetName val="기계경비일람"/>
      <sheetName val="자재일람"/>
      <sheetName val="산출근거"/>
      <sheetName val="1.수인터널"/>
      <sheetName val="항목(1)"/>
      <sheetName val="총괄표"/>
      <sheetName val="일위목록"/>
      <sheetName val="요율"/>
      <sheetName val="내역원본"/>
      <sheetName val="직노"/>
      <sheetName val="BH-1 (2)"/>
      <sheetName val="표  지"/>
      <sheetName val="ITEM"/>
      <sheetName val="공문"/>
      <sheetName val="설비2차"/>
      <sheetName val="결재갑지"/>
      <sheetName val="NYS"/>
      <sheetName val="일반공사"/>
      <sheetName val="총괄내역서"/>
      <sheetName val="hvac(제어동)"/>
      <sheetName val="직공비"/>
      <sheetName val="일위대가표"/>
      <sheetName val="대포2교접속"/>
      <sheetName val="천방교접속"/>
      <sheetName val="제안서"/>
      <sheetName val="행정표준(1)"/>
      <sheetName val="행정표준(2)"/>
      <sheetName val="앉음벽 (2)"/>
      <sheetName val="6호기"/>
      <sheetName val="4.전기"/>
      <sheetName val="조경"/>
      <sheetName val="공사비예산서(토목분)"/>
      <sheetName val="예산서"/>
      <sheetName val="내역(중앙)"/>
      <sheetName val="현장지지물물량"/>
      <sheetName val="98지급계획"/>
      <sheetName val="예가내역서"/>
      <sheetName val="경비2내역"/>
      <sheetName val="현장설명"/>
      <sheetName val="자료"/>
      <sheetName val="간접(90)"/>
      <sheetName val="참조"/>
      <sheetName val="산출내역서"/>
      <sheetName val="일반부표"/>
      <sheetName val="참조-(1)"/>
      <sheetName val="COVER"/>
      <sheetName val="금융비용"/>
      <sheetName val="ABUT수량-A1"/>
      <sheetName val="문학간접"/>
      <sheetName val="도급"/>
      <sheetName val="노원열병합  건축공사기성내역서"/>
      <sheetName val="운반"/>
      <sheetName val="조도계산서 (도서)"/>
      <sheetName val="토목"/>
      <sheetName val="인부노임"/>
      <sheetName val="작성방법"/>
      <sheetName val="DATA"/>
      <sheetName val="터파기및재료"/>
      <sheetName val="초기화면"/>
      <sheetName val="폐기물"/>
      <sheetName val="인원계획"/>
      <sheetName val="타공종이기"/>
      <sheetName val="데이타"/>
      <sheetName val="INPUT"/>
      <sheetName val="세부내역"/>
      <sheetName val="예산변경원인분석"/>
      <sheetName val="I.설계조건"/>
      <sheetName val="ancillary"/>
      <sheetName val="실행(1)"/>
      <sheetName val="전기내역서(총계)"/>
      <sheetName val="견적조건"/>
      <sheetName val="원가계산서구조조정"/>
      <sheetName val="접지1종"/>
      <sheetName val="오저간내역서"/>
      <sheetName val="전기"/>
      <sheetName val="토공A"/>
      <sheetName val="내역_ver1.0"/>
      <sheetName val="설계내역서"/>
      <sheetName val="여과지동"/>
      <sheetName val="기초자료"/>
      <sheetName val="구조물견적서"/>
      <sheetName val="입력데이타"/>
      <sheetName val="도급-집계"/>
      <sheetName val="증감내역서"/>
      <sheetName val="이형관"/>
      <sheetName val="001"/>
      <sheetName val="대전21토목내역서"/>
      <sheetName val="말뚝지지력산정"/>
      <sheetName val="간접비계산"/>
      <sheetName val="적용단가"/>
      <sheetName val="분뇨"/>
      <sheetName val="내   역"/>
      <sheetName val="1.설계조건"/>
      <sheetName val="대비"/>
      <sheetName val="을-ATYPE"/>
      <sheetName val="제1호단위수량"/>
      <sheetName val="단가대비표"/>
      <sheetName val="기초일위"/>
      <sheetName val="시설일위"/>
      <sheetName val="현장관리비"/>
      <sheetName val="상-교대(A1-A2)"/>
      <sheetName val="을"/>
      <sheetName val="설계서(7)"/>
      <sheetName val="예산서(6)"/>
      <sheetName val="횡배위치"/>
      <sheetName val="신림자금"/>
      <sheetName val="운반비"/>
      <sheetName val="2000양배"/>
      <sheetName val="자재단가비교표"/>
      <sheetName val="제출내역 (2)"/>
      <sheetName val="부재예실1월"/>
      <sheetName val="11.우각부 보강"/>
      <sheetName val="11.산출(전열)"/>
      <sheetName val="6.산출(동력)"/>
      <sheetName val="7.산출(TRAY)"/>
      <sheetName val="Sheet3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2.1  노무비 평균단가산출"/>
      <sheetName val="경비"/>
      <sheetName val="명세서"/>
      <sheetName val="A-4"/>
      <sheetName val="전체"/>
      <sheetName val="I一般比"/>
      <sheetName val="적용표"/>
      <sheetName val="노임단가표"/>
      <sheetName val="분전반"/>
      <sheetName val="99월별경비계획"/>
      <sheetName val="7. 현장관리비 "/>
      <sheetName val="6. 안전관리비"/>
      <sheetName val="단가집"/>
      <sheetName val="재료비"/>
      <sheetName val="보고서 기기리스트"/>
      <sheetName val="3련 BOX"/>
      <sheetName val="단가산출"/>
      <sheetName val="품셈"/>
      <sheetName val="토목주소"/>
      <sheetName val="대치판정"/>
      <sheetName val="단가조사서"/>
      <sheetName val="일위단가"/>
      <sheetName val="봉양~조차장간고하개명(신설)"/>
      <sheetName val="도담구내 개소별 명세"/>
      <sheetName val="Total"/>
      <sheetName val="금호"/>
      <sheetName val="자재단가"/>
      <sheetName val="원가"/>
      <sheetName val="설계예산서"/>
      <sheetName val="ilch"/>
      <sheetName val="소포내역 (2)"/>
      <sheetName val="_HIT__HMC 견적_3900_"/>
      <sheetName val="배수내역"/>
      <sheetName val="갑지"/>
      <sheetName val="추가예산"/>
      <sheetName val="입력"/>
      <sheetName val="일위대가목록"/>
      <sheetName val="예산총괄"/>
      <sheetName val="공사원가계산서"/>
      <sheetName val="lee"/>
      <sheetName val="집계표소트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플랜트 설치"/>
      <sheetName val="Resource2"/>
      <sheetName val="할증"/>
      <sheetName val="배수내역 (2)"/>
      <sheetName val="간이영수증"/>
      <sheetName val="Macro1"/>
      <sheetName val="연결임시"/>
      <sheetName val="토목내역"/>
      <sheetName val="사급자재"/>
      <sheetName val="기계공사"/>
      <sheetName val="13LPMCC"/>
      <sheetName val="측구터파기공수량집계"/>
      <sheetName val="배수공 시멘트 및 골재량 산출"/>
      <sheetName val="용소리교"/>
      <sheetName val="소비자가"/>
      <sheetName val="01AC"/>
      <sheetName val="정화조내역"/>
      <sheetName val="bearing"/>
      <sheetName val="가격조사서"/>
      <sheetName val="검암내역"/>
      <sheetName val="물량표S"/>
      <sheetName val="Macro(차단기)"/>
      <sheetName val="원가+내역"/>
      <sheetName val="JUCKEYK"/>
      <sheetName val="A 견적"/>
      <sheetName val="전기일위목록"/>
      <sheetName val="마산방향"/>
      <sheetName val="진주방향"/>
      <sheetName val="기초수량집"/>
      <sheetName val="중기일위대가"/>
      <sheetName val="시멘트"/>
      <sheetName val="단가조사-2"/>
      <sheetName val="교량"/>
      <sheetName val="일위대가(1)"/>
      <sheetName val="5.산출(전력)"/>
      <sheetName val="광산내역"/>
      <sheetName val="결과조달"/>
      <sheetName val="type-F"/>
      <sheetName val="설계"/>
      <sheetName val="제품원재"/>
      <sheetName val="소방사항"/>
      <sheetName val="70%"/>
      <sheetName val="일위대가(가설)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내역(창신)"/>
      <sheetName val="건설성적"/>
      <sheetName val="WORK"/>
      <sheetName val="원계약고시공및준비구분"/>
      <sheetName val="99-0002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기성내역"/>
      <sheetName val="단가조건(02년)"/>
      <sheetName val="내역(가지)"/>
      <sheetName val="일위집계(기존)"/>
      <sheetName val="조건표"/>
      <sheetName val="날개벽수량표"/>
      <sheetName val="산출내역서집계표"/>
      <sheetName val="TYPE-A"/>
      <sheetName val="EBSDATA"/>
      <sheetName val="기기리스트"/>
      <sheetName val="단가조사표"/>
      <sheetName val="전라자금"/>
      <sheetName val="전기일위대가"/>
      <sheetName val=" HIT-&gt;HMC 견적(3900)"/>
      <sheetName val="투찰추정"/>
      <sheetName val="검토"/>
      <sheetName val="INPUT-DATA"/>
      <sheetName val="총괄-1"/>
      <sheetName val="전기실-1"/>
      <sheetName val="asd"/>
      <sheetName val="설계서(본관)"/>
      <sheetName val="백암비스타내역"/>
      <sheetName val="공통가설"/>
      <sheetName val="현금흐름"/>
      <sheetName val="물량표"/>
      <sheetName val="갑지(추정)"/>
      <sheetName val="SHEET PILE단가"/>
      <sheetName val="b_balju"/>
      <sheetName val="수정2"/>
      <sheetName val="자재단가표"/>
      <sheetName val="기본일위"/>
      <sheetName val="모델명"/>
      <sheetName val="원가총괄"/>
      <sheetName val="수량산출"/>
      <sheetName val="200"/>
      <sheetName val="부대내역"/>
      <sheetName val="6PILE  (돌출)"/>
      <sheetName val="SLAB"/>
      <sheetName val="시설물일위"/>
      <sheetName val="목차 "/>
      <sheetName val="화재 탐지 설비"/>
      <sheetName val="CORE#2"/>
      <sheetName val="전 기"/>
      <sheetName val="관급자재"/>
      <sheetName val="현장관리비참조"/>
      <sheetName val="귀래 설계 공내역서"/>
      <sheetName val="FM"/>
      <sheetName val="내역표지"/>
      <sheetName val="재집"/>
      <sheetName val="총"/>
      <sheetName val="오산갈곳"/>
      <sheetName val="견적서"/>
      <sheetName val="unit 4"/>
      <sheetName val="BH_1 _2_"/>
      <sheetName val="설치"/>
      <sheetName val="편입토지조서"/>
      <sheetName val="배수통관(좌)"/>
      <sheetName val="건축공사"/>
      <sheetName val="인사자료총집계"/>
      <sheetName val="바닥판"/>
      <sheetName val="입력DATA"/>
      <sheetName val="일위"/>
      <sheetName val="장비단가표"/>
      <sheetName val="Customer Databas"/>
      <sheetName val="d118"/>
      <sheetName val="1안"/>
      <sheetName val="BQ"/>
      <sheetName val="집계및폼"/>
      <sheetName val="04_10_11"/>
      <sheetName val="퇴직금(울산천상)"/>
      <sheetName val="8.현장관리비"/>
      <sheetName val="7.안전관리비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PAINT"/>
      <sheetName val="SUMMARY(S)"/>
      <sheetName val="Y-WORK"/>
      <sheetName val="내역서1"/>
      <sheetName val="전입"/>
      <sheetName val="입찰"/>
      <sheetName val="현경"/>
      <sheetName val="중기사용료산출근거"/>
      <sheetName val="단가산출1"/>
      <sheetName val="별첨1-임식"/>
      <sheetName val="기본자료"/>
      <sheetName val="부속동"/>
      <sheetName val="APT"/>
      <sheetName val="구간별관경"/>
      <sheetName val="공사비총괄"/>
      <sheetName val="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투입내역"/>
      <sheetName val="데리네이타현황"/>
      <sheetName val="SG"/>
      <sheetName val="공정증감대ㅈ표"/>
      <sheetName val="시설물기초"/>
      <sheetName val="예가표"/>
      <sheetName val="주관사업"/>
      <sheetName val="노임이"/>
      <sheetName val="Sheet5"/>
      <sheetName val="재료값"/>
      <sheetName val="계수시트"/>
      <sheetName val="EQT-ESTN"/>
      <sheetName val="부서코드표"/>
      <sheetName val="장비"/>
      <sheetName val="노무"/>
      <sheetName val="세골재  T2 변경 현황"/>
      <sheetName val="직재"/>
      <sheetName val="#2_일위대가목록"/>
      <sheetName val="정리계획CF평가"/>
      <sheetName val="설 계"/>
      <sheetName val="공기압축기실"/>
      <sheetName val="원도급"/>
      <sheetName val="하도급"/>
      <sheetName val="증감분석"/>
      <sheetName val="접속도로1"/>
      <sheetName val="전기공사"/>
      <sheetName val="한전일위"/>
      <sheetName val="101동"/>
      <sheetName val="중기비"/>
      <sheetName val="신천3호용수로"/>
      <sheetName val="정산내역"/>
      <sheetName val="Cash Flow-1"/>
      <sheetName val="3.1공사현황 공정표"/>
      <sheetName val="단가(적용)"/>
      <sheetName val="지불내역(자재외)"/>
      <sheetName val="PAY"/>
      <sheetName val="정렬"/>
      <sheetName val="일위대가목차"/>
      <sheetName val="안정계산"/>
      <sheetName val="단면검토"/>
      <sheetName val="2000년하반기"/>
      <sheetName val="노임 단가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청천내"/>
      <sheetName val="실행"/>
      <sheetName val="단가적용"/>
      <sheetName val="재료"/>
      <sheetName val="직접경비호표"/>
      <sheetName val="수량집계"/>
      <sheetName val="시운전연료"/>
      <sheetName val="6공구(당초)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ELEC"/>
      <sheetName val="실행(ALT1)"/>
      <sheetName val="개인별 순위표"/>
      <sheetName val="INDEX"/>
      <sheetName val="프랜트면허"/>
      <sheetName val="냉천부속동"/>
      <sheetName val="네고율"/>
      <sheetName val="손익분석"/>
      <sheetName val="(1)본선수량집계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인건비"/>
      <sheetName val="원가서"/>
      <sheetName val="환율change"/>
      <sheetName val="당초"/>
      <sheetName val="단가표"/>
      <sheetName val="시화점실행"/>
      <sheetName val="기별(종합)"/>
      <sheetName val="건축"/>
      <sheetName val="결재란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합계"/>
      <sheetName val="내역서 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제노임"/>
      <sheetName val="MILL"/>
      <sheetName val="연습"/>
      <sheetName val="장비단가"/>
      <sheetName val="철거산출근거"/>
      <sheetName val="CODE"/>
      <sheetName val="원형1호맨홀토공수량"/>
      <sheetName val="업체자료"/>
      <sheetName val="9GNG운반"/>
      <sheetName val="중사"/>
      <sheetName val="자료입력"/>
      <sheetName val="적용단위길이"/>
      <sheetName val="전기혼잡제경비(45)"/>
      <sheetName val="공사비집계"/>
      <sheetName val="입찰견적보고서"/>
      <sheetName val="지구단위계획"/>
      <sheetName val="자동제어"/>
      <sheetName val="단가산출서"/>
      <sheetName val="상수도토공집계표"/>
      <sheetName val="시중노임단가"/>
      <sheetName val="교각계산"/>
      <sheetName val="7.공정표"/>
      <sheetName val="단면 (2)"/>
      <sheetName val="간접비(1)"/>
      <sheetName val="공사비총괄표"/>
      <sheetName val="준공정산"/>
      <sheetName val="남양내역"/>
      <sheetName val="MAIN_TABLE"/>
      <sheetName val="가설건물"/>
      <sheetName val="현금예금"/>
      <sheetName val="대공종"/>
      <sheetName val="코드"/>
      <sheetName val="MSS_2"/>
      <sheetName val="일위대가표48"/>
      <sheetName val="10공구일위"/>
      <sheetName val="미드수량"/>
      <sheetName val="집 계 표"/>
      <sheetName val="자재co"/>
      <sheetName val="Sheet1 (2)"/>
      <sheetName val="단가조사"/>
      <sheetName val="확정분요약"/>
      <sheetName val="확정분세부"/>
      <sheetName val="Sheet4"/>
      <sheetName val="심사물량"/>
      <sheetName val="제수변 수량집계표(보통)"/>
      <sheetName val="단면가정"/>
      <sheetName val="제잡비"/>
      <sheetName val="개요"/>
      <sheetName val="장비비 명세서1"/>
      <sheetName val="신고조서"/>
      <sheetName val="EJ"/>
      <sheetName val="토공계산서(부체도로)"/>
      <sheetName val="2000노임기준"/>
      <sheetName val="기본단가"/>
      <sheetName val="투찰가"/>
      <sheetName val="AS복구"/>
      <sheetName val="중기터파기"/>
      <sheetName val="변수값"/>
      <sheetName val="중기상차"/>
      <sheetName val="7_산출(⠀榅弁䘿_x0000_"/>
      <sheetName val="단   산"/>
      <sheetName val="실    단"/>
      <sheetName val="직접비"/>
      <sheetName val="INSTR"/>
      <sheetName val="#3_일위대가목록"/>
      <sheetName val="점수계산1-2"/>
      <sheetName val="자금청구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김해토지조서"/>
      <sheetName val="실지수기호표"/>
      <sheetName val="Baby일위대가"/>
      <sheetName val="VE절감"/>
      <sheetName val="청주(철골발주의뢰서)"/>
      <sheetName val="분전함신설"/>
      <sheetName val="차수"/>
      <sheetName val="식재인부"/>
      <sheetName val="일위총괄"/>
      <sheetName val="전선 및 전선관"/>
      <sheetName val="공조기"/>
      <sheetName val="98수문일위"/>
      <sheetName val="부대공(BOQ)"/>
      <sheetName val="사유서제출현황-2"/>
      <sheetName val="공량산출서"/>
      <sheetName val="3.공통공사대비"/>
      <sheetName val="sub"/>
      <sheetName val="검색방"/>
      <sheetName val="관공일위대가"/>
      <sheetName val="관자재"/>
      <sheetName val="단가 및 재료비"/>
      <sheetName val="관접합및자재집계표"/>
      <sheetName val="코드일람표2001년10월"/>
      <sheetName val="목차"/>
      <sheetName val="횡배수관토공수량"/>
      <sheetName val="세부추진"/>
      <sheetName val="상용보강"/>
      <sheetName val="현장별"/>
      <sheetName val="DHEQSUPT"/>
      <sheetName val="소화실적"/>
      <sheetName val="집계장(대목_실행)"/>
      <sheetName val="RETAIL (ABOVE)"/>
      <sheetName val="기본"/>
      <sheetName val="통신물량"/>
      <sheetName val="단가(반정1교-원주)"/>
      <sheetName val="중기사용료"/>
      <sheetName val="esc"/>
      <sheetName val="2.대외공문"/>
      <sheetName val="하중계산"/>
      <sheetName val="조작대(1연)"/>
      <sheetName val="인천제철"/>
      <sheetName val="제품목록"/>
      <sheetName val="암거"/>
      <sheetName val="내역서비교"/>
      <sheetName val="건축내역서"/>
      <sheetName val="비주거용"/>
      <sheetName val="평3"/>
      <sheetName val="옥내소화전계산서"/>
      <sheetName val="인원"/>
      <sheetName val="SHEET"/>
      <sheetName val="5. 현장관리비(new) "/>
      <sheetName val="원본"/>
      <sheetName val="실행(표지,갑,을)"/>
      <sheetName val="도실건시"/>
      <sheetName val="1단계"/>
      <sheetName val="노임단가 (2)"/>
      <sheetName val="제경비산출서"/>
      <sheetName val="전산망"/>
      <sheetName val="96수출"/>
      <sheetName val="내역서을지"/>
      <sheetName val="CODE1"/>
      <sheetName val="월별수입"/>
      <sheetName val="현관"/>
      <sheetName val="인부신상자료"/>
      <sheetName val="1공구(입찰내역)"/>
      <sheetName val="구의33고"/>
      <sheetName val="유림총괄"/>
      <sheetName val="N賃率_職"/>
      <sheetName val="BJJIN"/>
      <sheetName val="관리,공감"/>
      <sheetName val="Sheet6"/>
      <sheetName val="인력터파기"/>
      <sheetName val="일위(시설)"/>
      <sheetName val="노무비 근거"/>
      <sheetName val="자동세륜기"/>
      <sheetName val="주beam"/>
      <sheetName val="일위_파일"/>
      <sheetName val="이토변실(A3-LINE)"/>
      <sheetName val="실행대비"/>
      <sheetName val="몰탈"/>
      <sheetName val="용수간선"/>
      <sheetName val="부총"/>
      <sheetName val="양식_자재단가조사표"/>
      <sheetName val="재료비노무비"/>
      <sheetName val="수량산출서집계"/>
      <sheetName val="맨홀수량"/>
      <sheetName val="5.동별횡주관경"/>
      <sheetName val="참조 (2)"/>
      <sheetName val="일위대_x0000__x0000_Ԁ_x0000_䀀"/>
      <sheetName val="토사(PE)"/>
      <sheetName val="-배수구조총재료"/>
      <sheetName val="표준건축비"/>
      <sheetName val="HVAC"/>
      <sheetName val="B"/>
      <sheetName val="정산을지"/>
      <sheetName val="6. 수량산출서"/>
      <sheetName val="장비 (2)"/>
      <sheetName val="기계실냉난방"/>
      <sheetName val="일정"/>
      <sheetName val="기안"/>
      <sheetName val="수문일1"/>
      <sheetName val="SHL"/>
      <sheetName val="적용환율"/>
      <sheetName val="공정코드"/>
      <sheetName val="Eq. Mobilization"/>
      <sheetName val="가시설단위수량"/>
      <sheetName val="건축2"/>
      <sheetName val="입력정보"/>
      <sheetName val="이월"/>
      <sheetName val="본사인상전"/>
      <sheetName val="위치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옥외외등집계표"/>
      <sheetName val="금리계산"/>
      <sheetName val="대운반(철재)"/>
      <sheetName val="산출"/>
      <sheetName val="소방"/>
      <sheetName val="예산코드"/>
      <sheetName val="원가입력"/>
      <sheetName val="2련간지"/>
      <sheetName val="기준"/>
      <sheetName val="철근량"/>
      <sheetName val="울산자금"/>
      <sheetName val=""/>
      <sheetName val="공사수행방안"/>
      <sheetName val="학생내역"/>
      <sheetName val="가설식당"/>
      <sheetName val=" 갑지"/>
      <sheetName val="현장경비"/>
      <sheetName val="guard(mac)"/>
      <sheetName val="COST"/>
      <sheetName val="동해title"/>
      <sheetName val="3BL공동구 수량"/>
      <sheetName val="A1"/>
      <sheetName val="CM 1"/>
      <sheetName val="내역서1999.8최종"/>
      <sheetName val="범례표"/>
      <sheetName val="공통(20-91)"/>
      <sheetName val="APT내역"/>
      <sheetName val="부대시설"/>
      <sheetName val="Sheet17"/>
      <sheetName val="LF자재단가"/>
      <sheetName val="제품정보"/>
      <sheetName val="상품수불(합산)"/>
      <sheetName val="wall"/>
      <sheetName val="위치조서"/>
      <sheetName val="Macro3"/>
      <sheetName val="암거 제원표"/>
      <sheetName val="도급FORM"/>
      <sheetName val="투찰"/>
      <sheetName val="맨홀토공"/>
      <sheetName val="맨홀수량산출"/>
      <sheetName val="목록"/>
      <sheetName val="콘크리트타설집계표"/>
      <sheetName val="장비집계"/>
      <sheetName val="토공 total"/>
      <sheetName val="도수로현황"/>
      <sheetName val="산식3"/>
      <sheetName val="본사공가현황"/>
      <sheetName val="공기압舓⿫_x0005_"/>
      <sheetName val="공기압妐&quot;姜"/>
      <sheetName val="입력데이타(비인쇄용)"/>
      <sheetName val="기성(1차) "/>
      <sheetName val="NOMUBI"/>
      <sheetName val="sw1"/>
      <sheetName val="토공(1)"/>
      <sheetName val="준공조서갑지"/>
      <sheetName val="일위대가(계측기설치)"/>
      <sheetName val="효율표"/>
      <sheetName val="비교1"/>
      <sheetName val="일위대㐀븁_x0000__x0000_退"/>
      <sheetName val="내역서(100%)"/>
      <sheetName val="형상"/>
      <sheetName val="수배전(갑)"/>
      <sheetName val="에어샵공사"/>
      <sheetName val="Sheet16"/>
      <sheetName val="전사 (2)"/>
      <sheetName val="BA (2)"/>
      <sheetName val="CP (2)"/>
      <sheetName val="시산표"/>
      <sheetName val="인건-측정"/>
      <sheetName val="울산자동제어"/>
      <sheetName val="실행내역서(DCU)"/>
      <sheetName val="노무비"/>
      <sheetName val="골조"/>
      <sheetName val="일위산출근거"/>
      <sheetName val="견내"/>
      <sheetName val="I_설계조_x0000_"/>
      <sheetName val="수량명세서"/>
      <sheetName val="관경별내역서"/>
      <sheetName val="날개수집"/>
      <sheetName val="집계표(육상)"/>
      <sheetName val="목록표"/>
      <sheetName val="설계명세서"/>
      <sheetName val="일위대가1"/>
      <sheetName val="수량산출서 (2)"/>
      <sheetName val="환경평가"/>
      <sheetName val="95MAKER"/>
      <sheetName val="계정"/>
      <sheetName val="1회"/>
      <sheetName val="구성비"/>
      <sheetName val="단위수량"/>
      <sheetName val="자재"/>
      <sheetName val="산근1"/>
      <sheetName val="조립1부실적"/>
      <sheetName val="재정비내역"/>
      <sheetName val="지적고시내역"/>
      <sheetName val="재적표"/>
      <sheetName val="가시설(TYPE-A)"/>
      <sheetName val="1-1평균터파기고(1)"/>
      <sheetName val="전철"/>
      <sheetName val="조도계산서_(도서_x0000_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포장(수량)-관로부"/>
      <sheetName val="기계실"/>
      <sheetName val="일위대가집계"/>
      <sheetName val="동물이동통로"/>
      <sheetName val="콘_재료분리(1)"/>
      <sheetName val="1.CB"/>
      <sheetName val="변수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CON'C"/>
      <sheetName val="간접비"/>
      <sheetName val="간지"/>
      <sheetName val="5사남"/>
      <sheetName val="수우미양가(Vlookup)"/>
      <sheetName val="보고서_기기리스트1"/>
      <sheetName val="NNV"/>
      <sheetName val="상반기손익차2총괄"/>
      <sheetName val="新철폐복2"/>
      <sheetName val="新철폐복3"/>
      <sheetName val="新철폐복"/>
      <sheetName val="마스터원본"/>
      <sheetName val="MSS"/>
      <sheetName val="정화조"/>
      <sheetName val="접속도수량집계표"/>
      <sheetName val="실적공사비"/>
      <sheetName val="일위대가목록표"/>
      <sheetName val="20관리비율"/>
      <sheetName val="설계서"/>
      <sheetName val="일위CODE"/>
      <sheetName val="49일위"/>
      <sheetName val="22일위"/>
      <sheetName val="골재산출"/>
      <sheetName val="토공 토적표"/>
      <sheetName val="자재단가리스트"/>
      <sheetName val="변경내역"/>
      <sheetName val="전압강하자료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견적의뢰서"/>
      <sheetName val="포장수량집계"/>
      <sheetName val="변경명신물량 (2)"/>
      <sheetName val="토목내역서"/>
      <sheetName val="현황산출서"/>
      <sheetName val="(당평)자재"/>
      <sheetName val="LIST"/>
      <sheetName val="정산서"/>
      <sheetName val="단위중량"/>
      <sheetName val="전기단가조사서"/>
      <sheetName val="조직"/>
      <sheetName val="아파트 "/>
      <sheetName val="J"/>
      <sheetName val="건축집계"/>
      <sheetName val="송전기본"/>
      <sheetName val="물류최종8월7"/>
      <sheetName val="부대대비"/>
      <sheetName val="냉연집계"/>
      <sheetName val="15100"/>
      <sheetName val="월별손익"/>
      <sheetName val="PI"/>
      <sheetName val="현장조사"/>
      <sheetName val="REDUCER"/>
      <sheetName val="WE'T"/>
      <sheetName val="각종양식"/>
      <sheetName val="&lt;--"/>
      <sheetName val="갑지.을지"/>
      <sheetName val="기타"/>
      <sheetName val="안정검토"/>
      <sheetName val="K1자재(3차등)"/>
      <sheetName val="제수변수량"/>
      <sheetName val="하수급견적대비"/>
      <sheetName val="지급자재"/>
      <sheetName val="교대(A1)"/>
      <sheetName val="기성갑지"/>
      <sheetName val="예산조서(전송)"/>
      <sheetName val="간접경상비"/>
      <sheetName val="apt수량"/>
      <sheetName val="현금"/>
      <sheetName val="첨부1"/>
      <sheetName val="식음료"/>
      <sheetName val="난간벽단위"/>
      <sheetName val="MIJIBI"/>
      <sheetName val="0Title"/>
      <sheetName val="할빙수"/>
      <sheetName val="조경수량"/>
      <sheetName val="현장실사자료"/>
      <sheetName val="주bea_xdcf0_"/>
      <sheetName val="경비_원본"/>
      <sheetName val="자갈,시멘트,모래산출"/>
      <sheetName val="H-pile(298x299)"/>
      <sheetName val="H-pile(250x250)"/>
      <sheetName val="감가상각비대체내역"/>
      <sheetName val="미납품 현황"/>
      <sheetName val="S0"/>
      <sheetName val="을부담운반비"/>
      <sheetName val="보할"/>
      <sheetName val="한일양산"/>
      <sheetName val="2-2.매출분석"/>
      <sheetName val="견적시담(송포2공구)"/>
      <sheetName val="수정계획3"/>
      <sheetName val="I_설계조多"/>
      <sheetName val="일위1"/>
      <sheetName val="우석문틀"/>
      <sheetName val="선정요령"/>
      <sheetName val="담보"/>
      <sheetName val="2"/>
      <sheetName val="F4-F7"/>
      <sheetName val="자재집계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집계"/>
      <sheetName val="기준액"/>
      <sheetName val="설계내역(2001)"/>
      <sheetName val="다곡2교"/>
      <sheetName val="제조노임"/>
      <sheetName val="시추조사비"/>
      <sheetName val="인입관수량총괄"/>
      <sheetName val="STEEL BOX 단면설계(SEC.8)"/>
      <sheetName val="유효폭의 계산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영업소실적"/>
      <sheetName val="과업지시서"/>
      <sheetName val="1,2,3,4_x0000__x0000_界Þ多⽬"/>
      <sheetName val="1,2,3,4_x0005__x0000__x0000__x0000__x0000_"/>
      <sheetName val="개요2"/>
      <sheetName val="2분기"/>
      <sheetName val="예산실적전체당월"/>
      <sheetName val="기존단가 (2)"/>
      <sheetName val="대_x0000__x0000_"/>
      <sheetName val="2.단면가정 (양곡1교)"/>
      <sheetName val="단가비교표_공통1"/>
      <sheetName val="사업부구분코드"/>
      <sheetName val="급,배기팬"/>
      <sheetName val="건축원가계산서"/>
      <sheetName val="판정1교토공"/>
      <sheetName val="덤프트럭계수"/>
      <sheetName val="05년 상"/>
      <sheetName val="영흥TL(UP,DOWN) "/>
      <sheetName val="Scenario"/>
      <sheetName val="8.PILE  (돌출)"/>
      <sheetName val="DTCT"/>
      <sheetName val="세목별"/>
      <sheetName val="설-원가"/>
      <sheetName val="95년12월말"/>
      <sheetName val="11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갑지_설계 내역서"/>
      <sheetName val="단가조사-1"/>
      <sheetName val="수량계산"/>
      <sheetName val="일위산출"/>
      <sheetName val="용산1(해보)"/>
      <sheetName val="집계장"/>
      <sheetName val="종단계산"/>
      <sheetName val="데이터유효성검사자료"/>
      <sheetName val="자격 땡겨오기"/>
      <sheetName val="화설내"/>
      <sheetName val="내역1"/>
      <sheetName val="설명서 "/>
      <sheetName val="FACTOR"/>
      <sheetName val="인적사항(누적)"/>
      <sheetName val="부하LOAD"/>
      <sheetName val="배수관연장조서"/>
      <sheetName val="임차비용"/>
      <sheetName val="기본설계기준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관급현황"/>
      <sheetName val="기술조건"/>
      <sheetName val="1.내역(청.하역장전등)"/>
      <sheetName val="기계"/>
      <sheetName val="전도품의"/>
      <sheetName val="원료"/>
      <sheetName val="WEON"/>
      <sheetName val="수완하도"/>
      <sheetName val="김포내역"/>
      <sheetName val="보활"/>
      <sheetName val="집행(2-1)"/>
      <sheetName val="ITB COST"/>
      <sheetName val="인구"/>
      <sheetName val="표지 (2)"/>
      <sheetName val="일위대"/>
      <sheetName val="일위대㐀븁"/>
      <sheetName val="GDP"/>
      <sheetName val="일일입력"/>
      <sheetName val="품목등록"/>
      <sheetName val="만년달력"/>
      <sheetName val="자재테이블"/>
      <sheetName val="시운전"/>
      <sheetName val="DHEQ㧈讄䰀漐"/>
      <sheetName val="제수문집계"/>
      <sheetName val=" FURNACE현설"/>
      <sheetName val="97 사업추정(WEKI)"/>
      <sheetName val="코_x0000_"/>
      <sheetName val="실_인건비(5월부터)"/>
      <sheetName val="현장별정리"/>
      <sheetName val="단양 00 아파트-세부내역"/>
      <sheetName val="단가시흥"/>
      <sheetName val="학익동신동아5차CD365"/>
      <sheetName val="기타#9"/>
      <sheetName val="직접뀀鞖/_x0000_"/>
      <sheetName val="하조서"/>
      <sheetName val="제1영업소"/>
      <sheetName val="제2영업소"/>
      <sheetName val="제3영업소"/>
      <sheetName val="결재_x0000_"/>
      <sheetName val="2002상반기노임기준"/>
      <sheetName val="매입"/>
      <sheetName val="4.2.1 마루높이 검토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매출그래프"/>
      <sheetName val="TABLE DB"/>
      <sheetName val="쌍용 data base"/>
      <sheetName val=" 견적서"/>
      <sheetName val="건축공사집계"/>
      <sheetName val="설변단가적용현황"/>
      <sheetName val="변경내역서"/>
      <sheetName val="미장"/>
      <sheetName val="철골"/>
      <sheetName val="125x125"/>
      <sheetName val="4. VOs summary"/>
      <sheetName val="SEX"/>
      <sheetName val="Quantity"/>
      <sheetName val="TOSHIBA-Structure"/>
      <sheetName val="Chiet tinh dz35"/>
      <sheetName val="RATE"/>
      <sheetName val="수량산출서 갑지"/>
      <sheetName val="6__안전관慨⻥"/>
      <sheetName val="공량·_x0000__x0000_"/>
      <sheetName val="공량×"/>
      <sheetName val="산출근거#2-3"/>
      <sheetName val="설계명세"/>
      <sheetName val="램머"/>
      <sheetName val="6_산출닑⾱_x0005__x0000_"/>
      <sheetName val="마감산출"/>
      <sheetName val="6동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단가산출(T)"/>
      <sheetName val="LD"/>
      <sheetName val="원본(갑지)"/>
      <sheetName val="전신"/>
      <sheetName val="내역서 제출"/>
      <sheetName val="오동"/>
      <sheetName val="대조"/>
      <sheetName val="나한"/>
      <sheetName val="재료할증"/>
      <sheetName val="내역_verᔈ_x0000__x0000_"/>
      <sheetName val="계산_x0000__x0000_"/>
      <sheetName val="8.설치품셈"/>
      <sheetName val="JUCK"/>
      <sheetName val="문10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품셈총괄표"/>
      <sheetName val="유지정비"/>
      <sheetName val="용역인건비"/>
      <sheetName val="2000.05"/>
      <sheetName val="보고"/>
      <sheetName val="장문교(대전)"/>
      <sheetName val="계정1"/>
      <sheetName val="품셈 "/>
      <sheetName val="음성cable"/>
      <sheetName val="M-EMS GP-570(BIT)"/>
      <sheetName val="일반수량총괄집계"/>
      <sheetName val="DATA LISTS"/>
      <sheetName val="시운전绸7"/>
      <sheetName val="수량산출목록표"/>
      <sheetName val="설계예산서(2_소천우회토목)"/>
      <sheetName val="투찰(하수)"/>
      <sheetName val="수토공단위당"/>
      <sheetName val="부안변전"/>
      <sheetName val="구조물터파기수량집계"/>
      <sheetName val="일위집계"/>
      <sheetName val="설원"/>
      <sheetName val="정리계槜〚_x0000__x0000_䇀"/>
      <sheetName val="주bea?"/>
      <sheetName val="10공-_x0000_Ԁ"/>
      <sheetName val="돈암사업"/>
      <sheetName val="0.목록1"/>
      <sheetName val="신대방33(적용)"/>
      <sheetName val="design_crit_x0000__x0000__x0005__x0000_"/>
      <sheetName val="토공(완충)"/>
      <sheetName val="Data&amp;Result"/>
      <sheetName val="b_balju_cho"/>
      <sheetName val="ASP"/>
      <sheetName val="원_x0000__x0000_"/>
      <sheetName val="소포내역_x0000__x0000__x0005__x0000_"/>
      <sheetName val="3련_B䀀㽚"/>
      <sheetName val="업체별기성내역"/>
      <sheetName val="사진첩"/>
      <sheetName val="시약"/>
      <sheetName val="전기2005"/>
      <sheetName val="통신2005"/>
      <sheetName val="조도계산서Å_x0000_Ԁ_x0000__x0000_"/>
      <sheetName val="조도계산서Å_x0000_Ԁ_x0000_耀"/>
      <sheetName val="내역(인테리어 실내)(도급)"/>
      <sheetName val="내역(인테리어 실외)(도급)"/>
      <sheetName val="7월11일"/>
      <sheetName val="요율표"/>
      <sheetName val="조직관리비"/>
      <sheetName val="수선비"/>
      <sheetName val="원가명세"/>
      <sheetName val="사발차명세표"/>
      <sheetName val="손익"/>
      <sheetName val="분개장·원장"/>
      <sheetName val="[입찰안.xls]직접뀀鞖/_x0000_"/>
      <sheetName val="[입찰안.xls][입찰안.xls]직접뀀鞖/_x0000_"/>
      <sheetName val="납부서"/>
      <sheetName val="일위(토,포,부)"/>
      <sheetName val="적산"/>
      <sheetName val="Bảng mã VT"/>
      <sheetName val="plan&amp;section_of__x0000__x0000__x0005__x0000_冰﹢Ƚ_x0000__x0000__x0000_"/>
      <sheetName val="가로등내역서"/>
      <sheetName val="공사비예산서"/>
      <sheetName val="자재기성 신청서.xlsx"/>
      <sheetName val="wbs2차"/>
      <sheetName val="자단"/>
      <sheetName val="중기조종사 단위단가"/>
      <sheetName val="세부내역서"/>
      <sheetName val="물가시세"/>
      <sheetName val="9GNG운¼"/>
      <sheetName val="토공집계표"/>
      <sheetName val="수량산출서집계(_x0000__x0000__x0005__x0000_"/>
      <sheetName val="수량산출서집계(_x0000__x0000__x0005__x0000_瞀"/>
      <sheetName val="공기압¬_x0000_Ԁ"/>
      <sheetName val="조건표 (2)"/>
      <sheetName val="부안일위"/>
      <sheetName val="만봉용지매수비(총괄)"/>
      <sheetName val="3련_Bꨀ덽"/>
      <sheetName val="working_load_at０ʵŚÃ堠ᴕ_x0000__x0000__x0000__x0000__x0000__x0000_"/>
      <sheetName val="공사비예"/>
      <sheetName val="공사비증감"/>
      <sheetName val="VXXXXXXX"/>
      <sheetName val="교량전기"/>
      <sheetName val="일위대가(집계_x0000_"/>
      <sheetName val="차량(구)"/>
      <sheetName val="장비가동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外構・目次"/>
      <sheetName val="工場棟・目次"/>
      <sheetName val="事務棟・目次"/>
      <sheetName val="수량"/>
      <sheetName val="Elec LG"/>
      <sheetName val="ESTI."/>
      <sheetName val="DI-ESTI"/>
      <sheetName val="1_MV"/>
      <sheetName val="gVL"/>
      <sheetName val="電気設備表"/>
      <sheetName val="预算"/>
      <sheetName val="받을어음"/>
      <sheetName val="시작"/>
      <sheetName val="투자자산"/>
      <sheetName val="대손상각"/>
      <sheetName val="Translation"/>
      <sheetName val="HS"/>
      <sheetName val="D &amp; W sizes"/>
      <sheetName val="単価表"/>
      <sheetName val="Gia vat tu"/>
      <sheetName val="DI_ESTI"/>
      <sheetName val="dtct cong"/>
      <sheetName val="정리계槜で_x0000__x0000_ｐ"/>
      <sheetName val="정리계槜で_x0000__x0000_㟠"/>
      <sheetName val="LEGEND"/>
      <sheetName val="NOTE"/>
      <sheetName val="SCOPE OF WORK"/>
      <sheetName val="IBASE"/>
      <sheetName val="DGCT (01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BG"/>
      <sheetName val="Chi tiet"/>
      <sheetName val="FitOutConfCentre"/>
      <sheetName val="01. DATA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갑지_을지"/>
      <sheetName val="유효폭의_계산"/>
      <sheetName val="미납품_현황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ITB_COST"/>
      <sheetName val="01__DATA"/>
      <sheetName val="nhôm_1,2mm"/>
      <sheetName val="nhôm_1,4mm"/>
      <sheetName val="STEEL_BOX_단면설계(SEC_8)"/>
      <sheetName val="2-2_매출분석"/>
      <sheetName val="설명서_"/>
      <sheetName val="ptvt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KTCK"/>
      <sheetName val="Sàn T1"/>
      <sheetName val="Lỗ thông gió"/>
      <sheetName val="THKP"/>
      <sheetName val="제품마스터"/>
      <sheetName val="chitiet"/>
      <sheetName val="Config"/>
      <sheetName val="Chiet tinh don gia CM"/>
      <sheetName val="So sanh"/>
      <sheetName val="Sàn tầng 01 ( old )"/>
      <sheetName val="DAF-2"/>
      <sheetName val="거래처CODE"/>
      <sheetName val="CONCRETE"/>
      <sheetName val="CB"/>
      <sheetName val="1,2,3,4"/>
      <sheetName val="1,2,3,4_x0005_"/>
      <sheetName val="plan&amp;section_of_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design_crit"/>
      <sheetName val="정리계槜〚"/>
      <sheetName val="참조표"/>
      <sheetName val="현장경비(공사금액별)"/>
      <sheetName val="단_x0005__x0000_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pile_bearing_capa_&amp;_¬웰ﾕ쀀_x0005_"/>
      <sheetName val="pile_bearing_capa_&amp;_¬웰ﾕ_x0000_ﳪ_x0005_"/>
      <sheetName val="뚝토공"/>
      <sheetName val="cal1"/>
      <sheetName val="bqmpaloc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(원)기흥상갈"/>
      <sheetName val="노무비계"/>
      <sheetName val="Front"/>
      <sheetName val="식재"/>
      <sheetName val="시설물"/>
      <sheetName val="식재출력용"/>
      <sheetName val="유지관리"/>
      <sheetName val="원가&amp;하도급원가"/>
      <sheetName val="자격증"/>
      <sheetName val="제잡비1"/>
      <sheetName val="Tiepdia"/>
      <sheetName val="DG"/>
      <sheetName val="Gian"/>
      <sheetName val="예산M12A"/>
      <sheetName val="[입찰안.xls][입찰안.xls][입찰안.xls]B__2"/>
      <sheetName val="[입찰안.xls][입찰안.xls][입찰안.xls]B__3"/>
      <sheetName val="PROJ. DATA"/>
      <sheetName val=" Beams Sched "/>
      <sheetName val="발주내역"/>
      <sheetName val="현우실적"/>
      <sheetName val="CableSchedule"/>
      <sheetName val="대차대조표"/>
      <sheetName val="손익계산서"/>
      <sheetName val="이익잉여금"/>
      <sheetName val="상세손익"/>
      <sheetName val="현장"/>
      <sheetName val="빗물받이(910-510-410)"/>
      <sheetName val="할증 "/>
      <sheetName val="eq_data"/>
      <sheetName val="간접비 총괄표"/>
      <sheetName val="배수로집계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전기혼잡제경⻉ⴋԯ_x0000_缀"/>
      <sheetName val="자재대"/>
      <sheetName val="노임단가 및 기계경비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3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시운전壒》"/>
      <sheetName val="일위총괄표"/>
      <sheetName val="발주A"/>
      <sheetName val="DNTT"/>
      <sheetName val="RAB AR&amp;STR"/>
      <sheetName val="Isolasi Luar Dalam"/>
      <sheetName val="Isolasi Luar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[입찰안.xls][입찰안.xls][입찰안.xls]___2"/>
      <sheetName val="[입찰안.xls][입찰안.xls][입찰안.xls]___3"/>
      <sheetName val="PTDGDT"/>
      <sheetName val="Cong"/>
      <sheetName val="GC산출"/>
      <sheetName val="일위대??Ԁ?䀀"/>
      <sheetName val="일위대㐀븁??退"/>
      <sheetName val="I_설계조?"/>
      <sheetName val="조도계산서_(도서?"/>
      <sheetName val="대??"/>
      <sheetName val="조도계산서Å"/>
      <sheetName val="10공-"/>
      <sheetName val="소포내역"/>
      <sheetName val="1,2,3,4"/>
      <sheetName val="6_산출닑⾱"/>
      <sheetName val="예산"/>
      <sheetName val="POL6차-PIPÁ_x0000_Ԁ"/>
      <sheetName val="POL6차-PIPⶌ쌈"/>
      <sheetName val="General Data"/>
      <sheetName val="[입찰안.xls][입찰안.xls][입찰안.xls]B_29"/>
      <sheetName val="견적비교표 (2)"/>
      <sheetName val="작성방법(지우지마세요)"/>
      <sheetName val="결재방(지우지 마세요)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[입찰안.xls][입찰안.xls][입찰안.xls]B_28"/>
      <sheetName val="[입찰안.xls][입찰안.xls][입찰안.xls]B_32"/>
      <sheetName val="[입찰안.xls][입찰안.xls][입찰안.xls]B_30"/>
      <sheetName val="[입찰안.xls][입찰안.xls][입찰안.xls]B_31"/>
      <sheetName val="[입찰안.xls][입찰안.xls][입찰안.xls]B_35"/>
      <sheetName val="[입찰안.xls][입찰안.xls][입찰안.xls]B_33"/>
      <sheetName val="[입찰안.xls][입찰안.xls][입찰안.xls]B_34"/>
      <sheetName val="손익차9월頀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40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EXCHANGE RATE"/>
      <sheetName val="각종단가"/>
      <sheetName val="[입찰안.xls][입찰안.xls][입찰안.xls]B_71"/>
      <sheetName val="[입찰안.xls][입찰안.xls][입찰안.xls]B_70"/>
      <sheetName val="[입찰안.xls][입찰안.xls][입찰안.xls]B_69"/>
      <sheetName val="조도계산서Ì_x0000_Ԁ_x0000_耀"/>
      <sheetName val="실행내역서 "/>
      <sheetName val="특수선일위대가"/>
      <sheetName val="테이블"/>
      <sheetName val="노.표-조"/>
      <sheetName val="6-1.보오링(1)"/>
      <sheetName val="일위대가갂窹"/>
      <sheetName val="일위대가_x0000__x0000_렀"/>
      <sheetName val="일위대가耀쾑_x0000_"/>
      <sheetName val="본사업"/>
      <sheetName val="총투자비"/>
      <sheetName val="NP-총정리"/>
      <sheetName val="1-7(재가공내역)"/>
      <sheetName val="참고자료"/>
      <sheetName val="[입찰안.xls][입찰안.xls][입찰안.xls]B_59"/>
      <sheetName val="정리계槜で"/>
      <sheetName val="수량산출서집계("/>
      <sheetName val="공기압¬"/>
      <sheetName val="pile_bearing_capa_&amp;_¬웰ﾕ"/>
      <sheetName val="POL6차-PIPÁ"/>
      <sheetName val="노임변ᡆ콞"/>
      <sheetName val="수량산출서집´_x0000_Ԁ_x0000_耀֜䌛"/>
      <sheetName val="입상내역"/>
      <sheetName val="[입찰안.xls][입찰안.xls][입찰안.xls]B_60"/>
      <sheetName val="[입찰안.xls][입찰안.xls][입찰안.xls]B_61"/>
      <sheetName val="[입찰안.xls][입찰안.xls][입찰안.xls]B_62"/>
      <sheetName val="[입찰안.xls][입찰안.xls][입찰안.xls]B_63"/>
      <sheetName val="[입찰안.xls][입찰안.xls][입찰안.xls]B_64"/>
      <sheetName val="[입찰안.xls][입찰안.xls][입찰안.xls]B_65"/>
      <sheetName val="[입찰안.xls][입찰안.xls][입찰안.xls]B_66"/>
      <sheetName val="재학생"/>
      <sheetName val="을지"/>
      <sheetName val="TOWER 12TON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[입찰안.xls][입찰안.xls][입찰안.xls]B_68"/>
      <sheetName val="[입찰안.xls][입찰안.xls][입찰안.xls]B_67"/>
      <sheetName val="[입찰안.xls][입찰안.xls][입찰안.xls]_102"/>
      <sheetName val="[입찰안.xls][입찰안.xls][입찰안.xls]_101"/>
      <sheetName val="[입찰안.xls][입찰안.xls][입찰안.xls]_100"/>
      <sheetName val="총괄집계표"/>
      <sheetName val="내역서(삼호)"/>
      <sheetName val="조경수볰"/>
      <sheetName val="의견양식"/>
      <sheetName val="[입찰안.xls][입찰안.xls][입찰안.xls]B_75"/>
      <sheetName val="[입찰안.xls][입찰안.xls][입찰안.xls]B_74"/>
      <sheetName val="[입찰안.xls][입찰안.xls][입찰안.xls]B_72"/>
      <sheetName val="[입찰안.xls][입찰안.xls][입찰안.xls]B_73"/>
      <sheetName val="[입찰안.xls][입찰안.xls][입찰안.xls]B_86"/>
      <sheetName val="[입찰안.xls][입찰안.xls][입찰안.xls]B_85"/>
      <sheetName val="[입찰안.xls][입찰안.xls][입찰안.xls]B_84"/>
      <sheetName val="[입찰안.xls][입찰안.xls][입찰안.xls]B_76"/>
      <sheetName val="[입찰안.xls][입찰안.xls][입찰안.xls]B_77"/>
      <sheetName val="[입찰안.xls][입찰안.xls][입찰안.xls]B_78"/>
      <sheetName val="[입찰안.xls][입찰안.xls][입찰안.xls]B_83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8"/>
      <sheetName val="[입찰안.xls][입찰안.xls][입찰안.xls]B_89"/>
      <sheetName val="내역_ver1_"/>
      <sheetName val="내역_ver1_뀀"/>
      <sheetName val="적용비율"/>
      <sheetName val="pile_bearing_ca怀꿟세_x0000_䘀뤙_x0000__x0000_Ԁ_x0000_"/>
      <sheetName val="[입찰안.xls][입찰안.xls][입찰안.xls]B_87"/>
      <sheetName val="[입찰안.xls][입찰안.xls][입찰안.xls]B_94"/>
      <sheetName val="[입찰안.xls][입찰안.xls][입찰안.xls]B_96"/>
      <sheetName val="[입찰안.xls][입찰안.xls][입찰안.xls]B_95"/>
      <sheetName val="PL98"/>
      <sheetName val="bs"/>
      <sheetName val="BSM9601"/>
      <sheetName val="Cable임피던스"/>
      <sheetName val="[입찰안.xls][입찰안.xls][입찰안.xls]B_90"/>
      <sheetName val="[입찰안.xls][입찰안.xls][입찰안.xls]B_92"/>
      <sheetName val="[입찰안.xls][입찰안.xls][입찰안.xls]B_91"/>
      <sheetName val="[입찰안.xls][입찰안.xls][입찰안.xls]B_93"/>
      <sheetName val="[입찰안.xls][입찰안.xls][입찰안.xls]B_97"/>
      <sheetName val="[입찰안.xls][입찰안.xls][입찰안.xls]B_99"/>
      <sheetName val="[입찰안.xls][입찰안.xls][입찰안.xls]B_98"/>
      <sheetName val="design_c_x0000__x0000_Ȑꙭî_x0000_"/>
      <sheetName val="홈용접표"/>
      <sheetName val="경서-통신"/>
      <sheetName val="정산변경"/>
      <sheetName val="기계경비산출기준"/>
      <sheetName val="[입찰안.xls][입찰안.xls][입찰안.xls]___4"/>
      <sheetName val="사  업  비  수  지  예  산  서"/>
      <sheetName val="중기가격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판매시설"/>
      <sheetName val="공사투입계획(변경결의)19.9"/>
      <sheetName val="노무비 월별지급현황19.9"/>
      <sheetName val="갑지(외주기성)19.9"/>
      <sheetName val="단면ⲴǾ"/>
      <sheetName val="심사계산"/>
      <sheetName val="[입찰안.xls][입찰안.xls][입찰안.xls]_106"/>
      <sheetName val="[입찰안.xls][입찰안.xls][입찰안.xls]_105"/>
      <sheetName val="[입찰안.xls][입찰안.xls][입찰안.xls]_103"/>
      <sheetName val="[입찰안.xls][입찰안.xls][입찰안.xls]_104"/>
      <sheetName val="[입찰안.xls][입찰안.xls][입찰안.xls]_107"/>
      <sheetName val="[입찰안.xls][입찰안.xls][입찰안.xls]_108"/>
      <sheetName val="[입찰안.xls][입찰안.xls][입찰안.xls]_109"/>
      <sheetName val="[입찰안.xls][입찰안.xls][입찰안.xls]_112"/>
      <sheetName val="[입찰안.xls][입찰안.xls][입찰안.xls]_111"/>
      <sheetName val="[입찰안.xls][입찰안.xls][입찰안.xls]_110"/>
      <sheetName val="[입찰안.xls][입찰안.xls][입찰안.xls]_113"/>
      <sheetName val="[입찰안.xls][입찰안.xls][입찰안.xls]_114"/>
      <sheetName val="[입찰안.xls][입찰안.xls][입찰안.xls]_116"/>
      <sheetName val="[입찰안.xls][입찰안.xls][입찰안.xls]_115"/>
      <sheetName val="[입찰안.xls][입찰안.xls][입찰안.xls]_117"/>
      <sheetName val="O＆P"/>
      <sheetName val="plan&amp;section_of勉_x0010__x0000__x0000__x0000__x0000__x0000__x0001_Ԁ_x0000__xdc00_"/>
      <sheetName val="조경내역서"/>
      <sheetName val="장_x0000__x0000_Ԁ"/>
      <sheetName val="[입찰안.xls][입찰안.xls][입찰안.xls]_118"/>
      <sheetName val="[입찰안.xls][입찰안.xls][입찰안.xls]_174"/>
      <sheetName val="[입찰안.xls][입찰안.xls][입찰안.xls]_173"/>
      <sheetName val="45,46"/>
      <sheetName val="공사착공계"/>
      <sheetName val="BOQ"/>
      <sheetName val="1.R18 BF"/>
      <sheetName val="A"/>
      <sheetName val="G"/>
      <sheetName val="F-B"/>
      <sheetName val="H-J"/>
      <sheetName val="6.External works-R18"/>
      <sheetName val="산출0"/>
      <sheetName val="VCV-BE-TONG"/>
      <sheetName val="Dulieu"/>
      <sheetName val="직접뀀鞖_"/>
      <sheetName val="Bill 01 - CTN"/>
      <sheetName val="CHITIET VL-NC-TT1p"/>
      <sheetName val="Project Infor"/>
      <sheetName val="Data input"/>
      <sheetName val="020.235.2363"/>
      <sheetName val="Gia"/>
      <sheetName val="TEMP"/>
      <sheetName val="cov-estimate"/>
      <sheetName val="GAEYO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설명"/>
      <sheetName val="일위대가목록(ems)"/>
      <sheetName val="Requirement(Work Crew)"/>
      <sheetName val="수량산출서집´"/>
      <sheetName val="[입찰안.xls][입찰안.xls][입찰안.xls]_172"/>
      <sheetName val="[입찰안.xls][입찰안.xls][입찰안.xls]_119"/>
      <sheetName val="AS접수관리"/>
      <sheetName val="노임단가(일반)"/>
      <sheetName val="[입찰안.xls][입찰안.xls][입찰안.xls]_161"/>
      <sheetName val="집계장(뀀ﰡ 縞悧縳"/>
      <sheetName val="집계장(뀀ﰡ_x0000_䀰"/>
      <sheetName val="[입찰안.xls][입찰안.xls][입찰안.xls]_162"/>
      <sheetName val="[입찰안.xls][입찰안.xls][입찰안.xls]_163"/>
      <sheetName val="매각(6)"/>
      <sheetName val="신우"/>
      <sheetName val="집계장(Â_x0000_蠀1_x0000__x0000_"/>
      <sheetName val="[입찰안.xls][입찰안.xls][입찰안.xls]_140"/>
      <sheetName val="[입찰안.xls][입찰안.xls][입찰안.xls]_142"/>
      <sheetName val="[입찰안.xls][입찰안.xls][입찰안.xls]_137"/>
      <sheetName val="[입찰안.xls][입찰안.xls][입찰안.xls]_136"/>
      <sheetName val="[입찰안.xls][입찰안.xls][입찰안.xls]_139"/>
      <sheetName val="[입찰안.xls][입찰안.xls][입찰안.xls]_121"/>
      <sheetName val="[입찰안.xls][입찰안.xls][입찰안.xls]_120"/>
      <sheetName val="[입찰안.xls][입찰안.xls][입찰안.xls]_122"/>
      <sheetName val="3련_BÈ_x0000_"/>
      <sheetName val="[입찰안.xls][입찰안.xls][입찰안.xls]_124"/>
      <sheetName val="[입찰안.xls][입찰안.xls][입찰안.xls]_123"/>
      <sheetName val="[입찰안.xls][입찰안.xls][입찰안.xls]_134"/>
      <sheetName val="[입찰안.xls][입찰안.xls][입찰안.xls]_125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2"/>
      <sheetName val="[입찰안.xls][입찰안.xls][입찰안.xls]_133"/>
      <sheetName val="[입찰안.xls][입찰안.xls][입찰안.xls]_135"/>
      <sheetName val="[입찰안.xls][입찰안.xls][입찰안.xls]_138"/>
      <sheetName val="[입찰안.xls][입찰안.xls][입찰안.xls]_141"/>
      <sheetName val="[입찰안.xls][입찰안.xls][입찰안.xls]_143"/>
      <sheetName val="[입찰안.xls][입찰안.xls][입찰안.xls]_147"/>
      <sheetName val="[입찰안.xls][입찰안.xls][입찰안.xls]_146"/>
      <sheetName val="[입찰안.xls][입찰안.xls][입찰안.xls]_145"/>
      <sheetName val="표준차도부연장집계-ASP"/>
      <sheetName val="정리계槜〩_x0000__x0000_８"/>
      <sheetName val="[입찰안.xls][입찰안.xls][입찰안.xls]_144"/>
      <sheetName val="0001new"/>
      <sheetName val="[입찰안.xls][입찰안.xls][입찰안.xls]_158"/>
      <sheetName val="[입찰안.xls][입찰안.xls][입찰안.xls]_152"/>
      <sheetName val="[입찰안.xls][입찰안.xls][입찰안.xls]_151"/>
      <sheetName val="[입찰안.xls][입찰안.xls][입찰안.xls]_149"/>
      <sheetName val="[입찰안.xls][입찰안.xls][입찰안.xls]_148"/>
      <sheetName val="[입찰안.xls][입찰안.xls][입찰안.xls]_150"/>
      <sheetName val="[입찰안.xls][입찰안.xls][입찰안.xls]_157"/>
      <sheetName val="[입찰안.xls][입찰안.xls][입찰안.xls]_153"/>
      <sheetName val="[입찰안.xls][입찰안.xls][입찰안.xls]_154"/>
      <sheetName val="[입찰안.xls][입찰안.xls][입찰안.xls]_155"/>
      <sheetName val="[입찰안.xls][입찰안.xls][입찰안.xls]_156"/>
      <sheetName val="[입찰안.xls][입찰안.xls][입찰안.xls]_159"/>
      <sheetName val="[입찰안.xls][입찰안.xls][입찰안.xls]_160"/>
      <sheetName val="[입찰안.xls][입찰안.xls][입찰안.xls]_166"/>
      <sheetName val="[입찰안.xls][입찰안.xls][입찰안.xls]_167"/>
      <sheetName val="[입찰안.xls][입찰안.xls][입찰안.xls]_164"/>
      <sheetName val="[입찰안.xls][입찰안.xls][입찰안.xls]_165"/>
      <sheetName val="[입찰안.xls][입찰안.xls][입찰안.xls]_169"/>
      <sheetName val="[입찰안.xls][입찰안.xls][입찰안.xls]_168"/>
      <sheetName val="[입찰안.xls][입찰안.xls][입찰안.xls]_171"/>
      <sheetName val="[입찰안.xls][입찰안.xls][입찰안.xls]_170"/>
      <sheetName val="본실행경비"/>
      <sheetName val="일위대가(집계刀"/>
      <sheetName val="Mc1"/>
      <sheetName val="영창26"/>
      <sheetName val="기계경비시간당손료목록"/>
      <sheetName val="일위대가ꤥ"/>
      <sheetName val="교대(A1-A2)"/>
      <sheetName val="Sheet15"/>
      <sheetName val="C_DATA"/>
      <sheetName val="7_산출(_x0000__x0000__x0000__x0001_Ԁ"/>
      <sheetName val="[입찰안.xls][입찰안.xls][입찰안.xls]_191"/>
      <sheetName val="[입찰안.xls][입찰안.xls][입찰안.xls]_181"/>
      <sheetName val="[입찰안.xls][입찰안.xls][입찰안.xls]_175"/>
      <sheetName val="[입찰안.xls][입찰안.xls][입찰안.xls]_176"/>
      <sheetName val="[입찰안.xls][입찰안.xls][입찰안.xls]_177"/>
      <sheetName val="[입찰안.xls][입찰안.xls][입찰안.xls]_179"/>
      <sheetName val="[입찰안.xls][입찰안.xls][입찰안.xls]_178"/>
      <sheetName val="[입찰안.xls][입찰안.xls][입찰안.xls]_180"/>
      <sheetName val="[입찰안.xls][입찰안.xls][입찰안.xls]_183"/>
      <sheetName val="[입찰안.xls][입찰안.xls][입찰안.xls]_184"/>
      <sheetName val="[입찰안.xls][입찰안.xls][입찰안.xls]_187"/>
      <sheetName val="[입찰안.xls][입찰안.xls][입찰안.xls]_182"/>
      <sheetName val="[입찰안.xls][입찰안.xls][입찰안.xls]_185"/>
      <sheetName val="[입찰안.xls][입찰안.xls][입찰안.xls]_186"/>
      <sheetName val="[입찰안.xls][입찰안.xls][입찰안.xls]_188"/>
      <sheetName val="[입찰안.xls][입찰안.xls][입찰안.xls]_189"/>
      <sheetName val="[입찰안.xls][입찰안.xls][입찰안.xls]_190"/>
      <sheetName val="[입찰안.xls][입찰안.xls][입찰안.xls]_192"/>
      <sheetName val="한劳_x0010__x0000_"/>
      <sheetName val="한³_x0000__x0000_"/>
      <sheetName val="preface"/>
      <sheetName val="SCH"/>
      <sheetName val="#2 노임단가"/>
      <sheetName val="SORCE1"/>
      <sheetName val="[입찰안.xls][입찰안.xls][입찰안.xls]_253"/>
      <sheetName val="[입찰안.xls][입찰안.xls][입찰안.xls]_251"/>
      <sheetName val="[입찰안.xls][입찰안.xls][입찰안.xls]_252"/>
      <sheetName val="[입찰안.xls][입찰안.xls][입찰안.xls]_193"/>
      <sheetName val="수지½_x0000_"/>
      <sheetName val="[입찰안.xls][입찰안.xls][입찰안.xls]_216"/>
      <sheetName val="[입찰안.xls][입찰안.xls][입찰안.xls]_215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원본자재"/>
      <sheetName val="특별땅고르기"/>
      <sheetName val="비용"/>
      <sheetName val="건ꗝ"/>
      <sheetName val="건Ȍ"/>
      <sheetName val="[입찰안.xls][입찰안.xls][입찰안.xls]_237"/>
      <sheetName val="[입찰안.xls][입찰안.xls][입찰안.xls]_235"/>
      <sheetName val="[입찰안.xls][입찰안.xls][입찰안.xls]_236"/>
      <sheetName val="[입찰안.xls][입찰안.xls][입찰안.xls]_238"/>
      <sheetName val="[입찰안.xls][입찰안.xls][입찰안.xls]_239"/>
      <sheetName val="[입찰안.xls][입찰안.xls][입찰안.xls]_244"/>
      <sheetName val="[입찰안.xls][입찰안.xls][입찰안.xls]_240"/>
      <sheetName val="[입찰안.xls][입찰안.xls][입찰안.xls]_242"/>
      <sheetName val="[입찰안.xls][입찰안.xls][입찰안.xls]_241"/>
      <sheetName val="[입찰안.xls][입찰안.xls][입찰안.xls]_243"/>
      <sheetName val="[입찰안.xls][입찰안.xls][입찰안.xls]_248"/>
      <sheetName val="[입찰안.xls][입찰안.xls][입찰안.xls]_245"/>
      <sheetName val="[입찰안.xls][입찰안.xls][입찰안.xls]_247"/>
      <sheetName val="[입찰안.xls][입찰안.xls][입찰안.xls]_246"/>
      <sheetName val="[입찰안.xls][입찰안.xls][입찰안.xls]_250"/>
      <sheetName val="[입찰안.xls][입찰안.xls][입찰안.xls]_249"/>
      <sheetName val="401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[입찰안.xls][입찰안.xls][입찰안.xls]_267"/>
      <sheetName val="[입찰안.xls][입찰안.xls][입찰안.xls]_263"/>
      <sheetName val="[입찰안.xls][입찰안.xls][입찰안.xls]_279"/>
      <sheetName val="정리계㑸4鉨M槜"/>
      <sheetName val="[입찰안.xls][입찰안.xls][입찰안.xls]_254"/>
      <sheetName val="[입찰안.xls][입찰안.xls][입찰안.xls]_255"/>
      <sheetName val="[입찰안.xls][입찰안.xls][입찰안.xls]_256"/>
      <sheetName val="[입찰안.xls][입찰안.xls][입찰안.xls]_257"/>
      <sheetName val="[입찰안.xls][입찰안.xls][입찰안.xls]_258"/>
      <sheetName val="[입찰안.xls][입찰안.xls][입찰안.xls]_259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4"/>
      <sheetName val="[입찰안.xls][입찰안.xls][입찰안.xls]_265"/>
      <sheetName val="[입찰안.xls][입찰안.xls][입찰안.xls]_266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72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6"/>
      <sheetName val="[입찰안.xls][입찰안.xls][입찰안.xls]_277"/>
      <sheetName val="[입찰안.xls][입찰안.xls][입찰안.xls]_278"/>
      <sheetName val="[입찰안.xls][입찰안.xls][입찰안.xls]_280"/>
      <sheetName val="[입찰안.xls][입찰안.xls][입찰안.xls]_285"/>
      <sheetName val="[입찰안.xls][입찰안.xls][입찰안.xls]_281"/>
      <sheetName val="[입찰안.xls][입찰안.xls][입찰안.xls]_282"/>
      <sheetName val="[입찰안.xls][입찰안.xls][입찰안.xls]_284"/>
      <sheetName val="[입찰안.xls][입찰안.xls][입찰안.xls]_283"/>
      <sheetName val="[입찰안.xls][입찰안.xls][입찰안.xls]_289"/>
      <sheetName val="[입찰안.xls][입찰안.xls][입찰안.xls]_286"/>
      <sheetName val="[입찰안.xls][입찰안.xls][입찰안.xls]_287"/>
      <sheetName val="[입찰안.xls][입찰안.xls][입찰안.xls]_288"/>
      <sheetName val="[입찰안.xls][입찰안.xls][입찰안.xls]_290"/>
      <sheetName val="[입찰안.xls][입찰안.xls][입찰안.xls]_302"/>
      <sheetName val="[입찰안.xls][입찰안.xls][입찰안.xls]_319"/>
      <sheetName val="[입찰안.xls][입찰안.xls][입찰안.xls]_291"/>
      <sheetName val="[입찰안.xls][입찰안.xls][입찰안.xls]_292"/>
      <sheetName val="[입찰안.xls][입찰안.xls][입찰안.xls]_293"/>
      <sheetName val="[입찰안.xls][입찰안.xls][입찰안.xls]_294"/>
      <sheetName val="[입찰안.xls][입찰안.xls][입찰안.xls]_295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3"/>
      <sheetName val="[입찰안.xls][입찰안.xls][입찰안.xls]_304"/>
      <sheetName val="[입찰안.xls][입찰안.xls][입찰안.xls]_305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4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67"/>
      <sheetName val="[입찰안.xls][입찰안.xls][입찰안.xls]_328"/>
      <sheetName val="[입찰안.xls][입찰안.xls][입찰안.xls]_320"/>
      <sheetName val="[입찰안.xls][입찰안.xls][입찰안.xls]_321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27"/>
      <sheetName val="[입찰안.xls][입찰안.xls][입찰안.xls]_331"/>
      <sheetName val="[입찰안.xls][입찰안.xls][입찰안.xls]_329"/>
      <sheetName val="[입찰안.xls][입찰안.xls][입찰안.xls]_330"/>
      <sheetName val="[입찰안.xls][입찰안.xls][입찰안.xls]_335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36"/>
      <sheetName val="[입찰안.xls][입찰안.xls][입찰안.xls]_341"/>
      <sheetName val="[입찰안.xls][입찰안.xls][입찰안.xls]_353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34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6"/>
      <sheetName val="[입찰안.xls][입찰안.xls][입찰안.xls]_351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49"/>
      <sheetName val="[입찰안.xls][입찰안.xls][입찰안.xls]_350"/>
      <sheetName val="[입찰안.xls][입찰안.xls][입찰안.xls]_352"/>
      <sheetName val="[입찰안.xls][입찰안.xls][입찰안.xls]_356"/>
      <sheetName val="[입찰안.xls][입찰안.xls][입찰안.xls]_354"/>
      <sheetName val="[입찰안.xls][입찰안.xls][입찰안.xls]_355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73"/>
      <sheetName val="[입찰안.xls][입찰안.xls][입찰안.xls]_368"/>
      <sheetName val="[입찰안.xls][입찰안.xls][입찰안.xls]_369"/>
      <sheetName val="[입찰안.xls][입찰안.xls][입찰안.xls]_370"/>
      <sheetName val="[입찰안.xls][입찰안.xls][입찰안.xls]_371"/>
      <sheetName val="[입찰안.xls][입찰안.xls][입찰안.xls]_372"/>
      <sheetName val="[입찰안.xls][입찰안.xls][입찰안.xls]_377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9"/>
      <sheetName val="[입찰안.xls][입찰안.xls][입찰안.xls]_378"/>
      <sheetName val="[입찰안.xls][입찰안.xls][입찰안.xls]_381"/>
      <sheetName val="[입찰안.xls][입찰안.xls][입찰안.xls]_380"/>
      <sheetName val="신광초조도계선사업"/>
      <sheetName val="[입찰안.xls][입찰안.xls][입찰안.xls]_384"/>
      <sheetName val="[입찰안.xls][입찰안.xls][입찰안.xls]_386"/>
      <sheetName val="[입찰안.xls][입찰안.xls][입찰안.xls]_382"/>
      <sheetName val="[입찰안.xls][입찰안.xls][입찰안.xls]_383"/>
      <sheetName val="[입찰안.xls][입찰안.xls][입찰안.xls]_385"/>
      <sheetName val="[입찰안.xls][입찰안.xls][입찰안.xls]_387"/>
      <sheetName val="[입찰안.xls][입찰안.xls][입찰안.xls]_390"/>
      <sheetName val="[입찰안.xls][입찰안.xls][입찰안.xls]_388"/>
      <sheetName val="[입찰안.xls][입찰안.xls][입찰안.xls]_389"/>
      <sheetName val="[입찰안.xls][입찰안.xls][입찰안.xls]_394"/>
      <sheetName val="[입찰안.xls][입찰안.xls][입찰안.xls]_398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40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6"/>
      <sheetName val="[입찰안.xls][입찰안.xls][입찰안.xls]_407"/>
      <sheetName val="[입찰안.xls][입찰안.xls][입찰안.xls]_426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24"/>
      <sheetName val="[입찰안.xls][입찰안.xls][입찰안.xls]_417"/>
      <sheetName val="[입찰안.xls][입찰안.xls][입찰안.xls]_418"/>
      <sheetName val="[입찰안.xls][입찰안.xls][입찰안.xls]_419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5"/>
      <sheetName val="[입찰안.xls][입찰안.xls][입찰안.xls]_429"/>
      <sheetName val="[입찰안.xls][입찰안.xls][입찰안.xls]_427"/>
      <sheetName val="[입찰안.xls][입찰안.xls][입찰안.xls]_428"/>
      <sheetName val="[입찰안.xls][입찰안.xls][입찰안.xls]_430"/>
      <sheetName val="[입찰안.xls][입찰안.xls][입찰안.xls]_431"/>
      <sheetName val="[입찰안.xls][입찰안.xls][입찰안.xls]_452"/>
      <sheetName val="[입찰안.xls][입찰안.xls][입찰안.xls]_449"/>
      <sheetName val="[입찰안.xls][입찰안.xls][입찰안.xls]_432"/>
      <sheetName val="[입찰안.xls][입찰안.xls][입찰안.xls]_433"/>
      <sheetName val="[입찰안.xls][입찰안.xls][입찰안.xls]_435"/>
      <sheetName val="[입찰안.xls][입찰안.xls][입찰안.xls]_434"/>
      <sheetName val="[입찰안.xls][입찰안.xls][입찰안.xls]_448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39"/>
      <sheetName val="[입찰안.xls][입찰안.xls][입찰안.xls]_440"/>
      <sheetName val="[입찰안.xls][입찰안.xls][입찰안.xls]_441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46"/>
      <sheetName val="[입찰안.xls][입찰안.xls][입찰안.xls]_447"/>
      <sheetName val="[입찰안.xls][입찰안.xls][입찰안.xls]_450"/>
      <sheetName val="[입찰안.xls][입찰안.xls][입찰안.xls]_451"/>
      <sheetName val="[입찰안.xls][입찰안.xls][입찰안.xls]_493"/>
      <sheetName val="[입찰안.xls][입찰안.xls][입찰안.xls]_489"/>
      <sheetName val="[입찰안.xls][입찰안.xls][입찰안.xls]_482"/>
      <sheetName val="[입찰안.xls][입찰안.xls][입찰안.xls]_454"/>
      <sheetName val="[입찰안.xls][입찰안.xls][입찰안.xls]_453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7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5"/>
      <sheetName val="[입찰안.xls][입찰안.xls][입찰안.xls]_476"/>
      <sheetName val="[입찰안.xls][입찰안.xls][입찰안.xls]_478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90"/>
      <sheetName val="[입찰안.xls][입찰안.xls][입찰안.xls]_491"/>
      <sheetName val="[입찰안.xls][입찰안.xls][입찰안.xls]_492"/>
      <sheetName val="[입찰안.xls][입찰안.xls][입찰안.xls]_498"/>
      <sheetName val="[입찰안.xls][입찰안.xls][입찰안.xls]_494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512"/>
      <sheetName val="[입찰안.xls][입찰안.xls][입찰안.xls]_504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09"/>
      <sheetName val="[입찰안.xls][입찰안.xls][입찰안.xls]_510"/>
      <sheetName val="[입찰안.xls][입찰안.xls][입찰안.xls]_511"/>
      <sheetName val="[입찰안.xls][입찰안.xls][입찰안.xls]_514"/>
      <sheetName val="[입찰안.xls][입찰안.xls][입찰안.xls]_513"/>
      <sheetName val="[입찰안.xls][입찰안.xls][입찰안.xls]_518"/>
      <sheetName val="[입찰안.xls][입찰안.xls][입찰안.xls]_515"/>
      <sheetName val="[입찰안.xls][입찰안.xls][입찰안.xls]_516"/>
      <sheetName val="[입찰안.xls][입찰안.xls][입찰안.xls]_517"/>
      <sheetName val="[입찰안.xls][입찰안.xls][입찰안.xls]_552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2"/>
      <sheetName val="[입찰안.xls][입찰안.xls][입찰안.xls]_550"/>
      <sheetName val="[입찰안.xls][입찰안.xls][입찰안.xls]_546"/>
      <sheetName val="[입찰안.xls][입찰안.xls][입찰안.xls]_537"/>
      <sheetName val="[입찰안.xls][입찰안.xls][입찰안.xls]_524"/>
      <sheetName val="[입찰안.xls][입찰안.xls][입찰안.xls]_523"/>
      <sheetName val="[입찰안.xls][입찰안.xls][입찰안.xls]_525"/>
      <sheetName val="[입찰안.xls][입찰안.xls][입찰안.xls]_526"/>
      <sheetName val="[입찰안.xls][입찰안.xls][입찰안.xls]_527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1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5"/>
      <sheetName val="[입찰안.xls][입찰안.xls][입찰안.xls]_536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85"/>
      <sheetName val="[입찰안.xls][입찰안.xls][입찰안.xls]_553"/>
      <sheetName val="[입찰안.xls][입찰안.xls][입찰안.xls]_584"/>
      <sheetName val="[입찰안.xls][입찰안.xls][입찰안.xls]_570"/>
      <sheetName val="[입찰안.xls][입찰안.xls][입찰안.xls]_554"/>
      <sheetName val="[입찰안.xls][입찰안.xls][입찰안.xls]_555"/>
      <sheetName val="[입찰안.xls][입찰안.xls][입찰안.xls]_556"/>
      <sheetName val="[입찰안.xls][입찰안.xls][입찰안.xls]_557"/>
      <sheetName val="[입찰안.xls][입찰안.xls][입찰안.xls]_558"/>
      <sheetName val="[입찰안.xls][입찰안.xls][입찰안.xls]_559"/>
      <sheetName val="[입찰안.xls][입찰안.xls][입찰안.xls]_560"/>
      <sheetName val="[입찰안.xls][입찰안.xls][입찰안.xls]_561"/>
      <sheetName val="[입찰안.xls][입찰안.xls][입찰안.xls]_562"/>
      <sheetName val="[입찰안.xls][입찰안.xls][입찰안.xls]_563"/>
      <sheetName val="[입찰안.xls][입찰안.xls][입찰안.xls]_564"/>
      <sheetName val="[입찰안.xls][입찰안.xls][입찰안.xls]_565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7"/>
      <sheetName val="[입찰안.xls][입찰안.xls][입찰안.xls]_586"/>
      <sheetName val="[입찰안.xls][입찰안.xls][입찰안.xls]_594"/>
      <sheetName val="[입찰안.xls][입찰안.xls][입찰안.xls]_588"/>
      <sheetName val="[입찰안.xls][입찰안.xls][입찰안.xls]_589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603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5"/>
      <sheetName val="[입찰안.xls][입찰안.xls][입찰안.xls]_604"/>
      <sheetName val="[입찰안.xls][입찰안.xls][입찰안.xls]_606"/>
      <sheetName val="[입찰안.xls][입찰안.xls][입찰안.xls]_612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1"/>
      <sheetName val="[입찰안.xls][입찰안.xls][입찰안.xls]_616"/>
      <sheetName val="[입찰안.xls][입찰안.xls][입찰안.xls]_613"/>
      <sheetName val="[입찰안.xls][입찰안.xls][입찰안.xls]_614"/>
      <sheetName val="[입찰안.xls][입찰안.xls][입찰안.xls]_615"/>
      <sheetName val="[입찰안.xls][입찰안.xls][입찰안.xls]_625"/>
      <sheetName val="[입찰안.xls][입찰안.xls][입찰안.xls]_623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7"/>
      <sheetName val="[입찰안.xls][입찰안.xls][입찰안.xls]_626"/>
      <sheetName val="[입찰안.xls][입찰안.xls][입찰안.xls]_631"/>
      <sheetName val="[입찰안.xls][입찰안.xls][입찰안.xls]_628"/>
      <sheetName val="[입찰안.xls][입찰안.xls][입찰안.xls]_629"/>
      <sheetName val="[입찰안.xls][입찰안.xls][입찰안.xls]_630"/>
      <sheetName val="[입찰안.xls][입찰안.xls][입찰안.xls]_638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5"/>
      <sheetName val="[입찰안.xls][입찰안.xls][입찰안.xls]_636"/>
      <sheetName val="[입찰안.xls][입찰안.xls][입찰안.xls]_637"/>
      <sheetName val="[입찰안.xls][입찰안.xls][입찰안.xls]_648"/>
      <sheetName val="[입찰안.xls][입찰안.xls][입찰안.xls]_639"/>
      <sheetName val="[입찰안.xls][입찰안.xls][입찰안.xls]_640"/>
      <sheetName val="[입찰안.xls][입찰안.xls][입찰안.xls]_641"/>
      <sheetName val="[입찰안.xls][입찰안.xls][입찰안.xls]_642"/>
      <sheetName val="[입찰안.xls][입찰안.xls][입찰안.xls]_643"/>
      <sheetName val="[입찰안.xls][입찰안.xls][입찰안.xls]_644"/>
      <sheetName val="[입찰안.xls][입찰안.xls][입찰안.xls]_645"/>
      <sheetName val="[입찰안.xls][입찰안.xls][입찰안.xls]_646"/>
      <sheetName val="휴가비,급량비"/>
      <sheetName val="[입찰안.xls][입찰안.xls][입찰안.xls]_647"/>
      <sheetName val="[입찰안.xls][입찰안.xls][입찰안.xls]_650"/>
      <sheetName val="[입찰안.xls][입찰안.xls][입찰안.xls]_649"/>
      <sheetName val="자가"/>
      <sheetName val="노원열병합__건축공사기성내역_x0000_"/>
      <sheetName val="Sheet2 (2)"/>
      <sheetName val="인건비(환율)"/>
      <sheetName val="기계경비"/>
      <sheetName val="토공수량산출"/>
      <sheetName val="토적계산서"/>
      <sheetName val="소화"/>
      <sheetName val="pile_bearing_ca怀꿟세"/>
      <sheetName val="조도계산서Ì"/>
      <sheetName val="전기혼잡제경⻉ⴋԯ"/>
      <sheetName val="[입찰안.xls][입찰안.xls][입찰안.xls]_653"/>
      <sheetName val="[입찰안.xls][입찰안.xls][입찰안.xls]_651"/>
      <sheetName val="[입찰안.xls][입찰안.xls][입찰안.xls]_652"/>
      <sheetName val="정리계_x0000__x0000__x0005__x0000_앀"/>
      <sheetName val="정리계_x0000__x0000__x0005__x0000__xde00_"/>
      <sheetName val="정리계_x0000__x0000__x0005__x0000_"/>
      <sheetName val="A LINE"/>
      <sheetName val="급여대장(입력용)"/>
      <sheetName val="성명데이터"/>
      <sheetName val="공기압᪬቙԰"/>
      <sheetName val="운반비(시흥)"/>
      <sheetName val="표준항목"/>
      <sheetName val="リスト"/>
      <sheetName val="절대지우지말것"/>
      <sheetName val="1안98Billing"/>
      <sheetName val="VL"/>
      <sheetName val="골재"/>
      <sheetName val="stability_xdc00_䘢䠂檱䠛檳"/>
      <sheetName val="엔지니어링"/>
      <sheetName val="co-no.2"/>
      <sheetName val="전체수량집계"/>
      <sheetName val="54಺潭"/>
      <sheetName val="600(3)a"/>
      <sheetName val="원도_x0000_"/>
      <sheetName val="공통உ"/>
      <sheetName val="전사계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정리계槜〽_x0000__x0000_ｐ"/>
      <sheetName val="구조물집계"/>
      <sheetName val="토공집계"/>
      <sheetName val="새로이 설치할 정비기반시설 조서 나번 (2)"/>
      <sheetName val="[입찰안.xls][입찰안.xls][입찰안.xls]_792"/>
      <sheetName val="[입찰안.xls][입찰안.xls][입찰안.xls]_796"/>
      <sheetName val="[입찰안.xls][입찰안.xls][입찰안.xls]_793"/>
      <sheetName val="콘크리트"/>
      <sheetName val="_HIT__HMC_견_x0000__x0000__x0005__x0000_ꉀ펔ɠ"/>
      <sheetName val="금강견적"/>
      <sheetName val="3련_B胔Ẩ"/>
      <sheetName val="3련_B˔_x0000_"/>
      <sheetName val="3련_B㷔₼"/>
      <sheetName val="3련_B㷔嚼"/>
      <sheetName val="Dayworks"/>
      <sheetName val="500(1)g"/>
      <sheetName val="GRAND SUM"/>
      <sheetName val="6__안전관_x0000__x0000_"/>
      <sheetName val="공기압淀퍦"/>
      <sheetName val="공사직종별노임"/>
      <sheetName val="KH-Q1,Q2,01"/>
      <sheetName val="KC-moi"/>
      <sheetName val="XL4Poppy"/>
      <sheetName val="4_전_x0000_"/>
      <sheetName val="4_전ᄐ"/>
      <sheetName val="Areas"/>
      <sheetName val="BQ-E20-02(Rp)"/>
      <sheetName val="Khoi luong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주소"/>
      <sheetName val="판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공기압郀傲2"/>
      <sheetName val="plan&amp;section_of勉_x0010_"/>
      <sheetName val="조달단가"/>
      <sheetName val="RD제품개발투자비(매가)"/>
      <sheetName val="외주정비"/>
      <sheetName val="조경수_x0000_"/>
      <sheetName val="자바라1"/>
      <sheetName val="남양시작동자105노65기1.3화1.2"/>
      <sheetName val="토공분배표"/>
      <sheetName val="배수개거재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전신환매도율"/>
      <sheetName val="공량산출근거서"/>
      <sheetName val="plan&amp;section_of__x0000__x0000_Ā_x0000__x0005__x0000_翹_x0000_조ꤟ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공비대비"/>
      <sheetName val="TH-Dien"/>
      <sheetName val="Girder"/>
      <sheetName val="Data_Store"/>
      <sheetName val="Master"/>
      <sheetName val="DTICH (Full)"/>
      <sheetName val="DGG"/>
      <sheetName val="DTICH(FDC)"/>
      <sheetName val="VIN_Index"/>
      <sheetName val="TTTram"/>
      <sheetName val="TSO_CHUNG"/>
      <sheetName val="COST SUMMARY"/>
      <sheetName val="총원가계산서(요율)"/>
      <sheetName val="Names"/>
      <sheetName val="ctTBA"/>
      <sheetName val="escon"/>
      <sheetName val="TinhGiaNC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PA_xdbe6_"/>
      <sheetName val="전기내역서"/>
      <sheetName val="F_D SEC. PROP"/>
      <sheetName val="SLAB&quot;1&quot;"/>
      <sheetName val="배명(단가)"/>
      <sheetName val="서울대규장각(가시설흙막이)"/>
      <sheetName val="유림콘도"/>
      <sheetName val="design_c"/>
      <sheetName val="장"/>
      <sheetName val="정리계槜〩"/>
      <sheetName val="집계장(뀀ﰡ"/>
      <sheetName val="정리계"/>
      <sheetName val="집계장(Â"/>
      <sheetName val="정리계槜〽"/>
      <sheetName val="전기혼잡제경비(45_x0016_"/>
      <sheetName val="명세"/>
      <sheetName val="[입찰안.xls][입찰안.xls][입찰안.xls]___7"/>
      <sheetName val="[입찰안.xls][입찰안_xls][입찰안_xls]___3"/>
      <sheetName val="[입찰안.xls][입찰안.xls][입찰안_xls]___2"/>
      <sheetName val="Macro(전_x0005__x0003_"/>
      <sheetName val="Ԁ̀Ā܀਀Ѐ̀̀ЀЀ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Code 02"/>
      <sheetName val="Code 03"/>
      <sheetName val="Code 04"/>
      <sheetName val="Code 05"/>
      <sheetName val="Code 06"/>
      <sheetName val="Code 07"/>
      <sheetName val="Code 09"/>
      <sheetName val="건濐"/>
      <sheetName val="수문일위1"/>
      <sheetName val="노원열병합___x0000__x0000__x0005__x0000_츀ɮ_x0000__x0000__x0000_"/>
      <sheetName val="산수배수"/>
      <sheetName val="___1"/>
      <sheetName val="B__1"/>
      <sheetName val="B_67"/>
      <sheetName val="B_68"/>
      <sheetName val="기본데이터"/>
      <sheetName val="실적관리"/>
      <sheetName val="(1)2002년 매출목표 산출"/>
      <sheetName val="[입찰안.xls][입찰안.xls][입찰안.xls]_791"/>
      <sheetName val="[입찰안.xls][입찰안.xls][입찰안.xls]_790"/>
      <sheetName val="[입찰안.xls][입찰안.xls][입찰안.xls]_789"/>
      <sheetName val="[입찰안.xls][입찰안.xls][입찰안.xls]_782"/>
      <sheetName val="[입찰안.xls][입찰안.xls][입찰안.xls]_780"/>
      <sheetName val="[입찰안.xls][입찰안.xls][입찰안.xls]_777"/>
      <sheetName val="[입찰안.xls][입찰안.xls][입찰안.xls]_778"/>
      <sheetName val="[입찰안.xls][입찰안.xls][입찰안.xls]_774"/>
      <sheetName val="[입찰안.xls][입찰안.xls][입찰안.xls]_775"/>
      <sheetName val="[입찰안.xls][입찰안.xls][입찰안.xls]_773"/>
      <sheetName val="[입찰안.xls][입찰안.xls][입찰안.xls]_771"/>
      <sheetName val="[입찰안.xls][입찰안.xls][입찰안.xls]_772"/>
      <sheetName val="[입찰안.xls][입찰안.xls][입찰안.xls]_769"/>
      <sheetName val="[입찰안.xls][입찰안.xls][입찰안.xls]_770"/>
      <sheetName val="[입찰안.xls][입찰안.xls][입찰안.xls]_767"/>
      <sheetName val="[입찰안.xls][입찰안.xls][입찰안.xls]_766"/>
      <sheetName val="[입찰안.xls][입찰안.xls][입찰안.xls]_764"/>
      <sheetName val="직접ఀ핧蠀兿"/>
      <sheetName val="이름표"/>
      <sheetName val="물건조서"/>
      <sheetName val="콤보박스와 리스트박스의 연결"/>
      <sheetName val="[입찰안.xls][입찰안.xls][입찰안.xls]_744"/>
      <sheetName val="[입찰안.xls][입찰안.xls][입찰안.xls]_667"/>
      <sheetName val="[입찰안.xls][입찰안.xls][입찰안.xls]_654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P"/>
      <sheetName val="CPK"/>
      <sheetName val="매부"/>
      <sheetName val="1. Dashboard"/>
      <sheetName val="기본DATA"/>
      <sheetName val="Thoat nuoc"/>
      <sheetName val="DU_LIEU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7._x0000__x0000__x0000_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[입찰안.xls][입찰안.xls][입찰안.xls]_745"/>
      <sheetName val="[입찰안.xls][입찰안.xls][입찰안.xls]_746"/>
      <sheetName val="[입찰안.xls][입찰안.xls][입찰안.xls]_747"/>
      <sheetName val="[입찰안.xls][입찰안.xls][입찰안.xls]_756"/>
      <sheetName val="[입찰안.xls][입찰안.xls][입찰안.xls]_752"/>
      <sheetName val="[입찰안.xls][입찰안.xls][입찰안.xls]_749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負荷集計（断熱不燃）"/>
      <sheetName val="xe"/>
      <sheetName val="chiet tinh"/>
      <sheetName val="DMKH"/>
      <sheetName val="DmChitiet"/>
      <sheetName val="Nhatky"/>
      <sheetName val="사업소득자세수추계"/>
      <sheetName val="[입찰안.xls][입찰안.xls][입찰안.xls]_763"/>
      <sheetName val="Cash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765"/>
      <sheetName val="[입찰안.xls][입찰안.xls][입찰안.xls]_768"/>
      <sheetName val="[입찰안.xls][입찰안.xls][입찰안.xls]_776"/>
      <sheetName val="CT Thang Mo"/>
      <sheetName val="Main_Mech"/>
      <sheetName val="Sub_Mech"/>
      <sheetName val="[입찰안.xls][입찰안.xls][입찰안.xls]_781"/>
      <sheetName val="[입찰안.xls][입찰안.xls][입찰안.xls]_779"/>
      <sheetName val="[입찰안.xls][입찰안.xls][입찰안.xls]_787"/>
      <sheetName val="[입찰안.xls][입찰안.xls][입찰안.xls]_788"/>
      <sheetName val="[입찰안.xls][입찰안.xls][입찰안.xls]_783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95"/>
      <sheetName val="[입찰안.xls][입찰안.xls][입찰안.xls]_794"/>
      <sheetName val="[입찰안.xls][입찰안.xls][입찰안.xls]_797"/>
      <sheetName val="[입찰안.xls][입찰안.xls][입찰안.xls]_802"/>
      <sheetName val="[입찰안.xls][입찰안.xls][입찰안.xls]_801"/>
      <sheetName val="[입찰안.xls][입찰안.xls][입찰안.xls]_798"/>
      <sheetName val="[입찰안.xls][입찰안.xls][입찰안.xls]_799"/>
      <sheetName val="[입찰안.xls][입찰안.xls][입찰안.xls]_800"/>
      <sheetName val="[입찰안.xls][입찰안.xls][입찰안.xls]_820"/>
      <sheetName val="[입찰안.xls][입찰안.xls][입찰안.xls]_803"/>
      <sheetName val="[입찰안.xls][입찰안.xls][입찰안.xls]_813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12"/>
      <sheetName val="[입찰안.xls][입찰안.xls][입찰안.xls]_809"/>
      <sheetName val="[입찰안.xls][입찰안.xls][입찰안.xls]_808"/>
      <sheetName val="[입찰안.xls][입찰안.xls][입찰안.xls]_810"/>
      <sheetName val="[입찰안.xls][입찰안.xls][입찰안.xls]_811"/>
      <sheetName val="[입찰안.xls][입찰안.xls][입찰안.xls]_816"/>
      <sheetName val="[입찰안.xls][입찰안.xls][입찰안.xls]_814"/>
      <sheetName val="[입찰안.xls][입찰안.xls][입찰안.xls]_815"/>
      <sheetName val="[입찰안.xls][입찰안.xls][입찰안.xls]_817"/>
      <sheetName val="[입찰안.xls][입찰안.xls][입찰안.xls]_818"/>
      <sheetName val="[입찰안.xls][입찰안.xls][입찰안.xls]_822"/>
      <sheetName val="[입찰안.xls][입찰안.xls][입찰안.xls]_821"/>
      <sheetName val="[입찰안.xls][입찰안.xls][입찰안.xls]_819"/>
      <sheetName val="[입찰안.xls][입찰안.xls]_____xls_1340"/>
      <sheetName val="[입찰안.xls][입찰안.xls]_____xls_1248"/>
      <sheetName val="[입찰안.xls][입찰안.xls]_____xls_1255"/>
      <sheetName val="[입찰안.xls][입찰안.xls]_____xls_1252"/>
      <sheetName val="[입찰안.xls][입찰안.xls]_____xls_1245"/>
      <sheetName val="[입찰안.xls][입찰안.xls]_____xls_1246"/>
      <sheetName val="[입찰안.xls][입찰안.xls]_____xls_1244"/>
      <sheetName val="집수정단면도 (2)"/>
      <sheetName val="[입찰안.xls][입찰안.xls]_____xls_1236"/>
      <sheetName val="[입찰안.xls][입찰안.xls]_____xls_1240"/>
      <sheetName val="3련_B裉ۿ"/>
      <sheetName val="원가계산서(변경)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827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3련_B£_x0000_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[입찰안.xls][입찰안.xls]_____xls_1222"/>
      <sheetName val="[입찰안.xls][입찰안.xls]_____xls_1223"/>
      <sheetName val="[입찰안.xls][입찰안.xls]_____xls_1224"/>
      <sheetName val="[입찰안.xls][입찰안.xls]_____xls_1225"/>
      <sheetName val="양배수장"/>
      <sheetName val="MAIN GATE HOUSE"/>
      <sheetName val="5F 계약단가"/>
      <sheetName val="KLDT DIEN"/>
      <sheetName val="Duc_bk"/>
      <sheetName val="8-31-98"/>
      <sheetName val="worksheet inchican"/>
      <sheetName val="combined 9-30"/>
      <sheetName val="적용토목"/>
      <sheetName val="[입찰안.xls][입찰안.xls]_____xls_1226"/>
      <sheetName val="[입찰안.xls][입찰안.xls]_____xls_1227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기초데이타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이폴리머공장"/>
      <sheetName val="[입찰안.xls][입찰안.xls]_____xls_1237"/>
      <sheetName val="[입찰안.xls][입찰안.xls]_____xls_1238"/>
      <sheetName val="[입찰안.xls][입찰안.xls]_____xls_1239"/>
      <sheetName val="[입찰안.xls][입찰안.xls]_____xls_1242"/>
      <sheetName val="[입찰안.xls][입찰안.xls]_____xls_1241"/>
      <sheetName val="[입찰안.xls][입찰안.xls]_____xls_1243"/>
      <sheetName val="[입찰안.xls][입찰안.xls]_____xls_1247"/>
      <sheetName val="[입찰안.xls][입찰안.xls]_____xls_1250"/>
      <sheetName val="[입찰안.xls][입찰안.xls]_____xls_1249"/>
      <sheetName val="[입찰안.xls][입찰안.xls]_____xls_1251"/>
      <sheetName val="[입찰안.xls][입찰안.xls]_____xls_1256"/>
      <sheetName val="[입찰안.xls][입찰안.xls]_____xls_1259"/>
      <sheetName val="[입찰안.xls][입찰안.xls]_____xls_1253"/>
      <sheetName val="[입찰안.xls][입찰안.xls]_____xls_1254"/>
      <sheetName val="[입찰안.xls][입찰안.xls]_____xls_1257"/>
      <sheetName val="[입찰안.xls][입찰안.xls]_____xls_1258"/>
      <sheetName val="[입찰안.xls][입찰안.xls]_____xls_1339"/>
      <sheetName val="[입찰안.xls][입찰안.xls]_____xls_1260"/>
      <sheetName val="[입찰안.xls][입찰안.xls]_____xls_1336"/>
      <sheetName val="[입찰안.xls][입찰안.xls]_____xls_1334"/>
      <sheetName val="[입찰안.xls][입찰안.xls]_____xls_1262"/>
      <sheetName val="[입찰안.xls][입찰안.xls]_____xls_1261"/>
      <sheetName val="0226"/>
      <sheetName val="음료실행"/>
      <sheetName val="[입찰안.xls][입찰안.xls]_____xls_1291"/>
      <sheetName val="[입찰안.xls][입찰안.xls]_____xls_1292"/>
      <sheetName val="[입찰안.xls][입찰안.xls]_____xls_1294"/>
      <sheetName val="M-EQPT-Z"/>
      <sheetName val="간 지1"/>
      <sheetName val="(1)본선수량집ው"/>
      <sheetName val="4_전痠"/>
      <sheetName val="4_전矰"/>
      <sheetName val="중뀀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_HIT__HMC_견"/>
      <sheetName val="세부내역(직접인건비)"/>
      <sheetName val="세부내역(직접경비)"/>
      <sheetName val="ITEM_W"/>
      <sheetName val="II손익관리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_104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Requirement(Work_Crew)"/>
      <sheetName val="TOWER_12TON1"/>
      <sheetName val="노_표-조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plan&amp;section_of勉Ԁ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__8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사__업__비__수__지__예__산__서"/>
      <sheetName val="[입찰안_xls][입찰안_xls][입찰안_xls]_148"/>
      <sheetName val="General_Data"/>
      <sheetName val="[입찰안_xls][입찰안_xls][입찰안_xls]_120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6"/>
      <sheetName val="[입찰안_xls][입찰안_xls][입찰안_xls]_132"/>
      <sheetName val="[입찰안_xls][입찰안_xls][입찰안_xls]_127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39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5"/>
      <sheetName val="[입찰안_xls][입찰안_xls][입찰안_xls]_146"/>
      <sheetName val="[입찰안_xls][입찰안_xls][입찰안_xls]_147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[입찰안.xls][입찰안.xls]_____xls_1263"/>
      <sheetName val="[입찰안.xls][입찰안.xls]_____xls_1264"/>
      <sheetName val="[입찰안.xls][입찰안.xls]_____xls_1266"/>
      <sheetName val="[입찰안.xls][입찰안.xls]_____xls_1267"/>
      <sheetName val="[입찰안.xls][입찰안.xls]_____xls_1265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B:\입찰안_xls"/>
      <sheetName val="[입찰안_xls][입찰안_xls]B:\입찰안_xls"/>
      <sheetName val="[입찰안_xls]B:\입찰안_xls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A_LINE"/>
      <sheetName val="[입찰안_xls][입찰안_xls][입찰안_xls]_256"/>
      <sheetName val="[입찰안_xls][입찰안_xls][입찰안_xls]_257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견적을지"/>
      <sheetName val="제조원가"/>
      <sheetName val="작업일보"/>
      <sheetName val="[입찰안.xls][입찰안.xls]_____xls_1270"/>
      <sheetName val="[입찰안.xls][입찰안.xls]_____xls_1271"/>
      <sheetName val="[입찰안.xls][입찰안.xls]_____xls_1268"/>
      <sheetName val="[입찰안.xls][입찰안.xls]_____xls_1269"/>
      <sheetName val="[입찰안.xls][입찰안.xls]_____xls_1275"/>
      <sheetName val="[입찰안.xls][입찰안.xls]_____xls_1272"/>
      <sheetName val="[입찰안.xls][입찰안.xls]_____xls_1273"/>
      <sheetName val="[입찰안.xls][입찰안.xls]_____xls_1274"/>
      <sheetName val="[입찰안.xls][입찰안.xls]_____xls_1276"/>
      <sheetName val="[입찰안.xls][입찰안.xls]_____xls_1277"/>
      <sheetName val="[입찰안.xls][입찰안.xls]_____xls_1278"/>
      <sheetName val="[입찰안.xls][입찰안.xls]_____xls_1288"/>
      <sheetName val="sh1"/>
      <sheetName val="해평견적"/>
      <sheetName val="[입찰안.xls][입찰안.xls]_____xls_1279"/>
      <sheetName val="[입찰안.xls][입찰안.xls]_____xls_1287"/>
      <sheetName val="[입찰안.xls][입찰안.xls]_____xls_1285"/>
      <sheetName val="[입찰안.xls][입찰안.xls]_____xls_1284"/>
      <sheetName val="[입찰안.xls][입찰안.xls]_____xls_1281"/>
      <sheetName val="[입찰안.xls][입찰안.xls]_____xls_1280"/>
      <sheetName val="[입찰안.xls][입찰안.xls]_____xls_1282"/>
      <sheetName val="[입찰안.xls][입찰안.xls]_____xls_1283"/>
      <sheetName val="[입찰안.xls][입찰안.xls]_____xls_1286"/>
      <sheetName val="XXXXXX"/>
      <sheetName val="6__안전_x0000_䶁_x0000_"/>
      <sheetName val="덕_x0000_靰"/>
      <sheetName val="[입찰안.xls][입찰안.xls]_____xls_1289"/>
      <sheetName val="[입찰안.xls][입찰안.xls]_____xls_1290"/>
      <sheetName val="패널"/>
      <sheetName val="기안문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협가표"/>
      <sheetName val="항목등록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수량산출서집²_x0000_㘀_x0000__x0000__x0000__x0000_"/>
      <sheetName val="equip"/>
      <sheetName val="[입찰안.xls][입찰안.xls]_입___xls_1000"/>
      <sheetName val="[입찰안.xls][입찰안.xls]_____xls_1302"/>
      <sheetName val="[입찰안.xls][입찰안.xls]_____xls_1298"/>
      <sheetName val="[입찰안.xls][입찰안.xls]_____xls_1299"/>
      <sheetName val="[입찰안.xls][입찰안.xls]_____xls_1300"/>
      <sheetName val="[입찰안.xls][입찰안.xls]_____xls_1301"/>
      <sheetName val="[입찰안.xls][입찰안.xls]_____xls_1303"/>
      <sheetName val="[입찰안.xls][입찰안.xls]_____xls_1308"/>
      <sheetName val="[입찰안.xls][입찰안.xls]_____xls_1309"/>
      <sheetName val="[입찰안.xls][입찰안.xls]_____xls_1310"/>
      <sheetName val="CF"/>
      <sheetName val="1공구원가계산서"/>
      <sheetName val="환율c­_x0000_Ԁ_x0000_쀀"/>
      <sheetName val="Sens&amp;Anal"/>
      <sheetName val="일위대가-내역 "/>
      <sheetName val="평가표"/>
      <sheetName val="[입찰안.xls][입찰안.xls]_____xls_1304"/>
      <sheetName val="[입찰안.xls][입찰안.xls]_____xls_1306"/>
      <sheetName val="[입찰안.xls][입찰안.xls]_____xls_1305"/>
      <sheetName val="[입찰안.xls][입찰안.xls]_____xls_1307"/>
      <sheetName val="E䣉᜵᠀"/>
      <sheetName val="[입찰안.xls][입찰안.xls]_____xls_1312"/>
      <sheetName val="[입찰안.xls][입찰안.xls]_____xls_1311"/>
      <sheetName val="[입찰안.xls][입찰안.xls]_____xls_1313"/>
      <sheetName val="[입찰안.xls][입찰안.xls]_____xls_1314"/>
      <sheetName val="[입찰안.xls][입찰안.xls]_____xls_1316"/>
      <sheetName val="[입찰안.xls][입찰안.xls]_____xls_1317"/>
      <sheetName val="[입찰안.xls][입찰안.xls]_____xls_1315"/>
      <sheetName val="제잡비 산출내역(실적공사비)"/>
      <sheetName val="[입찰안.xls][입찰안.xls]_____xls_1318"/>
      <sheetName val="[입찰안.xls][입찰안.xls]_____xls_1319"/>
      <sheetName val="[입찰안.xls][입찰안.xls]_____xls_1321"/>
      <sheetName val="[입찰안.xls][입찰안.xls]_____xls_1331"/>
      <sheetName val="[입찰안.xls][입찰안.xls]_____xls_1320"/>
      <sheetName val="[입찰안.xls][입찰안.xls]_____xls_1327"/>
      <sheetName val="[입찰안.xls][입찰안.xls]_____xls_1322"/>
      <sheetName val="[입찰안.xls][입찰안.xls]_____xls_1323"/>
      <sheetName val="[입찰안.xls][입찰안.xls]_____xls_1324"/>
      <sheetName val="[입찰안.xls][입찰안.xls]_____xls_1325"/>
      <sheetName val="[입찰안.xls][입찰안.xls]_____xls_1326"/>
      <sheetName val="[입찰안.xls][입찰안.xls]_____xls_1329"/>
      <sheetName val="[입찰안.xls][입찰안.xls]_____xls_1328"/>
      <sheetName val="[입찰안.xls][입찰안.xls]_____xls_1330"/>
      <sheetName val="[입찰안.xls][입찰안.xls]_____xls_1332"/>
      <sheetName val="[입찰안.xls][입찰안.xls]_____xls_1333"/>
      <sheetName val="[입찰안.xls][입찰안.xls]_____xls_1335"/>
      <sheetName val="[입찰안.xls][입찰안.xls]_____xls_1338"/>
      <sheetName val="[입찰안.xls][입찰안.xls]_____xls_1337"/>
      <sheetName val="[입찰안.xls][입찰안.xls]_____xls_1341"/>
      <sheetName val="[입찰안.xls][입찰안.xls]_____xls_1342"/>
      <sheetName val="[입찰안.xls][입찰안.xls]_____xls_1344"/>
      <sheetName val="[입찰안.xls][입찰안.xls]_____xls_1343"/>
      <sheetName val="일위대¼_x0000__x0000__x0000__x0000_"/>
      <sheetName val="시중노羄9臈"/>
      <sheetName val="시중노忕き_x0005_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[입찰안.xls][입찰안.xls]_____xls_1345"/>
      <sheetName val="[입찰안.xls][입찰안.xls]_____xls_1346"/>
      <sheetName val="[입찰안.xls][입찰안.xls]_____xls_1351"/>
      <sheetName val="[입찰안.xls][입찰안.xls]_____xls_1352"/>
      <sheetName val="[입찰안.xls][입찰안.xls]_____xls_1347"/>
      <sheetName val="[입찰안.xls][입찰안.xls]_____xls_1350"/>
      <sheetName val="[입찰안.xls][입찰안.xls]_____xls_1349"/>
      <sheetName val="[입찰안.xls][입찰안.xls]_____xls_1348"/>
      <sheetName val="[입찰안.xls][입찰안.xls]_____xls_1359"/>
      <sheetName val="[입찰안.xls][입찰안.xls]_____xls_1353"/>
      <sheetName val="[입찰안.xls][입찰안.xls]_____xls_1354"/>
      <sheetName val="[입찰안.xls][입찰안.xls]_____xls_1355"/>
      <sheetName val="[입찰안.xls][입찰안.xls]_____xls_1356"/>
      <sheetName val="[입찰안.xls][입찰안.xls]_____xls_1357"/>
      <sheetName val="[입찰안.xls][입찰안.xls]_____xls_1358"/>
      <sheetName val="1.일위"/>
      <sheetName val="3련_BÇ_x0000_"/>
      <sheetName val="08하"/>
      <sheetName val="산출서"/>
      <sheetName val="위치도"/>
      <sheetName val="토공집계(rp)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design_critఀ_x0002_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/>
      <sheetData sheetId="1108"/>
      <sheetData sheetId="1109"/>
      <sheetData sheetId="1110" refreshError="1"/>
      <sheetData sheetId="1111" refreshError="1"/>
      <sheetData sheetId="1112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/>
      <sheetData sheetId="1920"/>
      <sheetData sheetId="1921"/>
      <sheetData sheetId="1922"/>
      <sheetData sheetId="1923"/>
      <sheetData sheetId="1924" refreshError="1"/>
      <sheetData sheetId="1925" refreshError="1"/>
      <sheetData sheetId="1926" refreshError="1"/>
      <sheetData sheetId="1927" refreshError="1"/>
      <sheetData sheetId="1928"/>
      <sheetData sheetId="1929"/>
      <sheetData sheetId="1930" refreshError="1"/>
      <sheetData sheetId="1931"/>
      <sheetData sheetId="1932"/>
      <sheetData sheetId="1933" refreshError="1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 refreshError="1"/>
      <sheetData sheetId="2146" refreshError="1"/>
      <sheetData sheetId="2147" refreshError="1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 refreshError="1"/>
      <sheetData sheetId="2182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/>
      <sheetData sheetId="2205"/>
      <sheetData sheetId="2206"/>
      <sheetData sheetId="2207"/>
      <sheetData sheetId="2208" refreshError="1"/>
      <sheetData sheetId="2209"/>
      <sheetData sheetId="2210"/>
      <sheetData sheetId="2211"/>
      <sheetData sheetId="2212" refreshError="1"/>
      <sheetData sheetId="2213"/>
      <sheetData sheetId="2214"/>
      <sheetData sheetId="2215"/>
      <sheetData sheetId="2216"/>
      <sheetData sheetId="2217"/>
      <sheetData sheetId="2218" refreshError="1"/>
      <sheetData sheetId="2219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/>
      <sheetData sheetId="2242" refreshError="1"/>
      <sheetData sheetId="2243" refreshError="1"/>
      <sheetData sheetId="2244"/>
      <sheetData sheetId="2245" refreshError="1"/>
      <sheetData sheetId="2246" refreshError="1"/>
      <sheetData sheetId="2247" refreshError="1"/>
      <sheetData sheetId="2248" refreshError="1"/>
      <sheetData sheetId="2249"/>
      <sheetData sheetId="2250" refreshError="1"/>
      <sheetData sheetId="2251" refreshError="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/>
      <sheetData sheetId="2263"/>
      <sheetData sheetId="2264" refreshError="1"/>
      <sheetData sheetId="2265" refreshError="1"/>
      <sheetData sheetId="2266" refreshError="1"/>
      <sheetData sheetId="2267"/>
      <sheetData sheetId="2268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 refreshError="1"/>
      <sheetData sheetId="2311" refreshError="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/>
      <sheetData sheetId="2545"/>
      <sheetData sheetId="2546"/>
      <sheetData sheetId="2547"/>
      <sheetData sheetId="2548" refreshError="1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 refreshError="1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 refreshError="1"/>
      <sheetData sheetId="2598" refreshError="1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 refreshError="1"/>
      <sheetData sheetId="2616"/>
      <sheetData sheetId="2617" refreshError="1"/>
      <sheetData sheetId="2618" refreshError="1"/>
      <sheetData sheetId="2619"/>
      <sheetData sheetId="2620" refreshError="1"/>
      <sheetData sheetId="2621" refreshError="1"/>
      <sheetData sheetId="2622"/>
      <sheetData sheetId="2623" refreshError="1"/>
      <sheetData sheetId="2624" refreshError="1"/>
      <sheetData sheetId="2625"/>
      <sheetData sheetId="2626"/>
      <sheetData sheetId="2627"/>
      <sheetData sheetId="2628"/>
      <sheetData sheetId="2629"/>
      <sheetData sheetId="2630"/>
      <sheetData sheetId="263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/>
      <sheetData sheetId="2671"/>
      <sheetData sheetId="2672"/>
      <sheetData sheetId="2673"/>
      <sheetData sheetId="2674"/>
      <sheetData sheetId="2675" refreshError="1"/>
      <sheetData sheetId="2676" refreshError="1"/>
      <sheetData sheetId="2677" refreshError="1"/>
      <sheetData sheetId="2678" refreshError="1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 refreshError="1"/>
      <sheetData sheetId="2697" refreshError="1"/>
      <sheetData sheetId="2698" refreshError="1"/>
      <sheetData sheetId="2699" refreshError="1"/>
      <sheetData sheetId="2700"/>
      <sheetData sheetId="2701"/>
      <sheetData sheetId="2702"/>
      <sheetData sheetId="2703"/>
      <sheetData sheetId="2704" refreshError="1"/>
      <sheetData sheetId="2705" refreshError="1"/>
      <sheetData sheetId="2706" refreshError="1"/>
      <sheetData sheetId="2707" refreshError="1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 refreshError="1"/>
      <sheetData sheetId="2950" refreshError="1"/>
      <sheetData sheetId="2951" refreshError="1"/>
      <sheetData sheetId="2952" refreshError="1"/>
      <sheetData sheetId="2953"/>
      <sheetData sheetId="2954" refreshError="1"/>
      <sheetData sheetId="2955" refreshError="1"/>
      <sheetData sheetId="2956"/>
      <sheetData sheetId="2957"/>
      <sheetData sheetId="2958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 refreshError="1"/>
      <sheetData sheetId="2975"/>
      <sheetData sheetId="2976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/>
      <sheetData sheetId="3008" refreshError="1"/>
      <sheetData sheetId="3009" refreshError="1"/>
      <sheetData sheetId="3010" refreshError="1"/>
      <sheetData sheetId="3011"/>
      <sheetData sheetId="3012"/>
      <sheetData sheetId="3013" refreshError="1"/>
      <sheetData sheetId="3014" refreshError="1"/>
      <sheetData sheetId="3015"/>
      <sheetData sheetId="3016"/>
      <sheetData sheetId="3017" refreshError="1"/>
      <sheetData sheetId="3018"/>
      <sheetData sheetId="3019"/>
      <sheetData sheetId="3020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 refreshError="1"/>
      <sheetData sheetId="3029"/>
      <sheetData sheetId="3030"/>
      <sheetData sheetId="3031"/>
      <sheetData sheetId="3032"/>
      <sheetData sheetId="3033" refreshError="1"/>
      <sheetData sheetId="3034"/>
      <sheetData sheetId="3035"/>
      <sheetData sheetId="3036" refreshError="1"/>
      <sheetData sheetId="3037" refreshError="1"/>
      <sheetData sheetId="3038" refreshError="1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 refreshError="1"/>
      <sheetData sheetId="3048"/>
      <sheetData sheetId="3049"/>
      <sheetData sheetId="3050"/>
      <sheetData sheetId="3051" refreshError="1"/>
      <sheetData sheetId="3052" refreshError="1"/>
      <sheetData sheetId="3053"/>
      <sheetData sheetId="3054" refreshError="1"/>
      <sheetData sheetId="3055"/>
      <sheetData sheetId="3056"/>
      <sheetData sheetId="3057"/>
      <sheetData sheetId="3058"/>
      <sheetData sheetId="3059" refreshError="1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/>
      <sheetData sheetId="3111"/>
      <sheetData sheetId="3112"/>
      <sheetData sheetId="3113"/>
      <sheetData sheetId="3114" refreshError="1"/>
      <sheetData sheetId="3115"/>
      <sheetData sheetId="3116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 refreshError="1"/>
      <sheetData sheetId="3157" refreshError="1"/>
      <sheetData sheetId="3158" refreshError="1"/>
      <sheetData sheetId="3159"/>
      <sheetData sheetId="3160" refreshError="1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 refreshError="1"/>
      <sheetData sheetId="3178" refreshError="1"/>
      <sheetData sheetId="3179" refreshError="1"/>
      <sheetData sheetId="3180"/>
      <sheetData sheetId="3181"/>
      <sheetData sheetId="3182"/>
      <sheetData sheetId="3183"/>
      <sheetData sheetId="3184"/>
      <sheetData sheetId="3185" refreshError="1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 refreshError="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 refreshError="1"/>
      <sheetData sheetId="3579"/>
      <sheetData sheetId="3580"/>
      <sheetData sheetId="358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/>
      <sheetData sheetId="3592" refreshError="1"/>
      <sheetData sheetId="3593"/>
      <sheetData sheetId="3594"/>
      <sheetData sheetId="3595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/>
      <sheetData sheetId="3612" refreshError="1"/>
      <sheetData sheetId="3613" refreshError="1"/>
      <sheetData sheetId="3614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/>
      <sheetData sheetId="3632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/>
      <sheetData sheetId="3776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 refreshError="1"/>
      <sheetData sheetId="3804" refreshError="1"/>
      <sheetData sheetId="3805"/>
      <sheetData sheetId="3806"/>
      <sheetData sheetId="3807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/>
      <sheetData sheetId="3815"/>
      <sheetData sheetId="3816"/>
      <sheetData sheetId="3817"/>
      <sheetData sheetId="3818"/>
      <sheetData sheetId="3819"/>
      <sheetData sheetId="3820" refreshError="1"/>
      <sheetData sheetId="3821"/>
      <sheetData sheetId="3822"/>
      <sheetData sheetId="3823"/>
      <sheetData sheetId="3824"/>
      <sheetData sheetId="3825"/>
      <sheetData sheetId="3826"/>
      <sheetData sheetId="3827"/>
      <sheetData sheetId="3828" refreshError="1"/>
      <sheetData sheetId="3829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/>
      <sheetData sheetId="3890"/>
      <sheetData sheetId="3891" refreshError="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 refreshError="1"/>
      <sheetData sheetId="3932" refreshError="1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 refreshError="1"/>
      <sheetData sheetId="3983" refreshError="1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 refreshError="1"/>
      <sheetData sheetId="4052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/>
      <sheetData sheetId="4228"/>
      <sheetData sheetId="4229"/>
      <sheetData sheetId="4230"/>
      <sheetData sheetId="4231" refreshError="1"/>
      <sheetData sheetId="4232" refreshError="1"/>
      <sheetData sheetId="4233" refreshError="1"/>
      <sheetData sheetId="4234"/>
      <sheetData sheetId="4235"/>
      <sheetData sheetId="4236"/>
      <sheetData sheetId="4237" refreshError="1"/>
      <sheetData sheetId="4238"/>
      <sheetData sheetId="4239"/>
      <sheetData sheetId="4240"/>
      <sheetData sheetId="4241"/>
      <sheetData sheetId="4242"/>
      <sheetData sheetId="4243" refreshError="1"/>
      <sheetData sheetId="4244"/>
      <sheetData sheetId="4245"/>
      <sheetData sheetId="4246"/>
      <sheetData sheetId="4247"/>
      <sheetData sheetId="4248"/>
      <sheetData sheetId="4249"/>
      <sheetData sheetId="4250"/>
      <sheetData sheetId="4251" refreshError="1"/>
      <sheetData sheetId="4252"/>
      <sheetData sheetId="4253"/>
      <sheetData sheetId="4254" refreshError="1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 refreshError="1"/>
      <sheetData sheetId="4368" refreshError="1"/>
      <sheetData sheetId="4369" refreshError="1"/>
      <sheetData sheetId="4370"/>
      <sheetData sheetId="4371"/>
      <sheetData sheetId="4372" refreshError="1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/>
      <sheetData sheetId="4399" refreshError="1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 refreshError="1"/>
      <sheetData sheetId="4420" refreshError="1"/>
      <sheetData sheetId="4421" refreshError="1"/>
      <sheetData sheetId="4422" refreshError="1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 refreshError="1"/>
      <sheetData sheetId="4467"/>
      <sheetData sheetId="4468"/>
      <sheetData sheetId="4469" refreshError="1"/>
      <sheetData sheetId="4470" refreshError="1"/>
      <sheetData sheetId="4471"/>
      <sheetData sheetId="4472"/>
      <sheetData sheetId="4473"/>
      <sheetData sheetId="4474" refreshError="1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 refreshError="1"/>
      <sheetData sheetId="4710"/>
      <sheetData sheetId="4711" refreshError="1"/>
      <sheetData sheetId="4712" refreshError="1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 refreshError="1"/>
      <sheetData sheetId="4868" refreshError="1"/>
      <sheetData sheetId="4869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/>
      <sheetData sheetId="4881"/>
      <sheetData sheetId="4882"/>
      <sheetData sheetId="4883"/>
      <sheetData sheetId="4884"/>
      <sheetData sheetId="4885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/>
      <sheetData sheetId="4894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/>
      <sheetData sheetId="4905"/>
      <sheetData sheetId="4906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/>
      <sheetData sheetId="4915"/>
      <sheetData sheetId="4916"/>
      <sheetData sheetId="4917"/>
      <sheetData sheetId="4918"/>
      <sheetData sheetId="4919" refreshError="1"/>
      <sheetData sheetId="4920" refreshError="1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 refreshError="1"/>
      <sheetData sheetId="4944" refreshError="1"/>
      <sheetData sheetId="4945"/>
      <sheetData sheetId="4946"/>
      <sheetData sheetId="4947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 refreshError="1"/>
      <sheetData sheetId="5390" refreshError="1"/>
      <sheetData sheetId="539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/>
      <sheetData sheetId="5398" refreshError="1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 refreshError="1"/>
      <sheetData sheetId="5736" refreshError="1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 refreshError="1"/>
      <sheetData sheetId="5802" refreshError="1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 refreshError="1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 refreshError="1"/>
      <sheetData sheetId="5829" refreshError="1"/>
      <sheetData sheetId="5830"/>
      <sheetData sheetId="5831"/>
      <sheetData sheetId="5832" refreshError="1"/>
      <sheetData sheetId="5833" refreshError="1"/>
      <sheetData sheetId="5834"/>
      <sheetData sheetId="5835"/>
      <sheetData sheetId="5836"/>
      <sheetData sheetId="5837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/>
      <sheetData sheetId="5949"/>
      <sheetData sheetId="5950" refreshError="1"/>
      <sheetData sheetId="5951" refreshError="1"/>
      <sheetData sheetId="5952"/>
      <sheetData sheetId="5953"/>
      <sheetData sheetId="5954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_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-집"/>
      <sheetName val="표지"/>
      <sheetName val="자료"/>
      <sheetName val="입찰안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입찰보고"/>
      <sheetName val="입찰안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"/>
      <sheetName val="예산조서"/>
      <sheetName val="단가산출서"/>
      <sheetName val="자재단가비교표"/>
      <sheetName val="보증수수료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빌딩 안내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200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고등학교"/>
      <sheetName val="내역서1"/>
      <sheetName val="요율"/>
      <sheetName val="A 견적"/>
      <sheetName val="직노"/>
      <sheetName val="내역서"/>
      <sheetName val="건축내역"/>
      <sheetName val="실행"/>
      <sheetName val="실행내역"/>
      <sheetName val="N賃率-職"/>
      <sheetName val="48전력선로일위"/>
      <sheetName val="조명율표"/>
      <sheetName val="Sheet1"/>
      <sheetName val="빌딩 안내"/>
      <sheetName val="설계서"/>
      <sheetName val="내역"/>
      <sheetName val="명세서"/>
      <sheetName val=" 소방공사 산출근거"/>
      <sheetName val="CAT_5"/>
      <sheetName val="당초"/>
      <sheetName val="DATA"/>
      <sheetName val="가설공사"/>
      <sheetName val="#REF"/>
      <sheetName val="입찰안"/>
      <sheetName val="CTEMCOST"/>
      <sheetName val="본부소개"/>
      <sheetName val="단가표"/>
      <sheetName val="SG"/>
      <sheetName val="총괄표"/>
      <sheetName val="총괄"/>
      <sheetName val="공사비총괄표"/>
      <sheetName val="전기일위목록"/>
      <sheetName val="교통대책내역"/>
      <sheetName val="갑지"/>
      <sheetName val="집계표"/>
      <sheetName val="기본일위"/>
      <sheetName val="적용토목"/>
      <sheetName val="원가"/>
      <sheetName val="자재단가"/>
      <sheetName val="설계금내역서"/>
      <sheetName val="노무비 근거"/>
      <sheetName val="한일양산"/>
      <sheetName val="수량산출서"/>
      <sheetName val="DB"/>
      <sheetName val="봉방동근생"/>
      <sheetName val="대공종"/>
      <sheetName val="제잡비"/>
      <sheetName val="표지 (2)"/>
      <sheetName val="영창26"/>
      <sheetName val="총(신설)"/>
      <sheetName val="97년 추정"/>
      <sheetName val="3BL공동구 수량"/>
      <sheetName val="MAIN_TABLE"/>
      <sheetName val="J-EQ"/>
      <sheetName val="신우"/>
      <sheetName val="예산M11A"/>
      <sheetName val="일위대가집계표"/>
      <sheetName val="98지급계획"/>
      <sheetName val="철거산출근거"/>
      <sheetName val="상가TV배선"/>
      <sheetName val="1유리"/>
      <sheetName val="단중표"/>
      <sheetName val="수량분배표"/>
      <sheetName val="설비2차"/>
      <sheetName val="산출금액내역"/>
      <sheetName val="기계경비(시간당)"/>
      <sheetName val="BasePriceList"/>
      <sheetName val="N賃率_職"/>
      <sheetName val="I一般比"/>
      <sheetName val="기계경비"/>
      <sheetName val="바닥판"/>
      <sheetName val="입력DATA"/>
      <sheetName val="AIR SHOWER(3인용)"/>
      <sheetName val="102역사"/>
      <sheetName val="견적서"/>
      <sheetName val="노임단가표"/>
      <sheetName val="노무단가산정"/>
      <sheetName val="내역서 "/>
      <sheetName val="일위"/>
      <sheetName val="데이타"/>
      <sheetName val="지입자재집계표"/>
      <sheetName val="일위대가표"/>
      <sheetName val="일위대가"/>
      <sheetName val="조명시설"/>
      <sheetName val="견적"/>
      <sheetName val="101동"/>
      <sheetName val="분전반"/>
      <sheetName val="노무비"/>
      <sheetName val="19990101-엑셀1"/>
      <sheetName val="문학간접"/>
      <sheetName val="원가계산서 "/>
      <sheetName val="내역표지"/>
      <sheetName val="물가조사"/>
      <sheetName val="Sheet2"/>
      <sheetName val="Sheet3"/>
      <sheetName val="차수공개요"/>
      <sheetName val="6호기"/>
      <sheetName val="BID"/>
      <sheetName val="제출내역"/>
      <sheetName val="을"/>
      <sheetName val="95년12월말"/>
      <sheetName val="990430_당초"/>
      <sheetName val="공내역"/>
      <sheetName val="NYS"/>
      <sheetName val="수량산출"/>
      <sheetName val="주beam"/>
      <sheetName val="재료"/>
      <sheetName val="골재산출"/>
      <sheetName val="입상내역"/>
      <sheetName val="b_balju_cho"/>
      <sheetName val="운반공사"/>
      <sheetName val="일위대가목차"/>
      <sheetName val="급,배기팬"/>
      <sheetName val="중기사용료산출근거"/>
      <sheetName val="일위총괄"/>
      <sheetName val="단위량"/>
      <sheetName val="재료집계표2"/>
      <sheetName val="토적집계표"/>
      <sheetName val="코드표"/>
      <sheetName val="교각별철근수량집계표"/>
      <sheetName val="Customer Databas"/>
      <sheetName val="물량입력"/>
      <sheetName val="건축공사"/>
      <sheetName val="asd"/>
      <sheetName val="지하"/>
      <sheetName val="조도계산서 (도서)"/>
      <sheetName val="일위대가-내역 "/>
      <sheetName val="단가"/>
      <sheetName val="5공철탑검토표"/>
      <sheetName val="4공철탑검토"/>
      <sheetName val="대창(장성)"/>
      <sheetName val="토공사"/>
      <sheetName val="일위1"/>
      <sheetName val="원가총괄"/>
      <sheetName val="카메라"/>
      <sheetName val="220 (2)"/>
      <sheetName val="제직재"/>
      <sheetName val="노임단가"/>
      <sheetName val="중기"/>
      <sheetName val="교수설계"/>
      <sheetName val="식생블럭단위수량"/>
      <sheetName val="인수공규격"/>
      <sheetName val="내역(가지)"/>
      <sheetName val="적현로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L1"/>
      <sheetName val="계약용량(서포)"/>
      <sheetName val="Macro(MCC)"/>
      <sheetName val="기성내역"/>
      <sheetName val="PIPE"/>
      <sheetName val="PIPING"/>
      <sheetName val="노임변동률"/>
      <sheetName val="단가산출"/>
      <sheetName val="예산대비"/>
      <sheetName val="프로젝트"/>
      <sheetName val="갑  지"/>
      <sheetName val="guard(mac)"/>
      <sheetName val="본체"/>
      <sheetName val="당진1,2호기전선관설치및접지4차공사내역서-을지"/>
      <sheetName val="계약서"/>
      <sheetName val="설직재-1"/>
      <sheetName val="개요"/>
      <sheetName val="노임"/>
      <sheetName val="직원자료입력"/>
      <sheetName val="날개벽수량표"/>
      <sheetName val="설계명세"/>
      <sheetName val="내역전기"/>
      <sheetName val="기초자료"/>
      <sheetName val="토공 total"/>
      <sheetName val="일위_파일"/>
      <sheetName val="접지수량"/>
      <sheetName val="준검 내역서"/>
      <sheetName val="공량산출서"/>
      <sheetName val="자재테이블"/>
      <sheetName val="국도접속 차도부수량"/>
      <sheetName val=" HIT-&gt;HMC 견적(3900)"/>
      <sheetName val="세부내역"/>
      <sheetName val="위치조서"/>
      <sheetName val="inputdata"/>
      <sheetName val="B"/>
      <sheetName val="인건비"/>
      <sheetName val="일위대가(가설)"/>
      <sheetName val="연부97-1"/>
      <sheetName val="잡철물"/>
      <sheetName val="조건표"/>
      <sheetName val="LD"/>
      <sheetName val="전기산출기초"/>
      <sheetName val="lee"/>
      <sheetName val="집계표소트"/>
      <sheetName val="연습"/>
      <sheetName val="실행(1)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#3_일위대가목록"/>
      <sheetName val="2000년1차"/>
      <sheetName val="2000전체분"/>
      <sheetName val="단가비교표_공통1"/>
      <sheetName val="산출근거"/>
      <sheetName val="본사인상전"/>
      <sheetName val="표지1"/>
      <sheetName val="중강당 내역"/>
      <sheetName val="케이블"/>
      <sheetName val="전기공사"/>
      <sheetName val="Baby일위대가"/>
      <sheetName val="직재"/>
      <sheetName val="경산"/>
      <sheetName val="강북라우터"/>
      <sheetName val="물가시세"/>
      <sheetName val="POL6차-PIPING"/>
      <sheetName val="2공구산출내역"/>
      <sheetName val="간접비계산"/>
      <sheetName val="공정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손익분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총(철거)"/>
      <sheetName val="1공구총(철거)"/>
      <sheetName val="2공구총(철거)"/>
      <sheetName val="예산조서"/>
      <sheetName val="단가산출(신설)"/>
      <sheetName val="단가산출(철거)"/>
      <sheetName val="기타재료"/>
      <sheetName val="단가비교표"/>
      <sheetName val="총물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총(철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 공정표"/>
      <sheetName val="2000공정표"/>
      <sheetName val="내역서 총괄표"/>
      <sheetName val="#REF"/>
      <sheetName val="갑지"/>
      <sheetName val="수량산출서 갑지"/>
      <sheetName val="000000"/>
      <sheetName val="DANG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2000년 공정표"/>
      <sheetName val="200"/>
      <sheetName val="가로등내역서"/>
      <sheetName val="김천일위"/>
      <sheetName val="000000"/>
      <sheetName val="FILE1"/>
      <sheetName val="설계내역서"/>
      <sheetName val="단중표"/>
      <sheetName val="DANGA"/>
      <sheetName val="제경비율"/>
      <sheetName val="입찰보고"/>
      <sheetName val="A-4"/>
      <sheetName val="재료"/>
      <sheetName val="설계조건"/>
      <sheetName val="일위대가목차"/>
      <sheetName val="노임"/>
      <sheetName val="1차설계변경내역"/>
      <sheetName val="#REF"/>
      <sheetName val="직노"/>
      <sheetName val="SLAB&quot;1&quot;"/>
      <sheetName val="지급자재"/>
      <sheetName val="내역서"/>
      <sheetName val="요율"/>
      <sheetName val="자료입력"/>
      <sheetName val="설계예산서"/>
      <sheetName val="터널조도"/>
      <sheetName val="참조"/>
      <sheetName val="2.단면가정"/>
      <sheetName val="소방 "/>
      <sheetName val="평3"/>
      <sheetName val="부대공Ⅱ"/>
      <sheetName val="1공구 건정토건 토공"/>
      <sheetName val="자재단가"/>
      <sheetName val="48일위"/>
      <sheetName val="산출근거"/>
      <sheetName val="도급내역서(재노경)"/>
      <sheetName val="96정변2"/>
      <sheetName val="개요"/>
      <sheetName val="실행내역"/>
      <sheetName val="손익분석"/>
      <sheetName val="백암비스타내역"/>
      <sheetName val="Sheet5"/>
      <sheetName val="DATA"/>
      <sheetName val="초기화면"/>
      <sheetName val="총괄표"/>
      <sheetName val="조명율표"/>
      <sheetName val="조경일람"/>
      <sheetName val="집계표"/>
      <sheetName val="1.수인터널"/>
      <sheetName val="노임단가"/>
      <sheetName val="예산변경사항"/>
      <sheetName val="식생블럭단위수량"/>
      <sheetName val="교각1"/>
      <sheetName val="101동"/>
      <sheetName val="합천내역"/>
      <sheetName val="관리,공감"/>
      <sheetName val="20관리비율"/>
      <sheetName val="문학간접"/>
      <sheetName val="통로box전기"/>
      <sheetName val="일위대가(계측기설치)"/>
      <sheetName val="금액내역서"/>
      <sheetName val="기계경비(시간당)"/>
      <sheetName val="Sheet1"/>
      <sheetName val="토공총괄집계"/>
      <sheetName val="청천내"/>
      <sheetName val="부대단위수량"/>
      <sheetName val="골재산출"/>
      <sheetName val="단가산출"/>
      <sheetName val="토공 total"/>
      <sheetName val="세부내역"/>
      <sheetName val="건축공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하수처리장"/>
      <sheetName val="전기BOX내역서"/>
      <sheetName val="견적서"/>
      <sheetName val="Tbom-tot"/>
      <sheetName val="일위대가표"/>
      <sheetName val="총공사내역서"/>
      <sheetName val="단가비교표_공통1"/>
      <sheetName val="공통가설"/>
      <sheetName val="Sheet4"/>
      <sheetName val="자료"/>
      <sheetName val="입사일"/>
      <sheetName val="전기일위대가"/>
      <sheetName val="WORK"/>
      <sheetName val="입찰안"/>
      <sheetName val="종배수관설치현황"/>
      <sheetName val="단가조사"/>
      <sheetName val="보호"/>
      <sheetName val="Macro(전선)"/>
      <sheetName val="Macro(차단기)"/>
      <sheetName val="VXXXXX"/>
      <sheetName val="산업"/>
      <sheetName val="노임,재료비"/>
      <sheetName val="제수"/>
      <sheetName val="공기"/>
      <sheetName val="법면"/>
      <sheetName val="부대공"/>
      <sheetName val="배수공1"/>
      <sheetName val="구조물공"/>
      <sheetName val="중기일위대가"/>
      <sheetName val="포장공"/>
      <sheetName val="토공"/>
      <sheetName val="공사설계서"/>
      <sheetName val="비용"/>
      <sheetName val="guard(mac)"/>
      <sheetName val="조명시설"/>
      <sheetName val="220 (2)"/>
      <sheetName val="공사비명세서"/>
      <sheetName val="5.정산서"/>
      <sheetName val="약품공급2"/>
      <sheetName val="Y-WORK"/>
      <sheetName val="점수계산1-2"/>
      <sheetName val="당초"/>
      <sheetName val="시공(팔라우)"/>
      <sheetName val="코드표"/>
      <sheetName val="램머"/>
      <sheetName val="순성토"/>
      <sheetName val="3.내역서"/>
      <sheetName val="기초분물량표"/>
      <sheetName val="FORM-0"/>
      <sheetName val="MCC제원"/>
      <sheetName val="소야공정계획표"/>
      <sheetName val="국도접속 차도부수량"/>
      <sheetName val="데리네이타현황"/>
      <sheetName val="PIPING"/>
      <sheetName val="전기"/>
      <sheetName val="공사개요"/>
      <sheetName val="인건비"/>
      <sheetName val="단면가정"/>
      <sheetName val="귀래 설계 공내역서"/>
      <sheetName val="BOX전기내역"/>
      <sheetName val="전차선로 물량표"/>
      <sheetName val="IW-LIST"/>
      <sheetName val="도로단위당"/>
      <sheetName val="CODE"/>
      <sheetName val="예산서 "/>
      <sheetName val="적용기준"/>
      <sheetName val="2.호선별예상실적"/>
      <sheetName val="원가입력"/>
      <sheetName val="관개"/>
      <sheetName val="과세내역(세부)"/>
      <sheetName val="4.고용보험"/>
      <sheetName val="실행내역(현대)"/>
      <sheetName val="장비당단가 (1)"/>
      <sheetName val="3본사"/>
      <sheetName val="전선 및 전선관"/>
      <sheetName val="일위대가 "/>
      <sheetName val="b_balju"/>
      <sheetName val="사급자재"/>
      <sheetName val="수량산출서 갑지"/>
      <sheetName val="층"/>
      <sheetName val="TOTAL"/>
      <sheetName val="INPUT(덕도방향-시점)"/>
      <sheetName val="깨기"/>
      <sheetName val="부안일위"/>
      <sheetName val="설계명세서"/>
      <sheetName val="예산M11A"/>
      <sheetName val="수량산출서"/>
      <sheetName val="총(철거)"/>
      <sheetName val="년도별시공"/>
      <sheetName val="내역을"/>
      <sheetName val="내역서(전기)"/>
      <sheetName val="공사비대비표B(토공)"/>
      <sheetName val="공사비총괄표"/>
      <sheetName val="수량집계 (2)"/>
      <sheetName val="처리단락"/>
      <sheetName val="1.설계조건"/>
      <sheetName val="3BL공동구 수량"/>
      <sheetName val="b_balju_cho"/>
      <sheetName val="건축개요"/>
      <sheetName val="신우"/>
      <sheetName val="기초자료"/>
      <sheetName val="일위대가(가설)"/>
      <sheetName val="관람석제출"/>
      <sheetName val="4차원가계산서"/>
      <sheetName val="기계경비"/>
      <sheetName val="벽산건설"/>
      <sheetName val="5(철거수량)"/>
      <sheetName val="CAT_5"/>
      <sheetName val="지하1층"/>
      <sheetName val="토사(PE)"/>
      <sheetName val="LABTOTAL"/>
      <sheetName val="실행"/>
      <sheetName val="3CHBDC"/>
      <sheetName val="표  지"/>
      <sheetName val="집계"/>
      <sheetName val="단가조사-2"/>
      <sheetName val="집"/>
      <sheetName val="7. Cable(설명)-IEC"/>
      <sheetName val="내역서01"/>
      <sheetName val="자재"/>
      <sheetName val="일위대가목록"/>
      <sheetName val="정부노임단가"/>
      <sheetName val="8.PILE  (돌출)"/>
      <sheetName val="부하자료"/>
      <sheetName val="전기내역서(총계)"/>
      <sheetName val="Macro(전기)"/>
      <sheetName val="원가계산서"/>
      <sheetName val="Baby일위대가"/>
      <sheetName val="공사직종별노임"/>
      <sheetName val="EACT10"/>
      <sheetName val="N賃率-職"/>
      <sheetName val="#3_일위대가목록"/>
      <sheetName val="TB-내역서"/>
      <sheetName val="효동"/>
      <sheetName val="gvl"/>
      <sheetName val="여과지동"/>
      <sheetName val="견적의뢰"/>
      <sheetName val="케이블"/>
      <sheetName val="일위집계"/>
      <sheetName val="DB"/>
      <sheetName val="wall"/>
      <sheetName val="간선계산"/>
      <sheetName val="I一般比"/>
      <sheetName val="LD"/>
      <sheetName val="자재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설계설명서"/>
      <sheetName val="2.공사시방서"/>
      <sheetName val="3.예정공정표 "/>
      <sheetName val="4.설계예산 내역서"/>
      <sheetName val="5.수량조서"/>
      <sheetName val="6.관급자재조서"/>
      <sheetName val="7.철거발생품"/>
      <sheetName val="8.일위대가표"/>
      <sheetName val="9. 개소별"/>
      <sheetName val="10. 특수조건"/>
      <sheetName val="1.원가"/>
      <sheetName val="2.총괄표"/>
      <sheetName val="3.단가산출서"/>
      <sheetName val="4.개소별명세표"/>
      <sheetName val="5.운반비산출근거"/>
      <sheetName val="6.폐기물처리산출근거"/>
      <sheetName val="7.자재단가비교표"/>
      <sheetName val="2.입력sheet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1.설계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장"/>
      <sheetName val="목차 "/>
      <sheetName val="표지"/>
      <sheetName val="원가"/>
      <sheetName val="내역총괄"/>
      <sheetName val="내역서"/>
      <sheetName val="운반비"/>
      <sheetName val="자재중량"/>
      <sheetName val="운반자재"/>
      <sheetName val="가설공사"/>
      <sheetName val="감리비"/>
      <sheetName val="#REF"/>
      <sheetName val="1.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계획서"/>
      <sheetName val="공사비예산서"/>
      <sheetName val="총괄표"/>
      <sheetName val="설계서"/>
      <sheetName val="품셈표"/>
      <sheetName val="품셈총괄표"/>
      <sheetName val="건축총괄"/>
      <sheetName val="예산총괄"/>
      <sheetName val="별표"/>
      <sheetName val="예정공정표 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부대내역"/>
      <sheetName val="일위대가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집계 "/>
      <sheetName val="총괄자재집계표 "/>
      <sheetName val="C(함)자재"/>
      <sheetName val="C(함)집계"/>
      <sheetName val="BOX일반수량"/>
      <sheetName val="면벽일반수량"/>
      <sheetName val="마감벽일반수량"/>
      <sheetName val="집수정일반수량"/>
      <sheetName val="BOX토공수량"/>
      <sheetName val="U-TYPE일반수량"/>
      <sheetName val="U-TYPE토공수량"/>
      <sheetName val="품셈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  <sheetName val="총괄집계 "/>
      <sheetName val="입출재고현황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설 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시운전"/>
      <sheetName val="Book2"/>
    </sheetNames>
    <definedNames>
      <definedName name="Macro12"/>
    </definedNames>
    <sheetDataSet>
      <sheetData sheetId="0"/>
      <sheetData sheetId="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하는작업실"/>
      <sheetName val="98_2000장비"/>
      <sheetName val="98_2000장비 (2)"/>
      <sheetName val="HEAD_TITEL"/>
      <sheetName val="9 9_2000"/>
      <sheetName val="9 8_2000"/>
      <sheetName val="9 9_9 9"/>
      <sheetName val="9 8_9 9"/>
      <sheetName val="9 8_9 8"/>
      <sheetName val="전신환매도율"/>
      <sheetName val="매매기준율"/>
      <sheetName val="98_외산장비"/>
      <sheetName val="99_국산장비"/>
      <sheetName val="99_외산장비"/>
      <sheetName val="입찰안"/>
      <sheetName val="2000_기계경비_분류_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2_0 4"/>
      <sheetName val="0 3_0 4"/>
      <sheetName val="0 4_0 4"/>
      <sheetName val="0 3_0 3"/>
      <sheetName val="0 2_0 3"/>
      <sheetName val="0 1_0 3"/>
      <sheetName val="0 0_0 3"/>
      <sheetName val="9 9_0 3"/>
      <sheetName val="9 8_0 3"/>
      <sheetName val="전신"/>
      <sheetName val="매매"/>
      <sheetName val="&gt;&gt;&gt;&gt;&gt;"/>
      <sheetName val="9 8_0 2 경원3당초"/>
      <sheetName val="9 9_0 2 3회"/>
      <sheetName val="9 9_0 2 4회"/>
      <sheetName val="0 0_0 2 5회"/>
      <sheetName val="0 0_0 2 6회"/>
      <sheetName val="0 1_0 2 7회"/>
      <sheetName val="0 1_0 2 8회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상"/>
      <sheetName val="견적품의"/>
      <sheetName val="총괄표"/>
      <sheetName val="내역서"/>
      <sheetName val="경비내역"/>
      <sheetName val="경비근거"/>
      <sheetName val="판관,금융비2"/>
      <sheetName val="전신"/>
      <sheetName val="입찰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"/>
      <sheetName val="예산조서"/>
      <sheetName val="단가산출서"/>
      <sheetName val="자재단가비교표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한강운반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준검 내역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KIJUN"/>
      <sheetName val="SANTOGO"/>
      <sheetName val="SANBAISU"/>
      <sheetName val="하조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ANTOGO"/>
      <sheetName val="단가"/>
      <sheetName val="견적서"/>
      <sheetName val="연부97-1"/>
      <sheetName val="단"/>
      <sheetName val="J直材4"/>
      <sheetName val="신천초(전기총괄99-3간선변경)"/>
      <sheetName val="내역"/>
      <sheetName val="#REF"/>
      <sheetName val="입력"/>
      <sheetName val="소야공정계획표"/>
      <sheetName val="신우"/>
      <sheetName val="1.수인터널"/>
      <sheetName val="요율"/>
      <sheetName val="내역서"/>
      <sheetName val="하조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일위대가"/>
      <sheetName val="Qheet6"/>
      <sheetName val="실행철강하도"/>
      <sheetName val="입찰안"/>
      <sheetName val="준검 내역서"/>
      <sheetName val="산출내역서"/>
      <sheetName val="차액보증"/>
      <sheetName val="공사개요"/>
      <sheetName val="갑지"/>
      <sheetName val="주차구획선수량"/>
      <sheetName val="내역"/>
      <sheetName val="가도공"/>
      <sheetName val="내역서"/>
      <sheetName val="신공항A-9(원가수정)"/>
      <sheetName val="#REF"/>
      <sheetName val="후다내역"/>
      <sheetName val="정부노임단가"/>
      <sheetName val="저"/>
      <sheetName val="변경비교-을"/>
      <sheetName val="자재단가비교표"/>
      <sheetName val="개요"/>
      <sheetName val="부대tu"/>
      <sheetName val="재개발"/>
      <sheetName val="A-4"/>
      <sheetName val="노임단가"/>
      <sheetName val="도급"/>
      <sheetName val="소야공정계획표"/>
      <sheetName val="품의서"/>
      <sheetName val="데리네이타현황"/>
      <sheetName val="금호"/>
      <sheetName val="하조서"/>
      <sheetName val="한강운반비"/>
      <sheetName val="6공구(당초)"/>
      <sheetName val="SP-B1"/>
      <sheetName val="목차"/>
      <sheetName val="서∼군(2)"/>
      <sheetName val="1.수인터널"/>
      <sheetName val="SG"/>
      <sheetName val="낙찰표"/>
      <sheetName val="토적집계"/>
      <sheetName val="45,46"/>
      <sheetName val="98NS-N"/>
      <sheetName val="BID"/>
      <sheetName val="기초코드"/>
      <sheetName val="을"/>
      <sheetName val="대로근거"/>
      <sheetName val="일위대가표"/>
      <sheetName val="실행대비"/>
      <sheetName val="입찰품의서"/>
      <sheetName val="공업용수관로"/>
      <sheetName val="SANTOGO"/>
      <sheetName val="자재단가"/>
      <sheetName val="입력시트"/>
      <sheetName val="시공여유율"/>
      <sheetName val="총괄-1"/>
      <sheetName val="단가산출서"/>
      <sheetName val="토목주소"/>
      <sheetName val="0.0ControlSheet"/>
      <sheetName val="0.1keyAssumption"/>
      <sheetName val="설계예산서"/>
      <sheetName val="일위(토목)"/>
      <sheetName val="대비"/>
      <sheetName val="입적표"/>
      <sheetName val="98지급계획"/>
      <sheetName val="중로근거"/>
      <sheetName val="증감대비"/>
      <sheetName val="eq_data"/>
      <sheetName val="2.대외공문"/>
      <sheetName val="부대내역"/>
      <sheetName val="6PILE  (돌출)"/>
      <sheetName val="기본단가"/>
      <sheetName val="설 계"/>
      <sheetName val="경비"/>
      <sheetName val="흥양2교토공집계표"/>
      <sheetName val="지주설치제원"/>
      <sheetName val="준공조서갑지"/>
      <sheetName val="실행내역서"/>
      <sheetName val="설계"/>
      <sheetName val="Dae_Jiju"/>
      <sheetName val="Sikje_ingun"/>
      <sheetName val="TREE_D"/>
      <sheetName val="물가시세"/>
      <sheetName val="Total"/>
      <sheetName val="갑지(추정)"/>
      <sheetName val="AS포장복구 "/>
      <sheetName val="초기화면"/>
      <sheetName val="특수선일위대가"/>
      <sheetName val="2000년1차"/>
      <sheetName val="건축내역서"/>
      <sheetName val="단가비교표"/>
      <sheetName val="원형1호맨홀토공수량"/>
      <sheetName val="장비집계"/>
      <sheetName val="보할"/>
      <sheetName val="결과조달"/>
      <sheetName val="DATA"/>
      <sheetName val="시화점실행"/>
      <sheetName val="전기공사"/>
      <sheetName val="공통가설"/>
      <sheetName val="공문(신)"/>
      <sheetName val="A-7-1LINE(수량)"/>
      <sheetName val="Sheet1 (2)"/>
      <sheetName val="상-교대(A1-A2)"/>
      <sheetName val="노임"/>
      <sheetName val="대치판정"/>
      <sheetName val="인건-측정"/>
      <sheetName val="배수통관(좌)"/>
      <sheetName val="토사(PE)"/>
      <sheetName val="원본(갑지)"/>
      <sheetName val="입출재고현황 (2)"/>
      <sheetName val="내역(최종본4.5)"/>
      <sheetName val="3차준공"/>
      <sheetName val="건축내역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공제구간조서"/>
      <sheetName val="조명시설"/>
      <sheetName val="견적대비표"/>
      <sheetName val="횡배수관토공수량"/>
      <sheetName val="위치조서"/>
      <sheetName val="연결임시"/>
      <sheetName val="몰탈재료산출"/>
      <sheetName val="여과지동"/>
      <sheetName val="기초자료"/>
      <sheetName val="단"/>
      <sheetName val="ABUT수량-A1"/>
      <sheetName val="일위대가(계측기설치)"/>
      <sheetName val="2000년하반기"/>
      <sheetName val="구천"/>
      <sheetName val="96보완계획7.12"/>
      <sheetName val="기계내역"/>
      <sheetName val="현장관리"/>
      <sheetName val="맨홀수량"/>
      <sheetName val="광산내역"/>
      <sheetName val="9GNG운반"/>
      <sheetName val="수문일1"/>
      <sheetName val="가시설"/>
      <sheetName val="하수급견적대비"/>
      <sheetName val="DATE"/>
      <sheetName val="type-F"/>
      <sheetName val="표지"/>
      <sheetName val="관일"/>
      <sheetName val="실행내역"/>
      <sheetName val="N賃率-職"/>
      <sheetName val="공사비총괄표"/>
      <sheetName val="수로단위수량"/>
      <sheetName val="접속도로1"/>
      <sheetName val="전체_1설계"/>
      <sheetName val="교대(A1)"/>
      <sheetName val="ELECTRIC"/>
      <sheetName val="기성신청"/>
      <sheetName val="APT"/>
      <sheetName val="설계기준"/>
      <sheetName val="내역1"/>
      <sheetName val="충주"/>
      <sheetName val="전기일위대가"/>
      <sheetName val="토공사"/>
      <sheetName val="강교(Sub)"/>
      <sheetName val="간접비"/>
      <sheetName val="1.취수장"/>
      <sheetName val="TYPE-A"/>
      <sheetName val="적용대가"/>
      <sheetName val="을지"/>
      <sheetName val="인건비 "/>
      <sheetName val="일위대가(가설)"/>
      <sheetName val="직노"/>
      <sheetName val="배관단가조사서"/>
      <sheetName val="전신"/>
      <sheetName val="수량조서"/>
      <sheetName val="코드표"/>
      <sheetName val=" 총괄표"/>
      <sheetName val="BJJIN"/>
      <sheetName val="총괄내역서"/>
      <sheetName val="공종별산출내역서"/>
      <sheetName val="손익현황"/>
      <sheetName val="현황CODE"/>
      <sheetName val="수자재단위당"/>
      <sheetName val="전신환매도율"/>
      <sheetName val="6호기"/>
      <sheetName val="설직재-1"/>
      <sheetName val="I一般比"/>
      <sheetName val="자재목록"/>
      <sheetName val="중기목록"/>
      <sheetName val="단가목록"/>
      <sheetName val="일위목록"/>
      <sheetName val="노임목록"/>
      <sheetName val="4)유동표"/>
      <sheetName val="BSD (2)"/>
      <sheetName val="nys"/>
      <sheetName val="골조시행"/>
      <sheetName val="단가조사"/>
      <sheetName val="교각1"/>
      <sheetName val="제잡비.xls"/>
      <sheetName val="Eq. Mobilization"/>
      <sheetName val="자재일람"/>
      <sheetName val="부하(성남)"/>
      <sheetName val="부하계산서"/>
      <sheetName val="EQUIP-H"/>
      <sheetName val="3BL공동구 수량"/>
      <sheetName val="일위대가(1)"/>
      <sheetName val="물량표"/>
      <sheetName val="가격조사서"/>
      <sheetName val="교각계산"/>
      <sheetName val="wall"/>
      <sheetName val="단가"/>
      <sheetName val="최초침전지집계표"/>
      <sheetName val="4.내진설계"/>
      <sheetName val="철거산출근거"/>
      <sheetName val="토공(우물통,기타) "/>
      <sheetName val="명단"/>
      <sheetName val="수량산출"/>
      <sheetName val="1. 설계조건 2.단면가정 3. 하중계산"/>
      <sheetName val="DATA 입력란"/>
      <sheetName val="부대입찰 내역서"/>
      <sheetName val="전차선로 물량표"/>
      <sheetName val="자재"/>
      <sheetName val="공통(20-91)"/>
      <sheetName val="현대물량"/>
      <sheetName val="공사비예산서(토목분)"/>
      <sheetName val="공사"/>
      <sheetName val="설계예산"/>
      <sheetName val="TB-내역서"/>
      <sheetName val="신대방33(적용)"/>
      <sheetName val="단면가정"/>
      <sheetName val="설계조건"/>
      <sheetName val="부재력정리"/>
      <sheetName val="포장단면별단위수량"/>
      <sheetName val="산출내역서집계표"/>
      <sheetName val="2.고용보험료산출근거"/>
      <sheetName val="관급"/>
      <sheetName val="세금자료"/>
      <sheetName val="s"/>
      <sheetName val="집계"/>
      <sheetName val="날개벽(시점좌측)"/>
      <sheetName val="연습"/>
      <sheetName val="자재집계표"/>
      <sheetName val="포장공자재집계표"/>
      <sheetName val="수량3"/>
      <sheetName val="토목내역"/>
      <sheetName val="1_수인터널"/>
      <sheetName val="6PILE__(돌출)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노무비"/>
      <sheetName val="2000전체분"/>
      <sheetName val="CONCRETE"/>
      <sheetName val="MOTOR"/>
      <sheetName val="건축집계"/>
      <sheetName val="현장관리비"/>
      <sheetName val="원가계산서"/>
      <sheetName val="경영상태"/>
      <sheetName val="Y-WORK"/>
      <sheetName val="200"/>
      <sheetName val="중기일위대가"/>
      <sheetName val="Type(123)"/>
      <sheetName val="투찰(하수)"/>
      <sheetName val="현황산출서"/>
      <sheetName val="STAND20"/>
      <sheetName val="1.설계조건"/>
      <sheetName val="노임이"/>
      <sheetName val="전기단가조사서"/>
      <sheetName val="도급b_balju"/>
      <sheetName val="COPING"/>
      <sheetName val="경영혁신본부"/>
      <sheetName val="설계명세서"/>
      <sheetName val="예산M6-B"/>
      <sheetName val="AB자재단가"/>
      <sheetName val="입적6-10"/>
      <sheetName val="공량산출서"/>
      <sheetName val="예산내역서"/>
      <sheetName val="J直材4"/>
      <sheetName val="인건비"/>
      <sheetName val="품셈TABLE"/>
      <sheetName val="실행내역서 "/>
      <sheetName val="가로등내역서"/>
      <sheetName val="전라자금"/>
      <sheetName val="b_yesan"/>
      <sheetName val="마산방향"/>
      <sheetName val="TEST1"/>
      <sheetName val="_REF"/>
      <sheetName val="수량집계표"/>
      <sheetName val="INPUT(덕도방향-시점)"/>
      <sheetName val="경비2내역"/>
      <sheetName val="노원열병합  건축공사기성내역서"/>
      <sheetName val="CPM챠트"/>
      <sheetName val="지우지마"/>
      <sheetName val="토목"/>
      <sheetName val="견적서"/>
      <sheetName val="현장별계약현황('98.10.31)"/>
      <sheetName val="구의33고"/>
      <sheetName val="금액내역서"/>
      <sheetName val="세부내역"/>
      <sheetName val="설계내역서"/>
      <sheetName val="횡배수관"/>
      <sheetName val="프랜트면허"/>
      <sheetName val="설계서"/>
      <sheetName val="예산서"/>
      <sheetName val="총공사비"/>
      <sheetName val="보고"/>
      <sheetName val="진주방향"/>
      <sheetName val="1.설계기준"/>
      <sheetName val="배수공"/>
      <sheetName val="DC-O-4-S(설명서)"/>
      <sheetName val="평균터파기고(1-2,ASP)"/>
      <sheetName val="건축공사"/>
      <sheetName val="콤보박스와 리스트박스의 연결"/>
      <sheetName val="유형처분"/>
      <sheetName val="원가서"/>
      <sheetName val="일위(PN)"/>
      <sheetName val="기계경비"/>
      <sheetName val="종단계산"/>
      <sheetName val="각형맨홀"/>
      <sheetName val="본공사"/>
      <sheetName val="JUCKEYK"/>
      <sheetName val="S0"/>
      <sheetName val="원가계산 (2)"/>
      <sheetName val="뚝토공"/>
      <sheetName val="확약서"/>
      <sheetName val="선정요령"/>
      <sheetName val="주경기-오배수"/>
      <sheetName val="집계표(OPTION)"/>
      <sheetName val="팔당터널(1공구)"/>
      <sheetName val="배수내역"/>
      <sheetName val="F4-F7"/>
      <sheetName val="장비당단가 (1)"/>
      <sheetName val="Sheet2 (2)"/>
      <sheetName val="업무"/>
      <sheetName val="수량산출서"/>
      <sheetName val="98수문일위"/>
      <sheetName val="인사자료총집계"/>
      <sheetName val="0Title"/>
      <sheetName val="97년 추정"/>
      <sheetName val="현장관리비 산출내역"/>
      <sheetName val="증감내역서"/>
      <sheetName val="화설내"/>
      <sheetName val="발주설계서(당초)"/>
      <sheetName val="내역서01"/>
      <sheetName val="VXXXXXXX"/>
      <sheetName val="건설성적"/>
      <sheetName val="산수배수"/>
      <sheetName val="유림골조"/>
      <sheetName val="식재"/>
      <sheetName val="시설물"/>
      <sheetName val="식재출력용"/>
      <sheetName val="유지관리"/>
      <sheetName val="맨홀(2호)"/>
      <sheetName val="현경"/>
      <sheetName val="날개벽"/>
      <sheetName val="원가계산"/>
      <sheetName val="음료실행"/>
      <sheetName val="참조"/>
      <sheetName val="건축내역(진해석동)"/>
      <sheetName val="단가(반정1교-원주)"/>
      <sheetName val="주요자재단가"/>
      <sheetName val="하중"/>
      <sheetName val="실행간접비용"/>
      <sheetName val="상세산출"/>
      <sheetName val="밸브설치"/>
      <sheetName val="플랜트 설치"/>
      <sheetName val="시중노임단가"/>
      <sheetName val="적현로"/>
      <sheetName val="집계표(수배전제조구매)"/>
      <sheetName val="50-4(2차)"/>
      <sheetName val="IW-LIST"/>
      <sheetName val="공정표 "/>
      <sheetName val="S12"/>
      <sheetName val="물집"/>
      <sheetName val="별표 "/>
      <sheetName val="부대공Ⅱ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3F"/>
      <sheetName val="base"/>
      <sheetName val="총괄"/>
      <sheetName val="포설list원본"/>
      <sheetName val="세부내역서"/>
      <sheetName val="공사비산출내역"/>
      <sheetName val="신공항A-;(원가수정)"/>
      <sheetName val="수 량 명 세 서 - 1"/>
      <sheetName val="견적조건"/>
      <sheetName val="CALCULATION"/>
      <sheetName val="내역분기"/>
      <sheetName val="차수"/>
      <sheetName val="건축적용원가계산"/>
      <sheetName val="비교1"/>
      <sheetName val="신우"/>
      <sheetName val="설-원가"/>
      <sheetName val="FB25JN"/>
      <sheetName val="기초(1)"/>
      <sheetName val="1호맨홀수량산출"/>
      <sheetName val="관련자료입력"/>
      <sheetName val="국내"/>
      <sheetName val="우석문틀"/>
      <sheetName val="Sheet9"/>
      <sheetName val="수입"/>
      <sheetName val="건축-물가변동"/>
      <sheetName val="실행(ALT1)"/>
      <sheetName val="정보"/>
      <sheetName val="자금청구"/>
      <sheetName val="프라임 강변역(4,236)"/>
      <sheetName val="파이프류"/>
      <sheetName val="장비별표(오거보링)(Ø400)(12M)"/>
      <sheetName val="전기"/>
      <sheetName val="업무분장"/>
      <sheetName val="지급자재"/>
      <sheetName val="깨기"/>
      <sheetName val="기계경비일람"/>
      <sheetName val="보도경계블럭"/>
      <sheetName val="수토공단위당"/>
      <sheetName val="1차설계변경내역"/>
      <sheetName val="choose"/>
      <sheetName val="설내역서 "/>
      <sheetName val="입찰"/>
      <sheetName val="마산월령동골조물량변경"/>
      <sheetName val="견적을지"/>
      <sheetName val="건집"/>
      <sheetName val="기집"/>
      <sheetName val="토집"/>
      <sheetName val="조집"/>
      <sheetName val="2000년 공정표"/>
      <sheetName val="입찰보고"/>
      <sheetName val="명세서"/>
      <sheetName val="구조물철거타공정이월"/>
      <sheetName val="A"/>
      <sheetName val="식재수량표"/>
      <sheetName val="식재일위"/>
      <sheetName val="5.2코핑"/>
      <sheetName val="남양내역"/>
      <sheetName val="산출금액내역"/>
      <sheetName val="코드"/>
      <sheetName val="위생기구"/>
      <sheetName val="기계실냉난방"/>
      <sheetName val="Baby일위대가"/>
      <sheetName val="경상비"/>
      <sheetName val="앵커구조계산"/>
      <sheetName val="집 계 표"/>
      <sheetName val="P.M 별"/>
      <sheetName val="산출근거"/>
      <sheetName val="TOT"/>
      <sheetName val="철근단면적"/>
      <sheetName val="부안일위"/>
      <sheetName val="모래기초"/>
      <sheetName val="전체ﾴ엿서"/>
      <sheetName val="덕전리"/>
      <sheetName val="구조물터파기수량집계"/>
      <sheetName val="측구터파기공수량집계"/>
      <sheetName val="배수공 시멘트 및 골재량 산출"/>
      <sheetName val="내   역"/>
      <sheetName val="7.PILE  (돌출)"/>
      <sheetName val="예산총괄표"/>
      <sheetName val="재료비"/>
      <sheetName val="대림경상68억"/>
      <sheetName val="TBN실행"/>
      <sheetName val="지중자재단가"/>
      <sheetName val="간접"/>
      <sheetName val="대우"/>
      <sheetName val="1맨AO"/>
      <sheetName val="데이타"/>
      <sheetName val="샘플표지"/>
      <sheetName val="ITEM"/>
      <sheetName val="공통가설공사"/>
      <sheetName val="구분자"/>
      <sheetName val="8.PILE  (돌출)"/>
      <sheetName val="울산자금"/>
      <sheetName val="역T형"/>
      <sheetName val="작성기준"/>
      <sheetName val="강북라우터"/>
      <sheetName val="본부장"/>
      <sheetName val="현장별"/>
      <sheetName val="설계변경내역서"/>
      <sheetName val="CIP 공사"/>
      <sheetName val="소비자가"/>
      <sheetName val="1차3회-개소별명세서-빨간색-인쇄용(21873)"/>
      <sheetName val="수목단가"/>
      <sheetName val="시설수량표"/>
      <sheetName val="토목품셈"/>
      <sheetName val="4.장비손료"/>
      <sheetName val="2.교량(신설)"/>
      <sheetName val="1.3.1절점좌표"/>
      <sheetName val="1.1설계기준"/>
      <sheetName val="기흥하도용"/>
      <sheetName val="일위대가목차"/>
      <sheetName val="DATA 입력부"/>
      <sheetName val="tggwan(mac)"/>
      <sheetName val="C-노임단가"/>
      <sheetName val="영업소실적"/>
      <sheetName val="내역서변경성원"/>
      <sheetName val="동원(3)"/>
      <sheetName val="내역서(전기)"/>
      <sheetName val="간접경상비"/>
      <sheetName val="BREAKDOWN(철거설치)"/>
      <sheetName val="PI"/>
      <sheetName val="연부97-1"/>
      <sheetName val="갑지1"/>
      <sheetName val="내역서당초"/>
      <sheetName val="1.본부별"/>
      <sheetName val="실행(표지,갑,을)"/>
      <sheetName val="sw1"/>
      <sheetName val="000000"/>
      <sheetName val="변경후-SHEET"/>
      <sheetName val="말고개터널조명전압강하"/>
      <sheetName val="2000.05"/>
      <sheetName val="마감사양"/>
      <sheetName val="출장내역"/>
      <sheetName val="시운전연료"/>
      <sheetName val="포장공"/>
      <sheetName val="구조물"/>
      <sheetName val="INPUT"/>
      <sheetName val="機器明細(MC)"/>
      <sheetName val="변경후원본2"/>
      <sheetName val="공사분석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원본"/>
      <sheetName val="광통신 견적내역서1"/>
      <sheetName val="EJ"/>
      <sheetName val="할증 "/>
      <sheetName val="CTEMCOST"/>
      <sheetName val="토량1-1"/>
      <sheetName val="전기실-1"/>
      <sheetName val="잡철물"/>
      <sheetName val="교통대책내역"/>
      <sheetName val="unit 4"/>
      <sheetName val="당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요율"/>
      <sheetName val="일위목록"/>
      <sheetName val="을지"/>
      <sheetName val="내역서"/>
      <sheetName val="내역"/>
      <sheetName val="고압수량(철거)"/>
      <sheetName val="총괄집계표"/>
      <sheetName val="원가집계"/>
      <sheetName val="오억미만"/>
      <sheetName val="XXXXXX"/>
      <sheetName val="000000"/>
      <sheetName val="1.착공신고서"/>
      <sheetName val="2.현장대리인계"/>
      <sheetName val="4.재직증명서"/>
      <sheetName val="5.이력서"/>
      <sheetName val="3.공정표"/>
      <sheetName val="6.안전관리비"/>
      <sheetName val="7.각서"/>
      <sheetName val="공사원가계산서"/>
      <sheetName val="내역집계"/>
      <sheetName val="#REF"/>
      <sheetName val="노임"/>
      <sheetName val="1호철근량"/>
      <sheetName val="J直材4"/>
      <sheetName val="공통가설"/>
      <sheetName val="인건-측정"/>
      <sheetName val="내역서1"/>
      <sheetName val="기본사항"/>
      <sheetName val="순공사비"/>
      <sheetName val="대치판정"/>
      <sheetName val="주요자재단가"/>
      <sheetName val="노임단가"/>
      <sheetName val="일위대가"/>
      <sheetName val="일위대가(가설)"/>
      <sheetName val="일위목차"/>
      <sheetName val="편성절차"/>
      <sheetName val="자재단가비교표"/>
      <sheetName val="원가계산서"/>
      <sheetName val="금액"/>
      <sheetName val="전기공사일위대가"/>
      <sheetName val="2월24일"/>
      <sheetName val="Sheet2"/>
      <sheetName val="Sheet3"/>
      <sheetName val="guard(mac)"/>
      <sheetName val="안내"/>
      <sheetName val="가락화장을지"/>
      <sheetName val="준검 내역서"/>
      <sheetName val="__MAIN"/>
      <sheetName val="직노"/>
      <sheetName val="견적서"/>
      <sheetName val="을-ATYPE"/>
      <sheetName val="근거(기밀댐퍼)"/>
      <sheetName val="자재단가"/>
      <sheetName val="공량산출서"/>
      <sheetName val="일위(설)"/>
      <sheetName val="모래기초"/>
      <sheetName val="행거,슈,볼트,펌프,잡재"/>
      <sheetName val="일위_파일"/>
      <sheetName val="Total"/>
      <sheetName val="판매시설"/>
      <sheetName val="옥외배관기본공량"/>
      <sheetName val="도봉2지구"/>
      <sheetName val="#2_일위대가목록"/>
      <sheetName val="기기리스트"/>
      <sheetName val="기존단가 (2)"/>
      <sheetName val="단"/>
      <sheetName val="지급자재"/>
      <sheetName val="구조물철거타공정이월"/>
      <sheetName val="단가"/>
      <sheetName val="단면설계"/>
      <sheetName val="안정검토"/>
      <sheetName val="인건비"/>
      <sheetName val="입찰안"/>
      <sheetName val="적현로"/>
      <sheetName val="주차구획선수량"/>
      <sheetName val="4_일위대가집계"/>
      <sheetName val="설계예산서(장안산단)"/>
      <sheetName val="Sheet5"/>
      <sheetName val="설계예시"/>
      <sheetName val="104동"/>
      <sheetName val="내역서(삼호)"/>
      <sheetName val="빌딩 안내"/>
      <sheetName val="VENT"/>
      <sheetName val="EQ"/>
      <sheetName val="기존단가_(2)"/>
      <sheetName val="1_착공신고서"/>
      <sheetName val="2_현장대리인계"/>
      <sheetName val="4_재직증명서"/>
      <sheetName val="5_이력서"/>
      <sheetName val="3_공정표"/>
      <sheetName val="6_안전관리비"/>
      <sheetName val="7_각서"/>
      <sheetName val="용산3(영광)"/>
      <sheetName val="9."/>
      <sheetName val="업체명"/>
      <sheetName val="관리"/>
      <sheetName val="DATE"/>
      <sheetName val="969910( R)"/>
      <sheetName val="Macro1"/>
      <sheetName val="신천3호용수로"/>
      <sheetName val="총괄표"/>
      <sheetName val="건축"/>
      <sheetName val="내역서2안"/>
      <sheetName val="1차설계변경내역"/>
      <sheetName val="단가목록"/>
      <sheetName val="ㅇ단가"/>
      <sheetName val="목차"/>
      <sheetName val="관경별내역서"/>
      <sheetName val="날개벽수량표"/>
      <sheetName val="일반공사"/>
      <sheetName val="건축공사실행"/>
      <sheetName val="노무비"/>
      <sheetName val="기계공사"/>
      <sheetName val="용수지선토적"/>
      <sheetName val="도로토적"/>
      <sheetName val="샌딩 에폭시 도장"/>
      <sheetName val="일반문틀 설치"/>
      <sheetName val="스텐문틀설치"/>
      <sheetName val="sw1"/>
      <sheetName val="NOMUBI"/>
      <sheetName val="Sheet1"/>
      <sheetName val="공종별집계표"/>
      <sheetName val="건축세부내역 (2)"/>
      <sheetName val="단위단가"/>
      <sheetName val="광산내역"/>
      <sheetName val="Baby일위대가"/>
      <sheetName val="1.설계설명서"/>
      <sheetName val="철거산출근거"/>
      <sheetName val="수량산출"/>
      <sheetName val="건축내역"/>
      <sheetName val="__"/>
      <sheetName val="품셈TABLE"/>
      <sheetName val="통합"/>
      <sheetName val="MOTOR"/>
      <sheetName val="단위수량"/>
      <sheetName val="역T형옹벽(3.0)"/>
      <sheetName val="실행대비"/>
      <sheetName val="건축토목내역"/>
      <sheetName val="물량산출"/>
      <sheetName val="단가산출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(신설)"/>
      <sheetName val="1공구총(신설)"/>
      <sheetName val="2공구총(신설)"/>
      <sheetName val="교육설비(2공구)"/>
      <sheetName val="총(신설)(참고)"/>
      <sheetName val="한강운반비"/>
      <sheetName val="실행철강하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8902E-0A3D-4764-875D-38D93FB36771}">
  <sheetPr>
    <pageSetUpPr fitToPage="1"/>
  </sheetPr>
  <dimension ref="A1:M37"/>
  <sheetViews>
    <sheetView tabSelected="1" topLeftCell="B16" workbookViewId="0">
      <selection activeCell="E22" sqref="E2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0" max="11" width="0" hidden="1" customWidth="1"/>
    <col min="12" max="12" width="9.5" hidden="1" customWidth="1"/>
    <col min="13" max="14" width="0" hidden="1" customWidth="1"/>
  </cols>
  <sheetData>
    <row r="1" spans="1:12" ht="24" customHeight="1" x14ac:dyDescent="0.3">
      <c r="B1" s="62" t="s">
        <v>1639</v>
      </c>
      <c r="C1" s="62"/>
      <c r="D1" s="62"/>
      <c r="E1" s="62"/>
      <c r="F1" s="62"/>
      <c r="G1" s="62"/>
    </row>
    <row r="2" spans="1:12" ht="21.95" customHeight="1" x14ac:dyDescent="0.3">
      <c r="B2" s="63" t="s">
        <v>1778</v>
      </c>
      <c r="C2" s="63"/>
      <c r="D2" s="63"/>
      <c r="E2" s="63"/>
      <c r="F2" s="64"/>
      <c r="G2" s="64"/>
    </row>
    <row r="3" spans="1:12" ht="21.95" customHeight="1" x14ac:dyDescent="0.3">
      <c r="B3" s="61" t="s">
        <v>1640</v>
      </c>
      <c r="C3" s="61"/>
      <c r="D3" s="61"/>
      <c r="E3" s="46" t="s">
        <v>1641</v>
      </c>
      <c r="F3" s="46" t="s">
        <v>1642</v>
      </c>
      <c r="G3" s="46" t="s">
        <v>553</v>
      </c>
    </row>
    <row r="4" spans="1:12" ht="21.95" customHeight="1" x14ac:dyDescent="0.3">
      <c r="A4" s="1" t="s">
        <v>1647</v>
      </c>
      <c r="B4" s="65" t="s">
        <v>1643</v>
      </c>
      <c r="C4" s="65" t="s">
        <v>1644</v>
      </c>
      <c r="D4" s="46" t="s">
        <v>1648</v>
      </c>
      <c r="E4" s="14">
        <f>TRUNC(공종별집계표!F5, 0)</f>
        <v>435181484</v>
      </c>
      <c r="F4" s="12" t="s">
        <v>53</v>
      </c>
      <c r="G4" s="12" t="s">
        <v>53</v>
      </c>
    </row>
    <row r="5" spans="1:12" ht="21.95" customHeight="1" x14ac:dyDescent="0.3">
      <c r="A5" s="1" t="s">
        <v>1649</v>
      </c>
      <c r="B5" s="65"/>
      <c r="C5" s="65"/>
      <c r="D5" s="46" t="s">
        <v>1650</v>
      </c>
      <c r="E5" s="14">
        <v>0</v>
      </c>
      <c r="F5" s="12" t="s">
        <v>53</v>
      </c>
      <c r="G5" s="12" t="s">
        <v>53</v>
      </c>
    </row>
    <row r="6" spans="1:12" ht="21.95" customHeight="1" x14ac:dyDescent="0.3">
      <c r="A6" s="1" t="s">
        <v>1651</v>
      </c>
      <c r="B6" s="65"/>
      <c r="C6" s="65"/>
      <c r="D6" s="46" t="s">
        <v>1652</v>
      </c>
      <c r="E6" s="14">
        <v>0</v>
      </c>
      <c r="F6" s="12" t="s">
        <v>53</v>
      </c>
      <c r="G6" s="12" t="s">
        <v>53</v>
      </c>
    </row>
    <row r="7" spans="1:12" ht="21.95" customHeight="1" x14ac:dyDescent="0.3">
      <c r="A7" s="1" t="s">
        <v>1653</v>
      </c>
      <c r="B7" s="65"/>
      <c r="C7" s="65"/>
      <c r="D7" s="47" t="s">
        <v>1654</v>
      </c>
      <c r="E7" s="48">
        <f>TRUNC(E4+E5-E6, 0)</f>
        <v>435181484</v>
      </c>
      <c r="F7" s="49" t="s">
        <v>53</v>
      </c>
      <c r="G7" s="49" t="s">
        <v>53</v>
      </c>
    </row>
    <row r="8" spans="1:12" ht="21.95" customHeight="1" x14ac:dyDescent="0.3">
      <c r="A8" s="1" t="s">
        <v>1655</v>
      </c>
      <c r="B8" s="65"/>
      <c r="C8" s="65" t="s">
        <v>1645</v>
      </c>
      <c r="D8" s="46" t="s">
        <v>1656</v>
      </c>
      <c r="E8" s="14">
        <f>TRUNC(공종별집계표!H5, 0)</f>
        <v>305529779</v>
      </c>
      <c r="F8" s="12" t="s">
        <v>53</v>
      </c>
      <c r="G8" s="12" t="s">
        <v>53</v>
      </c>
    </row>
    <row r="9" spans="1:12" ht="21.95" customHeight="1" x14ac:dyDescent="0.3">
      <c r="A9" s="1" t="s">
        <v>1657</v>
      </c>
      <c r="B9" s="65"/>
      <c r="C9" s="65"/>
      <c r="D9" s="46" t="s">
        <v>1658</v>
      </c>
      <c r="E9" s="14">
        <f>TRUNC(E8*0.175, 0)</f>
        <v>53467711</v>
      </c>
      <c r="F9" s="12" t="s">
        <v>1659</v>
      </c>
      <c r="G9" s="12" t="s">
        <v>53</v>
      </c>
    </row>
    <row r="10" spans="1:12" ht="21.95" customHeight="1" x14ac:dyDescent="0.3">
      <c r="A10" s="1" t="s">
        <v>1660</v>
      </c>
      <c r="B10" s="65"/>
      <c r="C10" s="65"/>
      <c r="D10" s="47" t="s">
        <v>1654</v>
      </c>
      <c r="E10" s="48">
        <f>TRUNC(E8+E9, 0)</f>
        <v>358997490</v>
      </c>
      <c r="F10" s="49" t="s">
        <v>53</v>
      </c>
      <c r="G10" s="49" t="s">
        <v>53</v>
      </c>
    </row>
    <row r="11" spans="1:12" ht="21.95" customHeight="1" x14ac:dyDescent="0.3">
      <c r="A11" s="1" t="s">
        <v>1661</v>
      </c>
      <c r="B11" s="65"/>
      <c r="C11" s="65" t="s">
        <v>1646</v>
      </c>
      <c r="D11" s="46" t="s">
        <v>1662</v>
      </c>
      <c r="E11" s="14">
        <f>TRUNC(공종별집계표!J5, 0)</f>
        <v>13271628</v>
      </c>
      <c r="F11" s="12" t="s">
        <v>53</v>
      </c>
      <c r="G11" s="12" t="s">
        <v>53</v>
      </c>
    </row>
    <row r="12" spans="1:12" ht="21.95" customHeight="1" x14ac:dyDescent="0.3">
      <c r="A12" s="1" t="s">
        <v>1663</v>
      </c>
      <c r="B12" s="65"/>
      <c r="C12" s="65"/>
      <c r="D12" s="46" t="s">
        <v>1664</v>
      </c>
      <c r="E12" s="14">
        <f>TRUNC(E10*0.0356, 0)</f>
        <v>12780310</v>
      </c>
      <c r="F12" s="12" t="s">
        <v>1665</v>
      </c>
      <c r="G12" s="12" t="s">
        <v>53</v>
      </c>
    </row>
    <row r="13" spans="1:12" ht="21.95" customHeight="1" x14ac:dyDescent="0.3">
      <c r="A13" s="1" t="s">
        <v>1666</v>
      </c>
      <c r="B13" s="65"/>
      <c r="C13" s="65"/>
      <c r="D13" s="46" t="s">
        <v>1667</v>
      </c>
      <c r="E13" s="14">
        <f>TRUNC(E10*0.0101, 0)</f>
        <v>3625874</v>
      </c>
      <c r="F13" s="12" t="s">
        <v>1668</v>
      </c>
      <c r="G13" s="12" t="s">
        <v>53</v>
      </c>
    </row>
    <row r="14" spans="1:12" ht="21.95" customHeight="1" x14ac:dyDescent="0.3">
      <c r="A14" s="1" t="s">
        <v>1669</v>
      </c>
      <c r="B14" s="65"/>
      <c r="C14" s="65"/>
      <c r="D14" s="46" t="s">
        <v>1670</v>
      </c>
      <c r="E14" s="14">
        <f>TRUNC(E8*0.03595, 0)</f>
        <v>10983795</v>
      </c>
      <c r="F14" s="12" t="s">
        <v>1671</v>
      </c>
      <c r="G14" s="12" t="s">
        <v>53</v>
      </c>
    </row>
    <row r="15" spans="1:12" ht="21.95" customHeight="1" x14ac:dyDescent="0.3">
      <c r="A15" s="1" t="s">
        <v>1672</v>
      </c>
      <c r="B15" s="65"/>
      <c r="C15" s="65"/>
      <c r="D15" s="46" t="s">
        <v>1673</v>
      </c>
      <c r="E15" s="14">
        <f>TRUNC(E8*0.0475, 0)</f>
        <v>14512664</v>
      </c>
      <c r="F15" s="12" t="s">
        <v>1674</v>
      </c>
      <c r="G15" s="12" t="s">
        <v>53</v>
      </c>
    </row>
    <row r="16" spans="1:12" ht="21.95" customHeight="1" x14ac:dyDescent="0.3">
      <c r="A16" s="1" t="s">
        <v>1675</v>
      </c>
      <c r="B16" s="65"/>
      <c r="C16" s="65"/>
      <c r="D16" s="46" t="s">
        <v>1676</v>
      </c>
      <c r="E16" s="14">
        <f>TRUNC(E8*0.023, 0)</f>
        <v>7027184</v>
      </c>
      <c r="F16" s="12" t="s">
        <v>1677</v>
      </c>
      <c r="G16" s="12" t="s">
        <v>53</v>
      </c>
      <c r="L16">
        <f>TRUNC((E7+E8)*0.0228*1.2+4325000, 0)</f>
        <v>24590860</v>
      </c>
    </row>
    <row r="17" spans="1:13" ht="21.95" customHeight="1" x14ac:dyDescent="0.3">
      <c r="A17" s="1" t="s">
        <v>1678</v>
      </c>
      <c r="B17" s="65"/>
      <c r="C17" s="65"/>
      <c r="D17" s="46" t="s">
        <v>1679</v>
      </c>
      <c r="E17" s="14">
        <f>TRUNC((E7+E8+(E35/1.1))*0.0228+4325000, 0)</f>
        <v>21595469</v>
      </c>
      <c r="F17" s="12" t="s">
        <v>1680</v>
      </c>
      <c r="G17" s="12" t="s">
        <v>53</v>
      </c>
      <c r="L17">
        <f>TRUNC((E7+E8+(E35/1.1))*0.0228+4325000, 0)</f>
        <v>21595469</v>
      </c>
      <c r="M17" t="s">
        <v>1777</v>
      </c>
    </row>
    <row r="18" spans="1:13" ht="21.95" customHeight="1" x14ac:dyDescent="0.3">
      <c r="A18" s="1" t="s">
        <v>1681</v>
      </c>
      <c r="B18" s="65"/>
      <c r="C18" s="65"/>
      <c r="D18" s="46" t="s">
        <v>1682</v>
      </c>
      <c r="E18" s="14">
        <f>TRUNC(E14*0.1314, 0)</f>
        <v>1443270</v>
      </c>
      <c r="F18" s="12" t="s">
        <v>1683</v>
      </c>
      <c r="G18" s="12" t="s">
        <v>53</v>
      </c>
    </row>
    <row r="19" spans="1:13" ht="21.95" customHeight="1" x14ac:dyDescent="0.3">
      <c r="A19" s="1" t="s">
        <v>1684</v>
      </c>
      <c r="B19" s="65"/>
      <c r="C19" s="65"/>
      <c r="D19" s="46" t="s">
        <v>1685</v>
      </c>
      <c r="E19" s="14">
        <f>TRUNC(공종별집계표!T27, 0)</f>
        <v>800820</v>
      </c>
      <c r="F19" s="12" t="s">
        <v>53</v>
      </c>
      <c r="G19" s="12" t="s">
        <v>53</v>
      </c>
    </row>
    <row r="20" spans="1:13" ht="21.95" customHeight="1" x14ac:dyDescent="0.3">
      <c r="A20" s="1" t="s">
        <v>1686</v>
      </c>
      <c r="B20" s="65"/>
      <c r="C20" s="65"/>
      <c r="D20" s="46" t="s">
        <v>1687</v>
      </c>
      <c r="E20" s="14">
        <f>TRUNC(공종별집계표!T18, 0)</f>
        <v>17691757</v>
      </c>
      <c r="F20" s="12" t="s">
        <v>53</v>
      </c>
      <c r="G20" s="12" t="s">
        <v>53</v>
      </c>
    </row>
    <row r="21" spans="1:13" ht="21.95" customHeight="1" x14ac:dyDescent="0.3">
      <c r="A21" s="1" t="s">
        <v>1688</v>
      </c>
      <c r="B21" s="65"/>
      <c r="C21" s="65"/>
      <c r="D21" s="46" t="s">
        <v>1689</v>
      </c>
      <c r="E21" s="14">
        <f>TRUNC((E7+E10)*0.05, 0)</f>
        <v>39708948</v>
      </c>
      <c r="F21" s="12" t="s">
        <v>1690</v>
      </c>
      <c r="G21" s="12" t="s">
        <v>53</v>
      </c>
    </row>
    <row r="22" spans="1:13" ht="21.95" customHeight="1" x14ac:dyDescent="0.3">
      <c r="A22" s="1" t="s">
        <v>1691</v>
      </c>
      <c r="B22" s="65"/>
      <c r="C22" s="65"/>
      <c r="D22" s="46" t="s">
        <v>1692</v>
      </c>
      <c r="E22" s="14">
        <f>TRUNC((E7+E8+E11)*0.005, 0)</f>
        <v>3769914</v>
      </c>
      <c r="F22" s="12" t="s">
        <v>1693</v>
      </c>
      <c r="G22" s="12" t="s">
        <v>53</v>
      </c>
    </row>
    <row r="23" spans="1:13" ht="21.95" customHeight="1" x14ac:dyDescent="0.3">
      <c r="A23" s="1" t="s">
        <v>1694</v>
      </c>
      <c r="B23" s="65"/>
      <c r="C23" s="65"/>
      <c r="D23" s="46" t="s">
        <v>1695</v>
      </c>
      <c r="E23" s="14">
        <f>TRUNC((E7+E8+E11)*0.00081, 0)</f>
        <v>610726</v>
      </c>
      <c r="F23" s="12" t="s">
        <v>1696</v>
      </c>
      <c r="G23" s="12" t="s">
        <v>1697</v>
      </c>
    </row>
    <row r="24" spans="1:13" ht="21.95" customHeight="1" x14ac:dyDescent="0.3">
      <c r="A24" s="1" t="s">
        <v>1698</v>
      </c>
      <c r="B24" s="65"/>
      <c r="C24" s="65"/>
      <c r="D24" s="46" t="s">
        <v>1699</v>
      </c>
      <c r="E24" s="14">
        <f>TRUNC((E7+E8+E11)*0.0007, 0)</f>
        <v>527788</v>
      </c>
      <c r="F24" s="12" t="s">
        <v>1700</v>
      </c>
      <c r="G24" s="12" t="s">
        <v>53</v>
      </c>
    </row>
    <row r="25" spans="1:13" ht="21.95" customHeight="1" x14ac:dyDescent="0.3">
      <c r="A25" s="1" t="s">
        <v>1701</v>
      </c>
      <c r="B25" s="65"/>
      <c r="C25" s="65"/>
      <c r="D25" s="46" t="s">
        <v>1702</v>
      </c>
      <c r="E25" s="14">
        <f>TRUNC(E10*0.00006, 0)</f>
        <v>21539</v>
      </c>
      <c r="F25" s="12" t="s">
        <v>1703</v>
      </c>
      <c r="G25" s="12" t="s">
        <v>53</v>
      </c>
    </row>
    <row r="26" spans="1:13" ht="21.95" customHeight="1" x14ac:dyDescent="0.3">
      <c r="A26" s="1" t="s">
        <v>1704</v>
      </c>
      <c r="B26" s="65"/>
      <c r="C26" s="65"/>
      <c r="D26" s="46" t="s">
        <v>1705</v>
      </c>
      <c r="E26" s="14">
        <f>TRUNC(E10*0.0009, 0)</f>
        <v>323097</v>
      </c>
      <c r="F26" s="12" t="s">
        <v>1706</v>
      </c>
      <c r="G26" s="12" t="s">
        <v>53</v>
      </c>
    </row>
    <row r="27" spans="1:13" ht="21.95" customHeight="1" x14ac:dyDescent="0.3">
      <c r="A27" s="1" t="s">
        <v>1707</v>
      </c>
      <c r="B27" s="65"/>
      <c r="C27" s="65"/>
      <c r="D27" s="47" t="s">
        <v>1654</v>
      </c>
      <c r="E27" s="48">
        <f>TRUNC(E11+E12+E13+E14+E15+E16+E17+E18+E19+E20+E25+E21+E22+E26+E23+E24, 0)</f>
        <v>148694783</v>
      </c>
      <c r="F27" s="49" t="s">
        <v>53</v>
      </c>
      <c r="G27" s="49" t="s">
        <v>53</v>
      </c>
    </row>
    <row r="28" spans="1:13" ht="21.95" customHeight="1" x14ac:dyDescent="0.3">
      <c r="A28" s="1" t="s">
        <v>1708</v>
      </c>
      <c r="B28" s="60" t="s">
        <v>1709</v>
      </c>
      <c r="C28" s="60"/>
      <c r="D28" s="60"/>
      <c r="E28" s="48">
        <f>TRUNC(E7+E10+E27, 0)</f>
        <v>942873757</v>
      </c>
      <c r="F28" s="49" t="s">
        <v>53</v>
      </c>
      <c r="G28" s="49" t="s">
        <v>53</v>
      </c>
    </row>
    <row r="29" spans="1:13" ht="21.95" customHeight="1" x14ac:dyDescent="0.3">
      <c r="A29" s="1" t="s">
        <v>1710</v>
      </c>
      <c r="B29" s="61" t="s">
        <v>1711</v>
      </c>
      <c r="C29" s="61"/>
      <c r="D29" s="61"/>
      <c r="E29" s="14">
        <f>TRUNC(E28*0.08, 0)</f>
        <v>75429900</v>
      </c>
      <c r="F29" s="12" t="s">
        <v>1712</v>
      </c>
      <c r="G29" s="12" t="s">
        <v>53</v>
      </c>
    </row>
    <row r="30" spans="1:13" ht="21.95" customHeight="1" x14ac:dyDescent="0.3">
      <c r="A30" s="1" t="s">
        <v>1713</v>
      </c>
      <c r="B30" s="61" t="s">
        <v>1714</v>
      </c>
      <c r="C30" s="61"/>
      <c r="D30" s="61"/>
      <c r="E30" s="14">
        <f>TRUNC((E10+E27+E29)*0.15-7424, 0)</f>
        <v>87460901</v>
      </c>
      <c r="F30" s="12" t="s">
        <v>1715</v>
      </c>
      <c r="G30" s="12" t="s">
        <v>53</v>
      </c>
    </row>
    <row r="31" spans="1:13" ht="21.95" customHeight="1" x14ac:dyDescent="0.3">
      <c r="A31" s="1" t="s">
        <v>1716</v>
      </c>
      <c r="B31" s="61" t="s">
        <v>1652</v>
      </c>
      <c r="C31" s="61"/>
      <c r="D31" s="61"/>
      <c r="E31" s="14">
        <f>TRUNC(공종별집계표!T14, 0)</f>
        <v>17914558</v>
      </c>
      <c r="F31" s="12" t="s">
        <v>53</v>
      </c>
      <c r="G31" s="12" t="s">
        <v>53</v>
      </c>
    </row>
    <row r="32" spans="1:13" ht="21.95" customHeight="1" x14ac:dyDescent="0.3">
      <c r="A32" s="1" t="s">
        <v>1717</v>
      </c>
      <c r="B32" s="61" t="s">
        <v>1718</v>
      </c>
      <c r="C32" s="61"/>
      <c r="D32" s="61"/>
      <c r="E32" s="14">
        <f>TRUNC(E28+E29+E30-E31, 0)</f>
        <v>1087850000</v>
      </c>
      <c r="F32" s="12" t="s">
        <v>53</v>
      </c>
      <c r="G32" s="12" t="s">
        <v>53</v>
      </c>
    </row>
    <row r="33" spans="1:7" ht="21.95" customHeight="1" x14ac:dyDescent="0.3">
      <c r="A33" s="1" t="s">
        <v>1719</v>
      </c>
      <c r="B33" s="61" t="s">
        <v>1720</v>
      </c>
      <c r="C33" s="61"/>
      <c r="D33" s="61"/>
      <c r="E33" s="14">
        <f>TRUNC(E32*0.1, 0)</f>
        <v>108785000</v>
      </c>
      <c r="F33" s="12" t="s">
        <v>1721</v>
      </c>
      <c r="G33" s="12" t="s">
        <v>53</v>
      </c>
    </row>
    <row r="34" spans="1:7" ht="21.95" customHeight="1" x14ac:dyDescent="0.3">
      <c r="A34" s="1" t="s">
        <v>1722</v>
      </c>
      <c r="B34" s="58" t="s">
        <v>1723</v>
      </c>
      <c r="C34" s="58"/>
      <c r="D34" s="58"/>
      <c r="E34" s="50">
        <f>TRUNC(E32+E33, 0)</f>
        <v>1196635000</v>
      </c>
      <c r="F34" s="51" t="s">
        <v>53</v>
      </c>
      <c r="G34" s="51" t="s">
        <v>53</v>
      </c>
    </row>
    <row r="35" spans="1:7" ht="21.95" customHeight="1" x14ac:dyDescent="0.3">
      <c r="A35" s="1" t="s">
        <v>1724</v>
      </c>
      <c r="B35" s="58" t="s">
        <v>1725</v>
      </c>
      <c r="C35" s="58"/>
      <c r="D35" s="58"/>
      <c r="E35" s="50">
        <f>TRUNC(공종별집계표!T16, 0)</f>
        <v>18442000</v>
      </c>
      <c r="F35" s="51" t="s">
        <v>53</v>
      </c>
      <c r="G35" s="51" t="s">
        <v>53</v>
      </c>
    </row>
    <row r="36" spans="1:7" ht="21.95" customHeight="1" x14ac:dyDescent="0.3">
      <c r="A36" s="1" t="s">
        <v>1726</v>
      </c>
      <c r="B36" s="58" t="s">
        <v>1727</v>
      </c>
      <c r="C36" s="58"/>
      <c r="D36" s="58"/>
      <c r="E36" s="50">
        <f>TRUNC(공종별집계표!T17, 0)</f>
        <v>276299000</v>
      </c>
      <c r="F36" s="51" t="s">
        <v>53</v>
      </c>
      <c r="G36" s="51" t="s">
        <v>53</v>
      </c>
    </row>
    <row r="37" spans="1:7" ht="21.95" customHeight="1" x14ac:dyDescent="0.3">
      <c r="A37" s="1" t="s">
        <v>1728</v>
      </c>
      <c r="B37" s="59" t="s">
        <v>1729</v>
      </c>
      <c r="C37" s="59"/>
      <c r="D37" s="59"/>
      <c r="E37" s="52">
        <f>TRUNC(E34+0+E35+E36, 0)</f>
        <v>1491376000</v>
      </c>
      <c r="F37" s="53" t="s">
        <v>53</v>
      </c>
      <c r="G37" s="53" t="s">
        <v>53</v>
      </c>
    </row>
  </sheetData>
  <mergeCells count="18">
    <mergeCell ref="B1:G1"/>
    <mergeCell ref="B2:E2"/>
    <mergeCell ref="F2:G2"/>
    <mergeCell ref="B3:D3"/>
    <mergeCell ref="B4:B27"/>
    <mergeCell ref="C4:C7"/>
    <mergeCell ref="C8:C10"/>
    <mergeCell ref="C11:C27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33:D33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3FE54-31B6-457B-B510-F7E8583B7218}">
  <sheetPr>
    <pageSetUpPr fitToPage="1"/>
  </sheetPr>
  <dimension ref="A1:T29"/>
  <sheetViews>
    <sheetView topLeftCell="A10" workbookViewId="0">
      <selection activeCell="A3" sqref="A3:A4"/>
    </sheetView>
  </sheetViews>
  <sheetFormatPr defaultRowHeight="26.1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6.1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26.1" customHeight="1" x14ac:dyDescent="0.3">
      <c r="A2" s="4" t="s">
        <v>1779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26.1" customHeight="1" x14ac:dyDescent="0.3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/>
      <c r="G3" s="66" t="s">
        <v>9</v>
      </c>
      <c r="H3" s="66"/>
      <c r="I3" s="66" t="s">
        <v>10</v>
      </c>
      <c r="J3" s="66"/>
      <c r="K3" s="66" t="s">
        <v>11</v>
      </c>
      <c r="L3" s="66"/>
      <c r="M3" s="66" t="s">
        <v>12</v>
      </c>
      <c r="N3" s="63" t="s">
        <v>13</v>
      </c>
      <c r="O3" s="63" t="s">
        <v>14</v>
      </c>
      <c r="P3" s="63" t="s">
        <v>15</v>
      </c>
      <c r="Q3" s="63" t="s">
        <v>16</v>
      </c>
      <c r="R3" s="63" t="s">
        <v>17</v>
      </c>
      <c r="S3" s="63" t="s">
        <v>18</v>
      </c>
      <c r="T3" s="63" t="s">
        <v>19</v>
      </c>
    </row>
    <row r="4" spans="1:20" ht="26.1" customHeight="1" x14ac:dyDescent="0.3">
      <c r="A4" s="67"/>
      <c r="B4" s="67"/>
      <c r="C4" s="67"/>
      <c r="D4" s="67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67"/>
      <c r="N4" s="63"/>
      <c r="O4" s="63"/>
      <c r="P4" s="63"/>
      <c r="Q4" s="63"/>
      <c r="R4" s="63"/>
      <c r="S4" s="63"/>
      <c r="T4" s="63"/>
    </row>
    <row r="5" spans="1:20" ht="26.1" customHeight="1" x14ac:dyDescent="0.3">
      <c r="A5" s="51" t="s">
        <v>52</v>
      </c>
      <c r="B5" s="51" t="s">
        <v>53</v>
      </c>
      <c r="C5" s="51" t="s">
        <v>53</v>
      </c>
      <c r="D5" s="57">
        <v>1</v>
      </c>
      <c r="E5" s="50">
        <f>F6+F19+F21+F25</f>
        <v>435181484</v>
      </c>
      <c r="F5" s="50">
        <f t="shared" ref="F5:F27" si="0">E5*D5</f>
        <v>435181484</v>
      </c>
      <c r="G5" s="50">
        <f>H6+H19+H21+H25</f>
        <v>305529779</v>
      </c>
      <c r="H5" s="50">
        <f t="shared" ref="H5:H27" si="1">G5*D5</f>
        <v>305529779</v>
      </c>
      <c r="I5" s="50">
        <f>J6+J19+J21+J25</f>
        <v>13271628</v>
      </c>
      <c r="J5" s="50">
        <f t="shared" ref="J5:J27" si="2">I5*D5</f>
        <v>13271628</v>
      </c>
      <c r="K5" s="50">
        <f t="shared" ref="K5:K27" si="3">E5+G5+I5</f>
        <v>753982891</v>
      </c>
      <c r="L5" s="50">
        <f t="shared" ref="L5:L27" si="4">F5+H5+J5</f>
        <v>753982891</v>
      </c>
      <c r="M5" s="51" t="s">
        <v>53</v>
      </c>
      <c r="N5" s="1" t="s">
        <v>54</v>
      </c>
      <c r="O5" s="1" t="s">
        <v>53</v>
      </c>
      <c r="P5" s="1" t="s">
        <v>53</v>
      </c>
      <c r="Q5" s="1" t="s">
        <v>53</v>
      </c>
      <c r="R5">
        <v>1</v>
      </c>
      <c r="S5" s="1" t="s">
        <v>53</v>
      </c>
      <c r="T5" s="8"/>
    </row>
    <row r="6" spans="1:20" ht="26.1" customHeight="1" x14ac:dyDescent="0.3">
      <c r="A6" s="54" t="s">
        <v>55</v>
      </c>
      <c r="B6" s="54" t="s">
        <v>53</v>
      </c>
      <c r="C6" s="54" t="s">
        <v>53</v>
      </c>
      <c r="D6" s="55">
        <v>1</v>
      </c>
      <c r="E6" s="56">
        <f>F7+F8+F9+F10+F11+F12+F13+F15</f>
        <v>182290599</v>
      </c>
      <c r="F6" s="56">
        <f t="shared" si="0"/>
        <v>182290599</v>
      </c>
      <c r="G6" s="56">
        <f>H7+H8+H9+H10+H11+H12+H13+H15</f>
        <v>166841865</v>
      </c>
      <c r="H6" s="56">
        <f t="shared" si="1"/>
        <v>166841865</v>
      </c>
      <c r="I6" s="56">
        <f>J7+J8+J9+J10+J11+J12+J13+J15</f>
        <v>12370926</v>
      </c>
      <c r="J6" s="56">
        <f t="shared" si="2"/>
        <v>12370926</v>
      </c>
      <c r="K6" s="56">
        <f t="shared" si="3"/>
        <v>361503390</v>
      </c>
      <c r="L6" s="56">
        <f t="shared" si="4"/>
        <v>361503390</v>
      </c>
      <c r="M6" s="54" t="s">
        <v>53</v>
      </c>
      <c r="N6" s="1" t="s">
        <v>56</v>
      </c>
      <c r="O6" s="1" t="s">
        <v>53</v>
      </c>
      <c r="P6" s="1" t="s">
        <v>54</v>
      </c>
      <c r="Q6" s="1" t="s">
        <v>53</v>
      </c>
      <c r="R6">
        <v>2</v>
      </c>
      <c r="S6" s="1" t="s">
        <v>53</v>
      </c>
      <c r="T6" s="8"/>
    </row>
    <row r="7" spans="1:20" ht="26.1" customHeight="1" x14ac:dyDescent="0.3">
      <c r="A7" s="12" t="s">
        <v>57</v>
      </c>
      <c r="B7" s="12" t="s">
        <v>59</v>
      </c>
      <c r="C7" s="12" t="s">
        <v>53</v>
      </c>
      <c r="D7" s="13">
        <v>1</v>
      </c>
      <c r="E7" s="14">
        <f>공종별내역서!F29</f>
        <v>8014260</v>
      </c>
      <c r="F7" s="14">
        <f t="shared" si="0"/>
        <v>8014260</v>
      </c>
      <c r="G7" s="14">
        <f>공종별내역서!H29</f>
        <v>47894870</v>
      </c>
      <c r="H7" s="14">
        <f t="shared" si="1"/>
        <v>47894870</v>
      </c>
      <c r="I7" s="14">
        <f>공종별내역서!J29</f>
        <v>11130709</v>
      </c>
      <c r="J7" s="14">
        <f t="shared" si="2"/>
        <v>11130709</v>
      </c>
      <c r="K7" s="14">
        <f t="shared" si="3"/>
        <v>67039839</v>
      </c>
      <c r="L7" s="14">
        <f t="shared" si="4"/>
        <v>67039839</v>
      </c>
      <c r="M7" s="12" t="s">
        <v>53</v>
      </c>
      <c r="N7" s="1" t="s">
        <v>58</v>
      </c>
      <c r="O7" s="1" t="s">
        <v>53</v>
      </c>
      <c r="P7" s="1" t="s">
        <v>56</v>
      </c>
      <c r="Q7" s="1" t="s">
        <v>53</v>
      </c>
      <c r="R7">
        <v>3</v>
      </c>
      <c r="S7" s="1" t="s">
        <v>53</v>
      </c>
      <c r="T7" s="8"/>
    </row>
    <row r="8" spans="1:20" ht="26.1" customHeight="1" x14ac:dyDescent="0.3">
      <c r="A8" s="12" t="s">
        <v>113</v>
      </c>
      <c r="B8" s="12" t="s">
        <v>53</v>
      </c>
      <c r="C8" s="12" t="s">
        <v>53</v>
      </c>
      <c r="D8" s="13">
        <v>1</v>
      </c>
      <c r="E8" s="14">
        <f>공종별내역서!F54</f>
        <v>4104619</v>
      </c>
      <c r="F8" s="14">
        <f t="shared" si="0"/>
        <v>4104619</v>
      </c>
      <c r="G8" s="14">
        <f>공종별내역서!H54</f>
        <v>4474245</v>
      </c>
      <c r="H8" s="14">
        <f t="shared" si="1"/>
        <v>4474245</v>
      </c>
      <c r="I8" s="14">
        <f>공종별내역서!J54</f>
        <v>81259</v>
      </c>
      <c r="J8" s="14">
        <f t="shared" si="2"/>
        <v>81259</v>
      </c>
      <c r="K8" s="14">
        <f t="shared" si="3"/>
        <v>8660123</v>
      </c>
      <c r="L8" s="14">
        <f t="shared" si="4"/>
        <v>8660123</v>
      </c>
      <c r="M8" s="12" t="s">
        <v>53</v>
      </c>
      <c r="N8" s="1" t="s">
        <v>114</v>
      </c>
      <c r="O8" s="1" t="s">
        <v>53</v>
      </c>
      <c r="P8" s="1" t="s">
        <v>56</v>
      </c>
      <c r="Q8" s="1" t="s">
        <v>53</v>
      </c>
      <c r="R8">
        <v>3</v>
      </c>
      <c r="S8" s="1" t="s">
        <v>53</v>
      </c>
      <c r="T8" s="8"/>
    </row>
    <row r="9" spans="1:20" ht="26.1" customHeight="1" x14ac:dyDescent="0.3">
      <c r="A9" s="12" t="s">
        <v>120</v>
      </c>
      <c r="B9" s="12" t="s">
        <v>53</v>
      </c>
      <c r="C9" s="12" t="s">
        <v>53</v>
      </c>
      <c r="D9" s="13">
        <v>1</v>
      </c>
      <c r="E9" s="14">
        <f>공종별내역서!F79</f>
        <v>5932496</v>
      </c>
      <c r="F9" s="14">
        <f t="shared" si="0"/>
        <v>5932496</v>
      </c>
      <c r="G9" s="14">
        <f>공종별내역서!H79</f>
        <v>6698547</v>
      </c>
      <c r="H9" s="14">
        <f t="shared" si="1"/>
        <v>6698547</v>
      </c>
      <c r="I9" s="14">
        <f>공종별내역서!J79</f>
        <v>159991</v>
      </c>
      <c r="J9" s="14">
        <f t="shared" si="2"/>
        <v>159991</v>
      </c>
      <c r="K9" s="14">
        <f t="shared" si="3"/>
        <v>12791034</v>
      </c>
      <c r="L9" s="14">
        <f t="shared" si="4"/>
        <v>12791034</v>
      </c>
      <c r="M9" s="12" t="s">
        <v>53</v>
      </c>
      <c r="N9" s="1" t="s">
        <v>121</v>
      </c>
      <c r="O9" s="1" t="s">
        <v>53</v>
      </c>
      <c r="P9" s="1" t="s">
        <v>56</v>
      </c>
      <c r="Q9" s="1" t="s">
        <v>53</v>
      </c>
      <c r="R9">
        <v>3</v>
      </c>
      <c r="S9" s="1" t="s">
        <v>53</v>
      </c>
      <c r="T9" s="8"/>
    </row>
    <row r="10" spans="1:20" ht="26.1" customHeight="1" x14ac:dyDescent="0.3">
      <c r="A10" s="12" t="s">
        <v>148</v>
      </c>
      <c r="B10" s="12" t="s">
        <v>53</v>
      </c>
      <c r="C10" s="12" t="s">
        <v>53</v>
      </c>
      <c r="D10" s="13">
        <v>1</v>
      </c>
      <c r="E10" s="14">
        <f>공종별내역서!F104</f>
        <v>75031693</v>
      </c>
      <c r="F10" s="14">
        <f t="shared" si="0"/>
        <v>75031693</v>
      </c>
      <c r="G10" s="14">
        <f>공종별내역서!H104</f>
        <v>25608772</v>
      </c>
      <c r="H10" s="14">
        <f t="shared" si="1"/>
        <v>25608772</v>
      </c>
      <c r="I10" s="14">
        <f>공종별내역서!J104</f>
        <v>768255</v>
      </c>
      <c r="J10" s="14">
        <f t="shared" si="2"/>
        <v>768255</v>
      </c>
      <c r="K10" s="14">
        <f t="shared" si="3"/>
        <v>101408720</v>
      </c>
      <c r="L10" s="14">
        <f t="shared" si="4"/>
        <v>101408720</v>
      </c>
      <c r="M10" s="12" t="s">
        <v>53</v>
      </c>
      <c r="N10" s="1" t="s">
        <v>149</v>
      </c>
      <c r="O10" s="1" t="s">
        <v>53</v>
      </c>
      <c r="P10" s="1" t="s">
        <v>56</v>
      </c>
      <c r="Q10" s="1" t="s">
        <v>53</v>
      </c>
      <c r="R10">
        <v>3</v>
      </c>
      <c r="S10" s="1" t="s">
        <v>53</v>
      </c>
      <c r="T10" s="8"/>
    </row>
    <row r="11" spans="1:20" ht="26.1" customHeight="1" x14ac:dyDescent="0.3">
      <c r="A11" s="12" t="s">
        <v>176</v>
      </c>
      <c r="B11" s="12" t="s">
        <v>53</v>
      </c>
      <c r="C11" s="12" t="s">
        <v>53</v>
      </c>
      <c r="D11" s="13">
        <v>1</v>
      </c>
      <c r="E11" s="14">
        <f>공종별내역서!F129</f>
        <v>84881263</v>
      </c>
      <c r="F11" s="14">
        <f t="shared" si="0"/>
        <v>84881263</v>
      </c>
      <c r="G11" s="14">
        <f>공종별내역서!H129</f>
        <v>32087431</v>
      </c>
      <c r="H11" s="14">
        <f t="shared" si="1"/>
        <v>32087431</v>
      </c>
      <c r="I11" s="14">
        <f>공종별내역서!J129</f>
        <v>0</v>
      </c>
      <c r="J11" s="14">
        <f t="shared" si="2"/>
        <v>0</v>
      </c>
      <c r="K11" s="14">
        <f t="shared" si="3"/>
        <v>116968694</v>
      </c>
      <c r="L11" s="14">
        <f t="shared" si="4"/>
        <v>116968694</v>
      </c>
      <c r="M11" s="12" t="s">
        <v>53</v>
      </c>
      <c r="N11" s="1" t="s">
        <v>177</v>
      </c>
      <c r="O11" s="1" t="s">
        <v>53</v>
      </c>
      <c r="P11" s="1" t="s">
        <v>56</v>
      </c>
      <c r="Q11" s="1" t="s">
        <v>53</v>
      </c>
      <c r="R11">
        <v>3</v>
      </c>
      <c r="S11" s="1" t="s">
        <v>53</v>
      </c>
      <c r="T11" s="8"/>
    </row>
    <row r="12" spans="1:20" ht="26.1" customHeight="1" x14ac:dyDescent="0.3">
      <c r="A12" s="12" t="s">
        <v>258</v>
      </c>
      <c r="B12" s="12" t="s">
        <v>53</v>
      </c>
      <c r="C12" s="12" t="s">
        <v>53</v>
      </c>
      <c r="D12" s="13">
        <v>1</v>
      </c>
      <c r="E12" s="14">
        <f>공종별내역서!F154</f>
        <v>3370208</v>
      </c>
      <c r="F12" s="14">
        <f t="shared" si="0"/>
        <v>3370208</v>
      </c>
      <c r="G12" s="14">
        <f>공종별내역서!H154</f>
        <v>5869102</v>
      </c>
      <c r="H12" s="14">
        <f t="shared" si="1"/>
        <v>5869102</v>
      </c>
      <c r="I12" s="14">
        <f>공종별내역서!J154</f>
        <v>0</v>
      </c>
      <c r="J12" s="14">
        <f t="shared" si="2"/>
        <v>0</v>
      </c>
      <c r="K12" s="14">
        <f t="shared" si="3"/>
        <v>9239310</v>
      </c>
      <c r="L12" s="14">
        <f t="shared" si="4"/>
        <v>9239310</v>
      </c>
      <c r="M12" s="12" t="s">
        <v>53</v>
      </c>
      <c r="N12" s="1" t="s">
        <v>259</v>
      </c>
      <c r="O12" s="1" t="s">
        <v>53</v>
      </c>
      <c r="P12" s="1" t="s">
        <v>56</v>
      </c>
      <c r="Q12" s="1" t="s">
        <v>53</v>
      </c>
      <c r="R12">
        <v>3</v>
      </c>
      <c r="S12" s="1" t="s">
        <v>53</v>
      </c>
      <c r="T12" s="8"/>
    </row>
    <row r="13" spans="1:20" ht="26.1" customHeight="1" x14ac:dyDescent="0.3">
      <c r="A13" s="12" t="s">
        <v>301</v>
      </c>
      <c r="B13" s="12" t="s">
        <v>53</v>
      </c>
      <c r="C13" s="12" t="s">
        <v>53</v>
      </c>
      <c r="D13" s="13">
        <v>1</v>
      </c>
      <c r="E13" s="14">
        <f>공종별내역서!F179</f>
        <v>139151</v>
      </c>
      <c r="F13" s="14">
        <f t="shared" si="0"/>
        <v>139151</v>
      </c>
      <c r="G13" s="14">
        <f>공종별내역서!H179</f>
        <v>0</v>
      </c>
      <c r="H13" s="14">
        <f t="shared" si="1"/>
        <v>0</v>
      </c>
      <c r="I13" s="14">
        <f>공종별내역서!J179</f>
        <v>0</v>
      </c>
      <c r="J13" s="14">
        <f t="shared" si="2"/>
        <v>0</v>
      </c>
      <c r="K13" s="14">
        <f t="shared" si="3"/>
        <v>139151</v>
      </c>
      <c r="L13" s="14">
        <f t="shared" si="4"/>
        <v>139151</v>
      </c>
      <c r="M13" s="12" t="s">
        <v>53</v>
      </c>
      <c r="N13" s="1" t="s">
        <v>302</v>
      </c>
      <c r="O13" s="1" t="s">
        <v>53</v>
      </c>
      <c r="P13" s="1" t="s">
        <v>56</v>
      </c>
      <c r="Q13" s="1" t="s">
        <v>53</v>
      </c>
      <c r="R13">
        <v>3</v>
      </c>
      <c r="S13" s="1" t="s">
        <v>53</v>
      </c>
      <c r="T13" s="8"/>
    </row>
    <row r="14" spans="1:20" ht="26.1" customHeight="1" x14ac:dyDescent="0.3">
      <c r="A14" s="12" t="s">
        <v>312</v>
      </c>
      <c r="B14" s="12" t="s">
        <v>53</v>
      </c>
      <c r="C14" s="12" t="s">
        <v>53</v>
      </c>
      <c r="D14" s="13">
        <v>1</v>
      </c>
      <c r="E14" s="14">
        <f>공종별내역서!F204</f>
        <v>17914558</v>
      </c>
      <c r="F14" s="14">
        <f t="shared" si="0"/>
        <v>17914558</v>
      </c>
      <c r="G14" s="14">
        <f>공종별내역서!H204</f>
        <v>0</v>
      </c>
      <c r="H14" s="14">
        <f t="shared" si="1"/>
        <v>0</v>
      </c>
      <c r="I14" s="14">
        <f>공종별내역서!J204</f>
        <v>0</v>
      </c>
      <c r="J14" s="14">
        <f t="shared" si="2"/>
        <v>0</v>
      </c>
      <c r="K14" s="14">
        <f t="shared" si="3"/>
        <v>17914558</v>
      </c>
      <c r="L14" s="14">
        <f t="shared" si="4"/>
        <v>17914558</v>
      </c>
      <c r="M14" s="12" t="s">
        <v>53</v>
      </c>
      <c r="N14" s="1" t="s">
        <v>313</v>
      </c>
      <c r="O14" s="1" t="s">
        <v>53</v>
      </c>
      <c r="P14" s="1" t="s">
        <v>53</v>
      </c>
      <c r="Q14" s="1" t="s">
        <v>314</v>
      </c>
      <c r="R14">
        <v>3</v>
      </c>
      <c r="S14" s="1" t="s">
        <v>53</v>
      </c>
      <c r="T14" s="8">
        <f>L14*1</f>
        <v>17914558</v>
      </c>
    </row>
    <row r="15" spans="1:20" ht="26.1" customHeight="1" x14ac:dyDescent="0.3">
      <c r="A15" s="12" t="s">
        <v>329</v>
      </c>
      <c r="B15" s="12" t="s">
        <v>53</v>
      </c>
      <c r="C15" s="12" t="s">
        <v>53</v>
      </c>
      <c r="D15" s="13">
        <v>1</v>
      </c>
      <c r="E15" s="14">
        <f>공종별내역서!F229</f>
        <v>816909</v>
      </c>
      <c r="F15" s="14">
        <f t="shared" si="0"/>
        <v>816909</v>
      </c>
      <c r="G15" s="14">
        <f>공종별내역서!H229</f>
        <v>44208898</v>
      </c>
      <c r="H15" s="14">
        <f t="shared" si="1"/>
        <v>44208898</v>
      </c>
      <c r="I15" s="14">
        <f>공종별내역서!J229</f>
        <v>230712</v>
      </c>
      <c r="J15" s="14">
        <f t="shared" si="2"/>
        <v>230712</v>
      </c>
      <c r="K15" s="14">
        <f t="shared" si="3"/>
        <v>45256519</v>
      </c>
      <c r="L15" s="14">
        <f t="shared" si="4"/>
        <v>45256519</v>
      </c>
      <c r="M15" s="12" t="s">
        <v>53</v>
      </c>
      <c r="N15" s="1" t="s">
        <v>330</v>
      </c>
      <c r="O15" s="1" t="s">
        <v>53</v>
      </c>
      <c r="P15" s="1" t="s">
        <v>56</v>
      </c>
      <c r="Q15" s="1" t="s">
        <v>53</v>
      </c>
      <c r="R15">
        <v>3</v>
      </c>
      <c r="S15" s="1" t="s">
        <v>53</v>
      </c>
      <c r="T15" s="8"/>
    </row>
    <row r="16" spans="1:20" ht="26.1" customHeight="1" x14ac:dyDescent="0.3">
      <c r="A16" s="12" t="s">
        <v>376</v>
      </c>
      <c r="B16" s="12" t="s">
        <v>53</v>
      </c>
      <c r="C16" s="12" t="s">
        <v>53</v>
      </c>
      <c r="D16" s="13">
        <v>1</v>
      </c>
      <c r="E16" s="14">
        <f>공종별내역서!F254</f>
        <v>18442000</v>
      </c>
      <c r="F16" s="14">
        <f t="shared" si="0"/>
        <v>18442000</v>
      </c>
      <c r="G16" s="14">
        <f>공종별내역서!H254</f>
        <v>0</v>
      </c>
      <c r="H16" s="14">
        <f t="shared" si="1"/>
        <v>0</v>
      </c>
      <c r="I16" s="14">
        <f>공종별내역서!J254</f>
        <v>0</v>
      </c>
      <c r="J16" s="14">
        <f t="shared" si="2"/>
        <v>0</v>
      </c>
      <c r="K16" s="14">
        <f t="shared" si="3"/>
        <v>18442000</v>
      </c>
      <c r="L16" s="14">
        <f t="shared" si="4"/>
        <v>18442000</v>
      </c>
      <c r="M16" s="12" t="s">
        <v>53</v>
      </c>
      <c r="N16" s="1" t="s">
        <v>377</v>
      </c>
      <c r="O16" s="1" t="s">
        <v>53</v>
      </c>
      <c r="P16" s="1" t="s">
        <v>53</v>
      </c>
      <c r="Q16" s="1" t="s">
        <v>378</v>
      </c>
      <c r="R16">
        <v>3</v>
      </c>
      <c r="S16" s="1" t="s">
        <v>53</v>
      </c>
      <c r="T16" s="8">
        <f>L16*1</f>
        <v>18442000</v>
      </c>
    </row>
    <row r="17" spans="1:20" ht="26.1" customHeight="1" x14ac:dyDescent="0.3">
      <c r="A17" s="12" t="s">
        <v>393</v>
      </c>
      <c r="B17" s="12" t="s">
        <v>53</v>
      </c>
      <c r="C17" s="12" t="s">
        <v>53</v>
      </c>
      <c r="D17" s="13">
        <v>1</v>
      </c>
      <c r="E17" s="14">
        <f>공종별내역서!F279</f>
        <v>276299000</v>
      </c>
      <c r="F17" s="14">
        <f t="shared" si="0"/>
        <v>276299000</v>
      </c>
      <c r="G17" s="14">
        <f>공종별내역서!H279</f>
        <v>0</v>
      </c>
      <c r="H17" s="14">
        <f t="shared" si="1"/>
        <v>0</v>
      </c>
      <c r="I17" s="14">
        <f>공종별내역서!J279</f>
        <v>0</v>
      </c>
      <c r="J17" s="14">
        <f t="shared" si="2"/>
        <v>0</v>
      </c>
      <c r="K17" s="14">
        <f t="shared" si="3"/>
        <v>276299000</v>
      </c>
      <c r="L17" s="14">
        <f t="shared" si="4"/>
        <v>276299000</v>
      </c>
      <c r="M17" s="12" t="s">
        <v>53</v>
      </c>
      <c r="N17" s="1" t="s">
        <v>394</v>
      </c>
      <c r="O17" s="1" t="s">
        <v>53</v>
      </c>
      <c r="P17" s="1" t="s">
        <v>53</v>
      </c>
      <c r="Q17" s="1" t="s">
        <v>395</v>
      </c>
      <c r="R17">
        <v>3</v>
      </c>
      <c r="S17" s="1" t="s">
        <v>53</v>
      </c>
      <c r="T17" s="8">
        <f>L17*1</f>
        <v>276299000</v>
      </c>
    </row>
    <row r="18" spans="1:20" ht="26.1" customHeight="1" x14ac:dyDescent="0.3">
      <c r="A18" s="12" t="s">
        <v>421</v>
      </c>
      <c r="B18" s="12" t="s">
        <v>53</v>
      </c>
      <c r="C18" s="12" t="s">
        <v>53</v>
      </c>
      <c r="D18" s="13">
        <v>1</v>
      </c>
      <c r="E18" s="14">
        <f>공종별내역서!F304</f>
        <v>0</v>
      </c>
      <c r="F18" s="14">
        <f t="shared" si="0"/>
        <v>0</v>
      </c>
      <c r="G18" s="14">
        <f>공종별내역서!H304</f>
        <v>0</v>
      </c>
      <c r="H18" s="14">
        <f t="shared" si="1"/>
        <v>0</v>
      </c>
      <c r="I18" s="14">
        <f>공종별내역서!J304</f>
        <v>17691757</v>
      </c>
      <c r="J18" s="14">
        <f t="shared" si="2"/>
        <v>17691757</v>
      </c>
      <c r="K18" s="14">
        <f t="shared" si="3"/>
        <v>17691757</v>
      </c>
      <c r="L18" s="14">
        <f t="shared" si="4"/>
        <v>17691757</v>
      </c>
      <c r="M18" s="12" t="s">
        <v>53</v>
      </c>
      <c r="N18" s="1" t="s">
        <v>422</v>
      </c>
      <c r="O18" s="1" t="s">
        <v>53</v>
      </c>
      <c r="P18" s="1" t="s">
        <v>53</v>
      </c>
      <c r="Q18" s="1" t="s">
        <v>423</v>
      </c>
      <c r="R18">
        <v>3</v>
      </c>
      <c r="S18" s="1" t="s">
        <v>53</v>
      </c>
      <c r="T18" s="8">
        <f>L18*1</f>
        <v>17691757</v>
      </c>
    </row>
    <row r="19" spans="1:20" ht="26.1" customHeight="1" x14ac:dyDescent="0.3">
      <c r="A19" s="54" t="s">
        <v>451</v>
      </c>
      <c r="B19" s="54" t="s">
        <v>53</v>
      </c>
      <c r="C19" s="54" t="s">
        <v>53</v>
      </c>
      <c r="D19" s="55">
        <v>1</v>
      </c>
      <c r="E19" s="56">
        <f>F20</f>
        <v>203103179</v>
      </c>
      <c r="F19" s="56">
        <f t="shared" si="0"/>
        <v>203103179</v>
      </c>
      <c r="G19" s="56">
        <f>H20</f>
        <v>105965405</v>
      </c>
      <c r="H19" s="56">
        <f t="shared" si="1"/>
        <v>105965405</v>
      </c>
      <c r="I19" s="56">
        <f>J20</f>
        <v>114923</v>
      </c>
      <c r="J19" s="56">
        <f t="shared" si="2"/>
        <v>114923</v>
      </c>
      <c r="K19" s="56">
        <f t="shared" si="3"/>
        <v>309183507</v>
      </c>
      <c r="L19" s="56">
        <f t="shared" si="4"/>
        <v>309183507</v>
      </c>
      <c r="M19" s="54" t="s">
        <v>53</v>
      </c>
      <c r="N19" s="1" t="s">
        <v>452</v>
      </c>
      <c r="O19" s="1" t="s">
        <v>53</v>
      </c>
      <c r="P19" s="1" t="s">
        <v>54</v>
      </c>
      <c r="Q19" s="1" t="s">
        <v>53</v>
      </c>
      <c r="R19">
        <v>2</v>
      </c>
      <c r="S19" s="1" t="s">
        <v>53</v>
      </c>
      <c r="T19" s="8"/>
    </row>
    <row r="20" spans="1:20" ht="26.1" customHeight="1" x14ac:dyDescent="0.3">
      <c r="A20" s="12" t="s">
        <v>453</v>
      </c>
      <c r="B20" s="12" t="s">
        <v>455</v>
      </c>
      <c r="C20" s="12" t="s">
        <v>53</v>
      </c>
      <c r="D20" s="13">
        <v>1</v>
      </c>
      <c r="E20" s="14">
        <f>공종별내역서!F329</f>
        <v>203103179</v>
      </c>
      <c r="F20" s="14">
        <f t="shared" si="0"/>
        <v>203103179</v>
      </c>
      <c r="G20" s="14">
        <f>공종별내역서!H329</f>
        <v>105965405</v>
      </c>
      <c r="H20" s="14">
        <f t="shared" si="1"/>
        <v>105965405</v>
      </c>
      <c r="I20" s="14">
        <f>공종별내역서!J329</f>
        <v>114923</v>
      </c>
      <c r="J20" s="14">
        <f t="shared" si="2"/>
        <v>114923</v>
      </c>
      <c r="K20" s="14">
        <f t="shared" si="3"/>
        <v>309183507</v>
      </c>
      <c r="L20" s="14">
        <f t="shared" si="4"/>
        <v>309183507</v>
      </c>
      <c r="M20" s="12" t="s">
        <v>53</v>
      </c>
      <c r="N20" s="1" t="s">
        <v>454</v>
      </c>
      <c r="O20" s="1" t="s">
        <v>53</v>
      </c>
      <c r="P20" s="1" t="s">
        <v>452</v>
      </c>
      <c r="Q20" s="1" t="s">
        <v>53</v>
      </c>
      <c r="R20">
        <v>3</v>
      </c>
      <c r="S20" s="1" t="s">
        <v>53</v>
      </c>
      <c r="T20" s="8"/>
    </row>
    <row r="21" spans="1:20" ht="26.1" customHeight="1" x14ac:dyDescent="0.3">
      <c r="A21" s="54" t="s">
        <v>487</v>
      </c>
      <c r="B21" s="54" t="s">
        <v>53</v>
      </c>
      <c r="C21" s="54" t="s">
        <v>53</v>
      </c>
      <c r="D21" s="55">
        <v>1</v>
      </c>
      <c r="E21" s="56">
        <f>F22+F23+F24</f>
        <v>11407256</v>
      </c>
      <c r="F21" s="56">
        <f t="shared" si="0"/>
        <v>11407256</v>
      </c>
      <c r="G21" s="56">
        <f>H22+H23+H24</f>
        <v>28806934</v>
      </c>
      <c r="H21" s="56">
        <f t="shared" si="1"/>
        <v>28806934</v>
      </c>
      <c r="I21" s="56">
        <f>J22+J23+J24</f>
        <v>742136</v>
      </c>
      <c r="J21" s="56">
        <f t="shared" si="2"/>
        <v>742136</v>
      </c>
      <c r="K21" s="56">
        <f t="shared" si="3"/>
        <v>40956326</v>
      </c>
      <c r="L21" s="56">
        <f t="shared" si="4"/>
        <v>40956326</v>
      </c>
      <c r="M21" s="54" t="s">
        <v>53</v>
      </c>
      <c r="N21" s="1" t="s">
        <v>488</v>
      </c>
      <c r="O21" s="1" t="s">
        <v>53</v>
      </c>
      <c r="P21" s="1" t="s">
        <v>54</v>
      </c>
      <c r="Q21" s="1" t="s">
        <v>53</v>
      </c>
      <c r="R21">
        <v>2</v>
      </c>
      <c r="S21" s="1" t="s">
        <v>489</v>
      </c>
      <c r="T21" s="8"/>
    </row>
    <row r="22" spans="1:20" ht="26.1" customHeight="1" x14ac:dyDescent="0.3">
      <c r="A22" s="12" t="s">
        <v>490</v>
      </c>
      <c r="B22" s="12" t="s">
        <v>492</v>
      </c>
      <c r="C22" s="12" t="s">
        <v>53</v>
      </c>
      <c r="D22" s="13">
        <v>1</v>
      </c>
      <c r="E22" s="14">
        <f>공종별내역서!F354</f>
        <v>2847740</v>
      </c>
      <c r="F22" s="14">
        <f t="shared" si="0"/>
        <v>2847740</v>
      </c>
      <c r="G22" s="14">
        <f>공종별내역서!H354</f>
        <v>12894921</v>
      </c>
      <c r="H22" s="14">
        <f t="shared" si="1"/>
        <v>12894921</v>
      </c>
      <c r="I22" s="14">
        <f>공종별내역서!J354</f>
        <v>228344</v>
      </c>
      <c r="J22" s="14">
        <f t="shared" si="2"/>
        <v>228344</v>
      </c>
      <c r="K22" s="14">
        <f t="shared" si="3"/>
        <v>15971005</v>
      </c>
      <c r="L22" s="14">
        <f t="shared" si="4"/>
        <v>15971005</v>
      </c>
      <c r="M22" s="12" t="s">
        <v>53</v>
      </c>
      <c r="N22" s="1" t="s">
        <v>491</v>
      </c>
      <c r="O22" s="1" t="s">
        <v>53</v>
      </c>
      <c r="P22" s="1" t="s">
        <v>488</v>
      </c>
      <c r="Q22" s="1" t="s">
        <v>53</v>
      </c>
      <c r="R22">
        <v>3</v>
      </c>
      <c r="S22" s="1" t="s">
        <v>53</v>
      </c>
      <c r="T22" s="8"/>
    </row>
    <row r="23" spans="1:20" ht="26.1" customHeight="1" x14ac:dyDescent="0.3">
      <c r="A23" s="12" t="s">
        <v>503</v>
      </c>
      <c r="B23" s="12" t="s">
        <v>53</v>
      </c>
      <c r="C23" s="12" t="s">
        <v>53</v>
      </c>
      <c r="D23" s="13">
        <v>1</v>
      </c>
      <c r="E23" s="14">
        <f>공종별내역서!F379</f>
        <v>7248096</v>
      </c>
      <c r="F23" s="14">
        <f t="shared" si="0"/>
        <v>7248096</v>
      </c>
      <c r="G23" s="14">
        <f>공종별내역서!H379</f>
        <v>13179888</v>
      </c>
      <c r="H23" s="14">
        <f t="shared" si="1"/>
        <v>13179888</v>
      </c>
      <c r="I23" s="14">
        <f>공종별내역서!J379</f>
        <v>513792</v>
      </c>
      <c r="J23" s="14">
        <f t="shared" si="2"/>
        <v>513792</v>
      </c>
      <c r="K23" s="14">
        <f t="shared" si="3"/>
        <v>20941776</v>
      </c>
      <c r="L23" s="14">
        <f t="shared" si="4"/>
        <v>20941776</v>
      </c>
      <c r="M23" s="12" t="s">
        <v>53</v>
      </c>
      <c r="N23" s="1" t="s">
        <v>504</v>
      </c>
      <c r="O23" s="1" t="s">
        <v>53</v>
      </c>
      <c r="P23" s="1" t="s">
        <v>488</v>
      </c>
      <c r="Q23" s="1" t="s">
        <v>53</v>
      </c>
      <c r="R23">
        <v>3</v>
      </c>
      <c r="S23" s="1" t="s">
        <v>53</v>
      </c>
      <c r="T23" s="8"/>
    </row>
    <row r="24" spans="1:20" ht="26.1" customHeight="1" x14ac:dyDescent="0.3">
      <c r="A24" s="12" t="s">
        <v>510</v>
      </c>
      <c r="B24" s="12" t="s">
        <v>53</v>
      </c>
      <c r="C24" s="12" t="s">
        <v>53</v>
      </c>
      <c r="D24" s="13">
        <v>1</v>
      </c>
      <c r="E24" s="14">
        <f>공종별내역서!F404</f>
        <v>1311420</v>
      </c>
      <c r="F24" s="14">
        <f t="shared" si="0"/>
        <v>1311420</v>
      </c>
      <c r="G24" s="14">
        <f>공종별내역서!H404</f>
        <v>2732125</v>
      </c>
      <c r="H24" s="14">
        <f t="shared" si="1"/>
        <v>2732125</v>
      </c>
      <c r="I24" s="14">
        <f>공종별내역서!J404</f>
        <v>0</v>
      </c>
      <c r="J24" s="14">
        <f t="shared" si="2"/>
        <v>0</v>
      </c>
      <c r="K24" s="14">
        <f t="shared" si="3"/>
        <v>4043545</v>
      </c>
      <c r="L24" s="14">
        <f t="shared" si="4"/>
        <v>4043545</v>
      </c>
      <c r="M24" s="12" t="s">
        <v>53</v>
      </c>
      <c r="N24" s="1" t="s">
        <v>511</v>
      </c>
      <c r="O24" s="1" t="s">
        <v>53</v>
      </c>
      <c r="P24" s="1" t="s">
        <v>488</v>
      </c>
      <c r="Q24" s="1" t="s">
        <v>53</v>
      </c>
      <c r="R24">
        <v>3</v>
      </c>
      <c r="S24" s="1" t="s">
        <v>53</v>
      </c>
      <c r="T24" s="8"/>
    </row>
    <row r="25" spans="1:20" ht="26.1" customHeight="1" x14ac:dyDescent="0.3">
      <c r="A25" s="54" t="s">
        <v>516</v>
      </c>
      <c r="B25" s="54" t="s">
        <v>53</v>
      </c>
      <c r="C25" s="54" t="s">
        <v>53</v>
      </c>
      <c r="D25" s="55">
        <v>1</v>
      </c>
      <c r="E25" s="56">
        <f>F26</f>
        <v>38380450</v>
      </c>
      <c r="F25" s="56">
        <f t="shared" si="0"/>
        <v>38380450</v>
      </c>
      <c r="G25" s="56">
        <f>H26</f>
        <v>3915575</v>
      </c>
      <c r="H25" s="56">
        <f t="shared" si="1"/>
        <v>3915575</v>
      </c>
      <c r="I25" s="56">
        <f>J26</f>
        <v>43643</v>
      </c>
      <c r="J25" s="56">
        <f t="shared" si="2"/>
        <v>43643</v>
      </c>
      <c r="K25" s="56">
        <f t="shared" si="3"/>
        <v>42339668</v>
      </c>
      <c r="L25" s="56">
        <f t="shared" si="4"/>
        <v>42339668</v>
      </c>
      <c r="M25" s="54" t="s">
        <v>53</v>
      </c>
      <c r="N25" s="1" t="s">
        <v>517</v>
      </c>
      <c r="O25" s="1" t="s">
        <v>53</v>
      </c>
      <c r="P25" s="1" t="s">
        <v>54</v>
      </c>
      <c r="Q25" s="1" t="s">
        <v>53</v>
      </c>
      <c r="R25">
        <v>2</v>
      </c>
      <c r="S25" s="1" t="s">
        <v>53</v>
      </c>
      <c r="T25" s="8"/>
    </row>
    <row r="26" spans="1:20" ht="26.1" customHeight="1" x14ac:dyDescent="0.3">
      <c r="A26" s="12" t="s">
        <v>518</v>
      </c>
      <c r="B26" s="12" t="s">
        <v>520</v>
      </c>
      <c r="C26" s="12" t="s">
        <v>53</v>
      </c>
      <c r="D26" s="13">
        <v>1</v>
      </c>
      <c r="E26" s="14">
        <f>공종별내역서!F429</f>
        <v>38380450</v>
      </c>
      <c r="F26" s="14">
        <f t="shared" si="0"/>
        <v>38380450</v>
      </c>
      <c r="G26" s="14">
        <f>공종별내역서!H429</f>
        <v>3915575</v>
      </c>
      <c r="H26" s="14">
        <f t="shared" si="1"/>
        <v>3915575</v>
      </c>
      <c r="I26" s="14">
        <f>공종별내역서!J429</f>
        <v>43643</v>
      </c>
      <c r="J26" s="14">
        <f t="shared" si="2"/>
        <v>43643</v>
      </c>
      <c r="K26" s="14">
        <f t="shared" si="3"/>
        <v>42339668</v>
      </c>
      <c r="L26" s="14">
        <f t="shared" si="4"/>
        <v>42339668</v>
      </c>
      <c r="M26" s="12" t="s">
        <v>53</v>
      </c>
      <c r="N26" s="1" t="s">
        <v>519</v>
      </c>
      <c r="O26" s="1" t="s">
        <v>53</v>
      </c>
      <c r="P26" s="1" t="s">
        <v>517</v>
      </c>
      <c r="Q26" s="1" t="s">
        <v>53</v>
      </c>
      <c r="R26">
        <v>3</v>
      </c>
      <c r="S26" s="1" t="s">
        <v>53</v>
      </c>
      <c r="T26" s="8"/>
    </row>
    <row r="27" spans="1:20" ht="26.1" customHeight="1" x14ac:dyDescent="0.3">
      <c r="A27" s="12" t="s">
        <v>540</v>
      </c>
      <c r="B27" s="12" t="s">
        <v>53</v>
      </c>
      <c r="C27" s="12" t="s">
        <v>53</v>
      </c>
      <c r="D27" s="13">
        <v>1</v>
      </c>
      <c r="E27" s="14">
        <f>공종별내역서!F454</f>
        <v>800820</v>
      </c>
      <c r="F27" s="14">
        <f t="shared" si="0"/>
        <v>800820</v>
      </c>
      <c r="G27" s="14">
        <f>공종별내역서!H454</f>
        <v>0</v>
      </c>
      <c r="H27" s="14">
        <f t="shared" si="1"/>
        <v>0</v>
      </c>
      <c r="I27" s="14">
        <f>공종별내역서!J454</f>
        <v>0</v>
      </c>
      <c r="J27" s="14">
        <f t="shared" si="2"/>
        <v>0</v>
      </c>
      <c r="K27" s="14">
        <f t="shared" si="3"/>
        <v>800820</v>
      </c>
      <c r="L27" s="14">
        <f t="shared" si="4"/>
        <v>800820</v>
      </c>
      <c r="M27" s="12" t="s">
        <v>53</v>
      </c>
      <c r="N27" s="1" t="s">
        <v>541</v>
      </c>
      <c r="O27" s="1" t="s">
        <v>53</v>
      </c>
      <c r="P27" s="1" t="s">
        <v>53</v>
      </c>
      <c r="Q27" s="1" t="s">
        <v>542</v>
      </c>
      <c r="R27">
        <v>3</v>
      </c>
      <c r="S27" s="1" t="s">
        <v>53</v>
      </c>
      <c r="T27" s="8">
        <f>L27*1</f>
        <v>800820</v>
      </c>
    </row>
    <row r="28" spans="1:20" ht="26.1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T28" s="8"/>
    </row>
    <row r="29" spans="1:20" ht="26.1" customHeight="1" x14ac:dyDescent="0.3">
      <c r="A29" s="12" t="s">
        <v>111</v>
      </c>
      <c r="B29" s="13"/>
      <c r="C29" s="13"/>
      <c r="D29" s="13"/>
      <c r="E29" s="13"/>
      <c r="F29" s="14">
        <f>F5</f>
        <v>435181484</v>
      </c>
      <c r="G29" s="13"/>
      <c r="H29" s="14">
        <f>H5</f>
        <v>305529779</v>
      </c>
      <c r="I29" s="13"/>
      <c r="J29" s="14">
        <f>J5</f>
        <v>13271628</v>
      </c>
      <c r="K29" s="13"/>
      <c r="L29" s="14">
        <f>L5</f>
        <v>753982891</v>
      </c>
      <c r="M29" s="13"/>
      <c r="T29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0675C-A10E-4AE9-B85F-CD53DB2A573A}">
  <sheetPr>
    <pageSetUpPr fitToPage="1"/>
  </sheetPr>
  <dimension ref="A1:AV454"/>
  <sheetViews>
    <sheetView topLeftCell="A431" zoomScale="85" zoomScaleNormal="85" workbookViewId="0">
      <selection activeCell="L454" sqref="L454"/>
    </sheetView>
  </sheetViews>
  <sheetFormatPr defaultRowHeight="26.1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6.1" customHeight="1" x14ac:dyDescent="0.3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26.1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26.1" customHeight="1" x14ac:dyDescent="0.3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/>
      <c r="G3" s="66" t="s">
        <v>9</v>
      </c>
      <c r="H3" s="66"/>
      <c r="I3" s="66" t="s">
        <v>10</v>
      </c>
      <c r="J3" s="66"/>
      <c r="K3" s="66" t="s">
        <v>11</v>
      </c>
      <c r="L3" s="66"/>
      <c r="M3" s="66" t="s">
        <v>12</v>
      </c>
      <c r="N3" s="63" t="s">
        <v>21</v>
      </c>
      <c r="O3" s="63" t="s">
        <v>14</v>
      </c>
      <c r="P3" s="63" t="s">
        <v>22</v>
      </c>
      <c r="Q3" s="63" t="s">
        <v>13</v>
      </c>
      <c r="R3" s="63" t="s">
        <v>23</v>
      </c>
      <c r="S3" s="63" t="s">
        <v>24</v>
      </c>
      <c r="T3" s="63" t="s">
        <v>25</v>
      </c>
      <c r="U3" s="63" t="s">
        <v>26</v>
      </c>
      <c r="V3" s="63" t="s">
        <v>27</v>
      </c>
      <c r="W3" s="63" t="s">
        <v>28</v>
      </c>
      <c r="X3" s="63" t="s">
        <v>29</v>
      </c>
      <c r="Y3" s="63" t="s">
        <v>30</v>
      </c>
      <c r="Z3" s="63" t="s">
        <v>31</v>
      </c>
      <c r="AA3" s="63" t="s">
        <v>32</v>
      </c>
      <c r="AB3" s="63" t="s">
        <v>33</v>
      </c>
      <c r="AC3" s="63" t="s">
        <v>34</v>
      </c>
      <c r="AD3" s="63" t="s">
        <v>35</v>
      </c>
      <c r="AE3" s="63" t="s">
        <v>36</v>
      </c>
      <c r="AF3" s="63" t="s">
        <v>37</v>
      </c>
      <c r="AG3" s="63" t="s">
        <v>38</v>
      </c>
      <c r="AH3" s="63" t="s">
        <v>39</v>
      </c>
      <c r="AI3" s="63" t="s">
        <v>40</v>
      </c>
      <c r="AJ3" s="63" t="s">
        <v>41</v>
      </c>
      <c r="AK3" s="63" t="s">
        <v>42</v>
      </c>
      <c r="AL3" s="63" t="s">
        <v>43</v>
      </c>
      <c r="AM3" s="63" t="s">
        <v>44</v>
      </c>
      <c r="AN3" s="63" t="s">
        <v>45</v>
      </c>
      <c r="AO3" s="63" t="s">
        <v>46</v>
      </c>
      <c r="AP3" s="63" t="s">
        <v>47</v>
      </c>
      <c r="AQ3" s="63" t="s">
        <v>48</v>
      </c>
      <c r="AR3" s="63" t="s">
        <v>49</v>
      </c>
      <c r="AS3" s="63" t="s">
        <v>16</v>
      </c>
      <c r="AT3" s="63" t="s">
        <v>17</v>
      </c>
      <c r="AU3" s="63" t="s">
        <v>50</v>
      </c>
      <c r="AV3" s="63" t="s">
        <v>51</v>
      </c>
    </row>
    <row r="4" spans="1:48" ht="26.1" customHeight="1" x14ac:dyDescent="0.3">
      <c r="A4" s="67"/>
      <c r="B4" s="67"/>
      <c r="C4" s="67"/>
      <c r="D4" s="67"/>
      <c r="E4" s="17" t="s">
        <v>7</v>
      </c>
      <c r="F4" s="17" t="s">
        <v>8</v>
      </c>
      <c r="G4" s="17" t="s">
        <v>7</v>
      </c>
      <c r="H4" s="17" t="s">
        <v>8</v>
      </c>
      <c r="I4" s="17" t="s">
        <v>7</v>
      </c>
      <c r="J4" s="17" t="s">
        <v>8</v>
      </c>
      <c r="K4" s="17" t="s">
        <v>7</v>
      </c>
      <c r="L4" s="17" t="s">
        <v>8</v>
      </c>
      <c r="M4" s="67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</row>
    <row r="5" spans="1:48" ht="26.1" customHeight="1" x14ac:dyDescent="0.3">
      <c r="A5" s="12" t="s">
        <v>57</v>
      </c>
      <c r="B5" s="12" t="s">
        <v>59</v>
      </c>
      <c r="C5" s="13"/>
      <c r="D5" s="13"/>
      <c r="E5" s="14"/>
      <c r="F5" s="14"/>
      <c r="G5" s="14"/>
      <c r="H5" s="14"/>
      <c r="I5" s="14"/>
      <c r="J5" s="14"/>
      <c r="K5" s="14"/>
      <c r="L5" s="14"/>
      <c r="M5" s="13"/>
      <c r="Q5" s="1" t="s">
        <v>58</v>
      </c>
    </row>
    <row r="6" spans="1:48" ht="26.1" customHeight="1" x14ac:dyDescent="0.3">
      <c r="A6" s="12" t="s">
        <v>60</v>
      </c>
      <c r="B6" s="12" t="s">
        <v>61</v>
      </c>
      <c r="C6" s="12" t="s">
        <v>62</v>
      </c>
      <c r="D6" s="13">
        <v>40</v>
      </c>
      <c r="E6" s="14">
        <f>TRUNC(일위대가목록!E4,0)</f>
        <v>8873</v>
      </c>
      <c r="F6" s="14">
        <f t="shared" ref="F6:F14" si="0">TRUNC(E6*D6, 0)</f>
        <v>354920</v>
      </c>
      <c r="G6" s="14">
        <f>TRUNC(일위대가목록!F4,0)</f>
        <v>59025</v>
      </c>
      <c r="H6" s="14">
        <f t="shared" ref="H6:H14" si="1">TRUNC(G6*D6, 0)</f>
        <v>2361000</v>
      </c>
      <c r="I6" s="14">
        <f>TRUNC(일위대가목록!G4,0)</f>
        <v>31344</v>
      </c>
      <c r="J6" s="14">
        <f t="shared" ref="J6:J14" si="2">TRUNC(I6*D6, 0)</f>
        <v>1253760</v>
      </c>
      <c r="K6" s="14">
        <f t="shared" ref="K6:K14" si="3">TRUNC(E6+G6+I6, 0)</f>
        <v>99242</v>
      </c>
      <c r="L6" s="14">
        <f t="shared" ref="L6:L14" si="4">TRUNC(F6+H6+J6, 0)</f>
        <v>3969680</v>
      </c>
      <c r="M6" s="12" t="s">
        <v>63</v>
      </c>
      <c r="N6" s="1" t="s">
        <v>64</v>
      </c>
      <c r="O6" s="1" t="s">
        <v>53</v>
      </c>
      <c r="P6" s="1" t="s">
        <v>53</v>
      </c>
      <c r="Q6" s="1" t="s">
        <v>58</v>
      </c>
      <c r="R6" s="1" t="s">
        <v>65</v>
      </c>
      <c r="S6" s="1" t="s">
        <v>66</v>
      </c>
      <c r="T6" s="1" t="s">
        <v>66</v>
      </c>
      <c r="AR6" s="1" t="s">
        <v>53</v>
      </c>
      <c r="AS6" s="1" t="s">
        <v>53</v>
      </c>
      <c r="AU6" s="1" t="s">
        <v>67</v>
      </c>
      <c r="AV6">
        <v>78</v>
      </c>
    </row>
    <row r="7" spans="1:48" ht="26.1" customHeight="1" x14ac:dyDescent="0.3">
      <c r="A7" s="12" t="s">
        <v>68</v>
      </c>
      <c r="B7" s="12" t="s">
        <v>69</v>
      </c>
      <c r="C7" s="12" t="s">
        <v>70</v>
      </c>
      <c r="D7" s="13">
        <v>180</v>
      </c>
      <c r="E7" s="14">
        <f>TRUNC(일위대가목록!E5,0)</f>
        <v>0</v>
      </c>
      <c r="F7" s="14">
        <f t="shared" si="0"/>
        <v>0</v>
      </c>
      <c r="G7" s="14">
        <f>TRUNC(일위대가목록!F5,0)</f>
        <v>0</v>
      </c>
      <c r="H7" s="14">
        <f t="shared" si="1"/>
        <v>0</v>
      </c>
      <c r="I7" s="14">
        <f>TRUNC(일위대가목록!G5,0)</f>
        <v>44662</v>
      </c>
      <c r="J7" s="14">
        <f t="shared" si="2"/>
        <v>8039160</v>
      </c>
      <c r="K7" s="14">
        <f t="shared" si="3"/>
        <v>44662</v>
      </c>
      <c r="L7" s="14">
        <f t="shared" si="4"/>
        <v>8039160</v>
      </c>
      <c r="M7" s="12" t="s">
        <v>71</v>
      </c>
      <c r="N7" s="1" t="s">
        <v>72</v>
      </c>
      <c r="O7" s="1" t="s">
        <v>53</v>
      </c>
      <c r="P7" s="1" t="s">
        <v>53</v>
      </c>
      <c r="Q7" s="1" t="s">
        <v>58</v>
      </c>
      <c r="R7" s="1" t="s">
        <v>65</v>
      </c>
      <c r="S7" s="1" t="s">
        <v>66</v>
      </c>
      <c r="T7" s="1" t="s">
        <v>66</v>
      </c>
      <c r="AR7" s="1" t="s">
        <v>53</v>
      </c>
      <c r="AS7" s="1" t="s">
        <v>53</v>
      </c>
      <c r="AU7" s="1" t="s">
        <v>73</v>
      </c>
      <c r="AV7">
        <v>55</v>
      </c>
    </row>
    <row r="8" spans="1:48" ht="26.1" customHeight="1" x14ac:dyDescent="0.3">
      <c r="A8" s="12" t="s">
        <v>74</v>
      </c>
      <c r="B8" s="12" t="s">
        <v>75</v>
      </c>
      <c r="C8" s="12" t="s">
        <v>76</v>
      </c>
      <c r="D8" s="13">
        <v>6</v>
      </c>
      <c r="E8" s="14">
        <f>TRUNC(일위대가목록!E6,0)</f>
        <v>36387</v>
      </c>
      <c r="F8" s="14">
        <f t="shared" si="0"/>
        <v>218322</v>
      </c>
      <c r="G8" s="14">
        <f>TRUNC(일위대가목록!F6,0)</f>
        <v>95287</v>
      </c>
      <c r="H8" s="14">
        <f t="shared" si="1"/>
        <v>571722</v>
      </c>
      <c r="I8" s="14">
        <f>TRUNC(일위대가목록!G6,0)</f>
        <v>0</v>
      </c>
      <c r="J8" s="14">
        <f t="shared" si="2"/>
        <v>0</v>
      </c>
      <c r="K8" s="14">
        <f t="shared" si="3"/>
        <v>131674</v>
      </c>
      <c r="L8" s="14">
        <f t="shared" si="4"/>
        <v>790044</v>
      </c>
      <c r="M8" s="12" t="s">
        <v>77</v>
      </c>
      <c r="N8" s="1" t="s">
        <v>78</v>
      </c>
      <c r="O8" s="1" t="s">
        <v>53</v>
      </c>
      <c r="P8" s="1" t="s">
        <v>53</v>
      </c>
      <c r="Q8" s="1" t="s">
        <v>58</v>
      </c>
      <c r="R8" s="1" t="s">
        <v>65</v>
      </c>
      <c r="S8" s="1" t="s">
        <v>66</v>
      </c>
      <c r="T8" s="1" t="s">
        <v>66</v>
      </c>
      <c r="AR8" s="1" t="s">
        <v>53</v>
      </c>
      <c r="AS8" s="1" t="s">
        <v>53</v>
      </c>
      <c r="AU8" s="1" t="s">
        <v>79</v>
      </c>
      <c r="AV8">
        <v>166</v>
      </c>
    </row>
    <row r="9" spans="1:48" ht="26.1" customHeight="1" x14ac:dyDescent="0.3">
      <c r="A9" s="12" t="s">
        <v>80</v>
      </c>
      <c r="B9" s="12" t="s">
        <v>81</v>
      </c>
      <c r="C9" s="12" t="s">
        <v>82</v>
      </c>
      <c r="D9" s="13">
        <v>1596</v>
      </c>
      <c r="E9" s="14">
        <f>TRUNC(일위대가목록!E7,0)</f>
        <v>2849</v>
      </c>
      <c r="F9" s="14">
        <f t="shared" si="0"/>
        <v>4547004</v>
      </c>
      <c r="G9" s="14">
        <f>TRUNC(일위대가목록!F7,0)</f>
        <v>14831</v>
      </c>
      <c r="H9" s="14">
        <f t="shared" si="1"/>
        <v>23670276</v>
      </c>
      <c r="I9" s="14">
        <f>TRUNC(일위대가목록!G7,0)</f>
        <v>296</v>
      </c>
      <c r="J9" s="14">
        <f t="shared" si="2"/>
        <v>472416</v>
      </c>
      <c r="K9" s="14">
        <f t="shared" si="3"/>
        <v>17976</v>
      </c>
      <c r="L9" s="14">
        <f t="shared" si="4"/>
        <v>28689696</v>
      </c>
      <c r="M9" s="12" t="s">
        <v>83</v>
      </c>
      <c r="N9" s="1" t="s">
        <v>84</v>
      </c>
      <c r="O9" s="1" t="s">
        <v>53</v>
      </c>
      <c r="P9" s="1" t="s">
        <v>53</v>
      </c>
      <c r="Q9" s="1" t="s">
        <v>58</v>
      </c>
      <c r="R9" s="1" t="s">
        <v>65</v>
      </c>
      <c r="S9" s="1" t="s">
        <v>66</v>
      </c>
      <c r="T9" s="1" t="s">
        <v>66</v>
      </c>
      <c r="AR9" s="1" t="s">
        <v>53</v>
      </c>
      <c r="AS9" s="1" t="s">
        <v>53</v>
      </c>
      <c r="AU9" s="1" t="s">
        <v>85</v>
      </c>
      <c r="AV9">
        <v>56</v>
      </c>
    </row>
    <row r="10" spans="1:48" ht="26.1" customHeight="1" x14ac:dyDescent="0.3">
      <c r="A10" s="12" t="s">
        <v>80</v>
      </c>
      <c r="B10" s="12" t="s">
        <v>86</v>
      </c>
      <c r="C10" s="12" t="s">
        <v>82</v>
      </c>
      <c r="D10" s="13">
        <v>1015.8</v>
      </c>
      <c r="E10" s="14">
        <f>TRUNC(일위대가목록!E8,0)</f>
        <v>2849</v>
      </c>
      <c r="F10" s="14">
        <f t="shared" si="0"/>
        <v>2894014</v>
      </c>
      <c r="G10" s="14">
        <f>TRUNC(일위대가목록!F8,0)</f>
        <v>17130</v>
      </c>
      <c r="H10" s="14">
        <f t="shared" si="1"/>
        <v>17400654</v>
      </c>
      <c r="I10" s="14">
        <f>TRUNC(일위대가목록!G8,0)</f>
        <v>342</v>
      </c>
      <c r="J10" s="14">
        <f t="shared" si="2"/>
        <v>347403</v>
      </c>
      <c r="K10" s="14">
        <f t="shared" si="3"/>
        <v>20321</v>
      </c>
      <c r="L10" s="14">
        <f t="shared" si="4"/>
        <v>20642071</v>
      </c>
      <c r="M10" s="12" t="s">
        <v>87</v>
      </c>
      <c r="N10" s="1" t="s">
        <v>88</v>
      </c>
      <c r="O10" s="1" t="s">
        <v>53</v>
      </c>
      <c r="P10" s="1" t="s">
        <v>53</v>
      </c>
      <c r="Q10" s="1" t="s">
        <v>58</v>
      </c>
      <c r="R10" s="1" t="s">
        <v>65</v>
      </c>
      <c r="S10" s="1" t="s">
        <v>66</v>
      </c>
      <c r="T10" s="1" t="s">
        <v>66</v>
      </c>
      <c r="AR10" s="1" t="s">
        <v>53</v>
      </c>
      <c r="AS10" s="1" t="s">
        <v>53</v>
      </c>
      <c r="AU10" s="1" t="s">
        <v>89</v>
      </c>
      <c r="AV10">
        <v>57</v>
      </c>
    </row>
    <row r="11" spans="1:48" ht="26.1" customHeight="1" x14ac:dyDescent="0.3">
      <c r="A11" s="12" t="s">
        <v>90</v>
      </c>
      <c r="B11" s="12" t="s">
        <v>91</v>
      </c>
      <c r="C11" s="12" t="s">
        <v>92</v>
      </c>
      <c r="D11" s="13">
        <v>1</v>
      </c>
      <c r="E11" s="14">
        <f>TRUNC(일위대가목록!E9,0)</f>
        <v>0</v>
      </c>
      <c r="F11" s="14">
        <f t="shared" si="0"/>
        <v>0</v>
      </c>
      <c r="G11" s="14">
        <f>TRUNC(일위대가목록!F9,0)</f>
        <v>0</v>
      </c>
      <c r="H11" s="14">
        <f t="shared" si="1"/>
        <v>0</v>
      </c>
      <c r="I11" s="14">
        <f>TRUNC(일위대가목록!G9,0)</f>
        <v>1017970</v>
      </c>
      <c r="J11" s="14">
        <f t="shared" si="2"/>
        <v>1017970</v>
      </c>
      <c r="K11" s="14">
        <f t="shared" si="3"/>
        <v>1017970</v>
      </c>
      <c r="L11" s="14">
        <f t="shared" si="4"/>
        <v>1017970</v>
      </c>
      <c r="M11" s="12" t="s">
        <v>93</v>
      </c>
      <c r="N11" s="1" t="s">
        <v>94</v>
      </c>
      <c r="O11" s="1" t="s">
        <v>53</v>
      </c>
      <c r="P11" s="1" t="s">
        <v>53</v>
      </c>
      <c r="Q11" s="1" t="s">
        <v>58</v>
      </c>
      <c r="R11" s="1" t="s">
        <v>65</v>
      </c>
      <c r="S11" s="1" t="s">
        <v>66</v>
      </c>
      <c r="T11" s="1" t="s">
        <v>66</v>
      </c>
      <c r="AR11" s="1" t="s">
        <v>53</v>
      </c>
      <c r="AS11" s="1" t="s">
        <v>53</v>
      </c>
      <c r="AU11" s="1" t="s">
        <v>95</v>
      </c>
      <c r="AV11">
        <v>79</v>
      </c>
    </row>
    <row r="12" spans="1:48" ht="26.1" customHeight="1" x14ac:dyDescent="0.3">
      <c r="A12" s="12" t="s">
        <v>96</v>
      </c>
      <c r="B12" s="12" t="s">
        <v>97</v>
      </c>
      <c r="C12" s="12" t="s">
        <v>98</v>
      </c>
      <c r="D12" s="13">
        <v>1</v>
      </c>
      <c r="E12" s="14">
        <f>TRUNC(일위대가목록!E10,0)</f>
        <v>0</v>
      </c>
      <c r="F12" s="14">
        <f t="shared" si="0"/>
        <v>0</v>
      </c>
      <c r="G12" s="14">
        <f>TRUNC(일위대가목록!F10,0)</f>
        <v>1036188</v>
      </c>
      <c r="H12" s="14">
        <f t="shared" si="1"/>
        <v>1036188</v>
      </c>
      <c r="I12" s="14">
        <f>TRUNC(일위대가목록!G10,0)</f>
        <v>0</v>
      </c>
      <c r="J12" s="14">
        <f t="shared" si="2"/>
        <v>0</v>
      </c>
      <c r="K12" s="14">
        <f t="shared" si="3"/>
        <v>1036188</v>
      </c>
      <c r="L12" s="14">
        <f t="shared" si="4"/>
        <v>1036188</v>
      </c>
      <c r="M12" s="12" t="s">
        <v>99</v>
      </c>
      <c r="N12" s="1" t="s">
        <v>100</v>
      </c>
      <c r="O12" s="1" t="s">
        <v>53</v>
      </c>
      <c r="P12" s="1" t="s">
        <v>53</v>
      </c>
      <c r="Q12" s="1" t="s">
        <v>58</v>
      </c>
      <c r="R12" s="1" t="s">
        <v>65</v>
      </c>
      <c r="S12" s="1" t="s">
        <v>66</v>
      </c>
      <c r="T12" s="1" t="s">
        <v>66</v>
      </c>
      <c r="AR12" s="1" t="s">
        <v>53</v>
      </c>
      <c r="AS12" s="1" t="s">
        <v>53</v>
      </c>
      <c r="AU12" s="1" t="s">
        <v>101</v>
      </c>
      <c r="AV12">
        <v>160</v>
      </c>
    </row>
    <row r="13" spans="1:48" ht="26.1" customHeight="1" x14ac:dyDescent="0.3">
      <c r="A13" s="12" t="s">
        <v>102</v>
      </c>
      <c r="B13" s="12" t="s">
        <v>53</v>
      </c>
      <c r="C13" s="12" t="s">
        <v>82</v>
      </c>
      <c r="D13" s="13">
        <v>530.9</v>
      </c>
      <c r="E13" s="14">
        <f>TRUNC(일위대가목록!E11,0)</f>
        <v>0</v>
      </c>
      <c r="F13" s="14">
        <f t="shared" si="0"/>
        <v>0</v>
      </c>
      <c r="G13" s="14">
        <f>TRUNC(일위대가목록!F11,0)</f>
        <v>3453</v>
      </c>
      <c r="H13" s="14">
        <f t="shared" si="1"/>
        <v>1833197</v>
      </c>
      <c r="I13" s="14">
        <f>TRUNC(일위대가목록!G11,0)</f>
        <v>0</v>
      </c>
      <c r="J13" s="14">
        <f t="shared" si="2"/>
        <v>0</v>
      </c>
      <c r="K13" s="14">
        <f t="shared" si="3"/>
        <v>3453</v>
      </c>
      <c r="L13" s="14">
        <f t="shared" si="4"/>
        <v>1833197</v>
      </c>
      <c r="M13" s="12" t="s">
        <v>103</v>
      </c>
      <c r="N13" s="1" t="s">
        <v>104</v>
      </c>
      <c r="O13" s="1" t="s">
        <v>53</v>
      </c>
      <c r="P13" s="1" t="s">
        <v>53</v>
      </c>
      <c r="Q13" s="1" t="s">
        <v>58</v>
      </c>
      <c r="R13" s="1" t="s">
        <v>65</v>
      </c>
      <c r="S13" s="1" t="s">
        <v>66</v>
      </c>
      <c r="T13" s="1" t="s">
        <v>66</v>
      </c>
      <c r="AR13" s="1" t="s">
        <v>53</v>
      </c>
      <c r="AS13" s="1" t="s">
        <v>53</v>
      </c>
      <c r="AU13" s="1" t="s">
        <v>105</v>
      </c>
      <c r="AV13">
        <v>167</v>
      </c>
    </row>
    <row r="14" spans="1:48" ht="26.1" customHeight="1" x14ac:dyDescent="0.3">
      <c r="A14" s="12" t="s">
        <v>106</v>
      </c>
      <c r="B14" s="12" t="s">
        <v>107</v>
      </c>
      <c r="C14" s="12" t="s">
        <v>82</v>
      </c>
      <c r="D14" s="13">
        <v>236.7</v>
      </c>
      <c r="E14" s="14">
        <f>TRUNC(일위대가목록!E12,0)</f>
        <v>0</v>
      </c>
      <c r="F14" s="14">
        <f t="shared" si="0"/>
        <v>0</v>
      </c>
      <c r="G14" s="14">
        <f>TRUNC(일위대가목록!F12,0)</f>
        <v>4317</v>
      </c>
      <c r="H14" s="14">
        <f t="shared" si="1"/>
        <v>1021833</v>
      </c>
      <c r="I14" s="14">
        <f>TRUNC(일위대가목록!G12,0)</f>
        <v>0</v>
      </c>
      <c r="J14" s="14">
        <f t="shared" si="2"/>
        <v>0</v>
      </c>
      <c r="K14" s="14">
        <f t="shared" si="3"/>
        <v>4317</v>
      </c>
      <c r="L14" s="14">
        <f t="shared" si="4"/>
        <v>1021833</v>
      </c>
      <c r="M14" s="12" t="s">
        <v>108</v>
      </c>
      <c r="N14" s="1" t="s">
        <v>109</v>
      </c>
      <c r="O14" s="1" t="s">
        <v>53</v>
      </c>
      <c r="P14" s="1" t="s">
        <v>53</v>
      </c>
      <c r="Q14" s="1" t="s">
        <v>58</v>
      </c>
      <c r="R14" s="1" t="s">
        <v>65</v>
      </c>
      <c r="S14" s="1" t="s">
        <v>66</v>
      </c>
      <c r="T14" s="1" t="s">
        <v>66</v>
      </c>
      <c r="AR14" s="1" t="s">
        <v>53</v>
      </c>
      <c r="AS14" s="1" t="s">
        <v>53</v>
      </c>
      <c r="AU14" s="1" t="s">
        <v>110</v>
      </c>
      <c r="AV14">
        <v>92</v>
      </c>
    </row>
    <row r="15" spans="1:48" ht="26.1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58</v>
      </c>
    </row>
    <row r="16" spans="1:48" ht="26.1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58</v>
      </c>
    </row>
    <row r="17" spans="1:48" ht="26.1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58</v>
      </c>
    </row>
    <row r="18" spans="1:48" ht="26.1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58</v>
      </c>
    </row>
    <row r="19" spans="1:48" ht="26.1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58</v>
      </c>
    </row>
    <row r="20" spans="1:48" ht="26.1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58</v>
      </c>
    </row>
    <row r="21" spans="1:48" ht="26.1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58</v>
      </c>
    </row>
    <row r="22" spans="1:48" ht="26.1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58</v>
      </c>
    </row>
    <row r="23" spans="1:48" ht="26.1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58</v>
      </c>
    </row>
    <row r="24" spans="1:48" ht="26.1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58</v>
      </c>
    </row>
    <row r="25" spans="1:48" ht="26.1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58</v>
      </c>
    </row>
    <row r="26" spans="1:48" ht="26.1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58</v>
      </c>
    </row>
    <row r="27" spans="1:48" ht="26.1" customHeight="1" x14ac:dyDescent="0.3">
      <c r="A27" s="13"/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Q27" s="1" t="s">
        <v>58</v>
      </c>
    </row>
    <row r="28" spans="1:48" ht="26.1" customHeight="1" x14ac:dyDescent="0.3">
      <c r="A28" s="13"/>
      <c r="B28" s="13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58</v>
      </c>
    </row>
    <row r="29" spans="1:48" ht="26.1" customHeight="1" x14ac:dyDescent="0.3">
      <c r="A29" s="12" t="s">
        <v>111</v>
      </c>
      <c r="B29" s="13"/>
      <c r="C29" s="13"/>
      <c r="D29" s="13"/>
      <c r="E29" s="14"/>
      <c r="F29" s="14">
        <f>SUMIF(Q6:Q28,"010101",F6:F28)</f>
        <v>8014260</v>
      </c>
      <c r="G29" s="14"/>
      <c r="H29" s="14">
        <f>SUMIF(Q6:Q28,"010101",H6:H28)</f>
        <v>47894870</v>
      </c>
      <c r="I29" s="14"/>
      <c r="J29" s="14">
        <f>SUMIF(Q6:Q28,"010101",J6:J28)</f>
        <v>11130709</v>
      </c>
      <c r="K29" s="14"/>
      <c r="L29" s="14">
        <f>SUMIF(Q6:Q28,"010101",L6:L28)</f>
        <v>67039839</v>
      </c>
      <c r="M29" s="13"/>
      <c r="N29" t="s">
        <v>112</v>
      </c>
    </row>
    <row r="30" spans="1:48" ht="26.1" customHeight="1" x14ac:dyDescent="0.3">
      <c r="A30" s="12" t="s">
        <v>113</v>
      </c>
      <c r="B30" s="12" t="s">
        <v>53</v>
      </c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Q30" s="1" t="s">
        <v>114</v>
      </c>
    </row>
    <row r="31" spans="1:48" ht="26.1" customHeight="1" x14ac:dyDescent="0.3">
      <c r="A31" s="12" t="s">
        <v>115</v>
      </c>
      <c r="B31" s="12" t="s">
        <v>116</v>
      </c>
      <c r="C31" s="12" t="s">
        <v>70</v>
      </c>
      <c r="D31" s="13">
        <v>79.2</v>
      </c>
      <c r="E31" s="14">
        <f>TRUNC(일위대가목록!E13,0)</f>
        <v>51826</v>
      </c>
      <c r="F31" s="14">
        <f>TRUNC(E31*D31, 0)</f>
        <v>4104619</v>
      </c>
      <c r="G31" s="14">
        <f>TRUNC(일위대가목록!F13,0)</f>
        <v>56493</v>
      </c>
      <c r="H31" s="14">
        <f>TRUNC(G31*D31, 0)</f>
        <v>4474245</v>
      </c>
      <c r="I31" s="14">
        <f>TRUNC(일위대가목록!G13,0)</f>
        <v>1026</v>
      </c>
      <c r="J31" s="14">
        <f>TRUNC(I31*D31, 0)</f>
        <v>81259</v>
      </c>
      <c r="K31" s="14">
        <f>TRUNC(E31+G31+I31, 0)</f>
        <v>109345</v>
      </c>
      <c r="L31" s="14">
        <f>TRUNC(F31+H31+J31, 0)</f>
        <v>8660123</v>
      </c>
      <c r="M31" s="12" t="s">
        <v>117</v>
      </c>
      <c r="N31" s="1" t="s">
        <v>118</v>
      </c>
      <c r="O31" s="1" t="s">
        <v>53</v>
      </c>
      <c r="P31" s="1" t="s">
        <v>53</v>
      </c>
      <c r="Q31" s="1" t="s">
        <v>114</v>
      </c>
      <c r="R31" s="1" t="s">
        <v>65</v>
      </c>
      <c r="S31" s="1" t="s">
        <v>66</v>
      </c>
      <c r="T31" s="1" t="s">
        <v>66</v>
      </c>
      <c r="AR31" s="1" t="s">
        <v>53</v>
      </c>
      <c r="AS31" s="1" t="s">
        <v>53</v>
      </c>
      <c r="AU31" s="1" t="s">
        <v>119</v>
      </c>
      <c r="AV31">
        <v>10</v>
      </c>
    </row>
    <row r="32" spans="1:48" ht="26.1" customHeight="1" x14ac:dyDescent="0.3">
      <c r="A32" s="13"/>
      <c r="B32" s="13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Q32" s="1" t="s">
        <v>114</v>
      </c>
    </row>
    <row r="33" spans="1:17" ht="26.1" customHeight="1" x14ac:dyDescent="0.3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114</v>
      </c>
    </row>
    <row r="34" spans="1:17" ht="26.1" customHeight="1" x14ac:dyDescent="0.3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114</v>
      </c>
    </row>
    <row r="35" spans="1:17" ht="26.1" customHeight="1" x14ac:dyDescent="0.3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114</v>
      </c>
    </row>
    <row r="36" spans="1:17" ht="26.1" customHeight="1" x14ac:dyDescent="0.3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114</v>
      </c>
    </row>
    <row r="37" spans="1:17" ht="26.1" customHeight="1" x14ac:dyDescent="0.3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114</v>
      </c>
    </row>
    <row r="38" spans="1:17" ht="26.1" customHeight="1" x14ac:dyDescent="0.3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114</v>
      </c>
    </row>
    <row r="39" spans="1:17" ht="26.1" customHeight="1" x14ac:dyDescent="0.3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114</v>
      </c>
    </row>
    <row r="40" spans="1:17" ht="26.1" customHeight="1" x14ac:dyDescent="0.3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114</v>
      </c>
    </row>
    <row r="41" spans="1:17" ht="26.1" customHeight="1" x14ac:dyDescent="0.3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114</v>
      </c>
    </row>
    <row r="42" spans="1:17" ht="26.1" customHeight="1" x14ac:dyDescent="0.3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114</v>
      </c>
    </row>
    <row r="43" spans="1:17" ht="26.1" customHeight="1" x14ac:dyDescent="0.3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114</v>
      </c>
    </row>
    <row r="44" spans="1:17" ht="26.1" customHeight="1" x14ac:dyDescent="0.3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114</v>
      </c>
    </row>
    <row r="45" spans="1:17" ht="26.1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114</v>
      </c>
    </row>
    <row r="46" spans="1:17" ht="26.1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114</v>
      </c>
    </row>
    <row r="47" spans="1:17" ht="26.1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114</v>
      </c>
    </row>
    <row r="48" spans="1:17" ht="26.1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114</v>
      </c>
    </row>
    <row r="49" spans="1:48" ht="26.1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114</v>
      </c>
    </row>
    <row r="50" spans="1:48" ht="26.1" customHeight="1" x14ac:dyDescent="0.3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114</v>
      </c>
    </row>
    <row r="51" spans="1:48" ht="26.1" customHeight="1" x14ac:dyDescent="0.3">
      <c r="A51" s="13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Q51" s="1" t="s">
        <v>114</v>
      </c>
    </row>
    <row r="52" spans="1:48" ht="26.1" customHeight="1" x14ac:dyDescent="0.3">
      <c r="A52" s="13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114</v>
      </c>
    </row>
    <row r="53" spans="1:48" ht="26.1" customHeight="1" x14ac:dyDescent="0.3">
      <c r="A53" s="13"/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Q53" s="1" t="s">
        <v>114</v>
      </c>
    </row>
    <row r="54" spans="1:48" ht="26.1" customHeight="1" x14ac:dyDescent="0.3">
      <c r="A54" s="12" t="s">
        <v>111</v>
      </c>
      <c r="B54" s="13"/>
      <c r="C54" s="13"/>
      <c r="D54" s="13"/>
      <c r="E54" s="14"/>
      <c r="F54" s="14">
        <f>SUMIF(Q31:Q53,"010102",F31:F53)</f>
        <v>4104619</v>
      </c>
      <c r="G54" s="14"/>
      <c r="H54" s="14">
        <f>SUMIF(Q31:Q53,"010102",H31:H53)</f>
        <v>4474245</v>
      </c>
      <c r="I54" s="14"/>
      <c r="J54" s="14">
        <f>SUMIF(Q31:Q53,"010102",J31:J53)</f>
        <v>81259</v>
      </c>
      <c r="K54" s="14"/>
      <c r="L54" s="14">
        <f>SUMIF(Q31:Q53,"010102",L31:L53)</f>
        <v>8660123</v>
      </c>
      <c r="M54" s="13"/>
      <c r="N54" t="s">
        <v>112</v>
      </c>
    </row>
    <row r="55" spans="1:48" ht="26.1" customHeight="1" x14ac:dyDescent="0.3">
      <c r="A55" s="12" t="s">
        <v>120</v>
      </c>
      <c r="B55" s="12" t="s">
        <v>53</v>
      </c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Q55" s="1" t="s">
        <v>121</v>
      </c>
    </row>
    <row r="56" spans="1:48" ht="26.1" customHeight="1" x14ac:dyDescent="0.3">
      <c r="A56" s="12" t="s">
        <v>122</v>
      </c>
      <c r="B56" s="12" t="s">
        <v>123</v>
      </c>
      <c r="C56" s="12" t="s">
        <v>70</v>
      </c>
      <c r="D56" s="13">
        <v>88.3</v>
      </c>
      <c r="E56" s="14">
        <f>TRUNC(일위대가목록!E14,0)</f>
        <v>25633</v>
      </c>
      <c r="F56" s="14">
        <f>TRUNC(E56*D56, 0)</f>
        <v>2263393</v>
      </c>
      <c r="G56" s="14">
        <f>TRUNC(일위대가목록!F14,0)</f>
        <v>25870</v>
      </c>
      <c r="H56" s="14">
        <f>TRUNC(G56*D56, 0)</f>
        <v>2284321</v>
      </c>
      <c r="I56" s="14">
        <f>TRUNC(일위대가목록!G14,0)</f>
        <v>517</v>
      </c>
      <c r="J56" s="14">
        <f>TRUNC(I56*D56, 0)</f>
        <v>45651</v>
      </c>
      <c r="K56" s="14">
        <f t="shared" ref="K56:L59" si="5">TRUNC(E56+G56+I56, 0)</f>
        <v>52020</v>
      </c>
      <c r="L56" s="14">
        <f t="shared" si="5"/>
        <v>4593365</v>
      </c>
      <c r="M56" s="12" t="s">
        <v>124</v>
      </c>
      <c r="N56" s="1" t="s">
        <v>125</v>
      </c>
      <c r="O56" s="1" t="s">
        <v>53</v>
      </c>
      <c r="P56" s="1" t="s">
        <v>53</v>
      </c>
      <c r="Q56" s="1" t="s">
        <v>121</v>
      </c>
      <c r="R56" s="1" t="s">
        <v>65</v>
      </c>
      <c r="S56" s="1" t="s">
        <v>66</v>
      </c>
      <c r="T56" s="1" t="s">
        <v>66</v>
      </c>
      <c r="AR56" s="1" t="s">
        <v>53</v>
      </c>
      <c r="AS56" s="1" t="s">
        <v>53</v>
      </c>
      <c r="AU56" s="1" t="s">
        <v>126</v>
      </c>
      <c r="AV56">
        <v>162</v>
      </c>
    </row>
    <row r="57" spans="1:48" ht="26.1" customHeight="1" x14ac:dyDescent="0.3">
      <c r="A57" s="12" t="s">
        <v>127</v>
      </c>
      <c r="B57" s="12" t="s">
        <v>128</v>
      </c>
      <c r="C57" s="12" t="s">
        <v>70</v>
      </c>
      <c r="D57" s="13">
        <v>119.8</v>
      </c>
      <c r="E57" s="14">
        <f>TRUNC(일위대가목록!E15,0)</f>
        <v>22496</v>
      </c>
      <c r="F57" s="14">
        <f>TRUNC(E57*D57, 0)</f>
        <v>2695020</v>
      </c>
      <c r="G57" s="14">
        <f>TRUNC(일위대가목록!F15,0)</f>
        <v>25870</v>
      </c>
      <c r="H57" s="14">
        <f>TRUNC(G57*D57, 0)</f>
        <v>3099226</v>
      </c>
      <c r="I57" s="14">
        <f>TRUNC(일위대가목록!G15,0)</f>
        <v>517</v>
      </c>
      <c r="J57" s="14">
        <f>TRUNC(I57*D57, 0)</f>
        <v>61936</v>
      </c>
      <c r="K57" s="14">
        <f t="shared" si="5"/>
        <v>48883</v>
      </c>
      <c r="L57" s="14">
        <f t="shared" si="5"/>
        <v>5856182</v>
      </c>
      <c r="M57" s="12" t="s">
        <v>129</v>
      </c>
      <c r="N57" s="1" t="s">
        <v>130</v>
      </c>
      <c r="O57" s="1" t="s">
        <v>53</v>
      </c>
      <c r="P57" s="1" t="s">
        <v>53</v>
      </c>
      <c r="Q57" s="1" t="s">
        <v>121</v>
      </c>
      <c r="R57" s="1" t="s">
        <v>65</v>
      </c>
      <c r="S57" s="1" t="s">
        <v>66</v>
      </c>
      <c r="T57" s="1" t="s">
        <v>66</v>
      </c>
      <c r="AR57" s="1" t="s">
        <v>53</v>
      </c>
      <c r="AS57" s="1" t="s">
        <v>53</v>
      </c>
      <c r="AU57" s="1" t="s">
        <v>131</v>
      </c>
      <c r="AV57">
        <v>20</v>
      </c>
    </row>
    <row r="58" spans="1:48" ht="26.1" customHeight="1" x14ac:dyDescent="0.3">
      <c r="A58" s="12" t="s">
        <v>132</v>
      </c>
      <c r="B58" s="12" t="s">
        <v>133</v>
      </c>
      <c r="C58" s="12" t="s">
        <v>70</v>
      </c>
      <c r="D58" s="13">
        <v>57.2</v>
      </c>
      <c r="E58" s="14">
        <f>TRUNC(일위대가목록!E16,0)</f>
        <v>15113</v>
      </c>
      <c r="F58" s="14">
        <f>TRUNC(E58*D58, 0)</f>
        <v>864463</v>
      </c>
      <c r="G58" s="14">
        <f>TRUNC(일위대가목록!F16,0)</f>
        <v>19674</v>
      </c>
      <c r="H58" s="14">
        <f>TRUNC(G58*D58, 0)</f>
        <v>1125352</v>
      </c>
      <c r="I58" s="14">
        <f>TRUNC(일위대가목록!G16,0)</f>
        <v>784</v>
      </c>
      <c r="J58" s="14">
        <f>TRUNC(I58*D58, 0)</f>
        <v>44844</v>
      </c>
      <c r="K58" s="14">
        <f t="shared" si="5"/>
        <v>35571</v>
      </c>
      <c r="L58" s="14">
        <f t="shared" si="5"/>
        <v>2034659</v>
      </c>
      <c r="M58" s="12" t="s">
        <v>134</v>
      </c>
      <c r="N58" s="1" t="s">
        <v>135</v>
      </c>
      <c r="O58" s="1" t="s">
        <v>53</v>
      </c>
      <c r="P58" s="1" t="s">
        <v>53</v>
      </c>
      <c r="Q58" s="1" t="s">
        <v>121</v>
      </c>
      <c r="R58" s="1" t="s">
        <v>65</v>
      </c>
      <c r="S58" s="1" t="s">
        <v>66</v>
      </c>
      <c r="T58" s="1" t="s">
        <v>66</v>
      </c>
      <c r="AR58" s="1" t="s">
        <v>53</v>
      </c>
      <c r="AS58" s="1" t="s">
        <v>53</v>
      </c>
      <c r="AU58" s="1" t="s">
        <v>136</v>
      </c>
      <c r="AV58">
        <v>21</v>
      </c>
    </row>
    <row r="59" spans="1:48" ht="26.1" customHeight="1" x14ac:dyDescent="0.3">
      <c r="A59" s="12" t="s">
        <v>137</v>
      </c>
      <c r="B59" s="12" t="s">
        <v>138</v>
      </c>
      <c r="C59" s="12" t="s">
        <v>139</v>
      </c>
      <c r="D59" s="13">
        <v>6</v>
      </c>
      <c r="E59" s="14">
        <f>TRUNC(일위대가목록!E17,0)</f>
        <v>18270</v>
      </c>
      <c r="F59" s="14">
        <f>TRUNC(E59*D59, 0)</f>
        <v>109620</v>
      </c>
      <c r="G59" s="14">
        <f>TRUNC(일위대가목록!F17,0)</f>
        <v>31608</v>
      </c>
      <c r="H59" s="14">
        <f>TRUNC(G59*D59, 0)</f>
        <v>189648</v>
      </c>
      <c r="I59" s="14">
        <f>TRUNC(일위대가목록!G17,0)</f>
        <v>1260</v>
      </c>
      <c r="J59" s="14">
        <f>TRUNC(I59*D59, 0)</f>
        <v>7560</v>
      </c>
      <c r="K59" s="14">
        <f t="shared" si="5"/>
        <v>51138</v>
      </c>
      <c r="L59" s="14">
        <f t="shared" si="5"/>
        <v>306828</v>
      </c>
      <c r="M59" s="12" t="s">
        <v>140</v>
      </c>
      <c r="N59" s="1" t="s">
        <v>141</v>
      </c>
      <c r="O59" s="1" t="s">
        <v>53</v>
      </c>
      <c r="P59" s="1" t="s">
        <v>53</v>
      </c>
      <c r="Q59" s="1" t="s">
        <v>121</v>
      </c>
      <c r="R59" s="1" t="s">
        <v>65</v>
      </c>
      <c r="S59" s="1" t="s">
        <v>66</v>
      </c>
      <c r="T59" s="1" t="s">
        <v>66</v>
      </c>
      <c r="AR59" s="1" t="s">
        <v>53</v>
      </c>
      <c r="AS59" s="1" t="s">
        <v>53</v>
      </c>
      <c r="AU59" s="1" t="s">
        <v>142</v>
      </c>
      <c r="AV59">
        <v>22</v>
      </c>
    </row>
    <row r="60" spans="1:48" ht="26.1" customHeight="1" x14ac:dyDescent="0.3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N60" s="1" t="s">
        <v>146</v>
      </c>
      <c r="O60" s="1" t="s">
        <v>53</v>
      </c>
      <c r="P60" s="1" t="s">
        <v>53</v>
      </c>
      <c r="Q60" s="1" t="s">
        <v>121</v>
      </c>
      <c r="R60" s="1" t="s">
        <v>65</v>
      </c>
      <c r="S60" s="1" t="s">
        <v>66</v>
      </c>
      <c r="T60" s="1" t="s">
        <v>66</v>
      </c>
      <c r="AR60" s="1" t="s">
        <v>53</v>
      </c>
      <c r="AS60" s="1" t="s">
        <v>53</v>
      </c>
      <c r="AU60" s="1" t="s">
        <v>147</v>
      </c>
      <c r="AV60">
        <v>172</v>
      </c>
    </row>
    <row r="61" spans="1:48" ht="26.1" customHeight="1" x14ac:dyDescent="0.3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121</v>
      </c>
    </row>
    <row r="62" spans="1:48" ht="26.1" customHeight="1" x14ac:dyDescent="0.3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121</v>
      </c>
    </row>
    <row r="63" spans="1:48" ht="26.1" customHeight="1" x14ac:dyDescent="0.3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121</v>
      </c>
    </row>
    <row r="64" spans="1:48" ht="26.1" customHeight="1" x14ac:dyDescent="0.3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121</v>
      </c>
    </row>
    <row r="65" spans="1:17" ht="26.1" customHeight="1" x14ac:dyDescent="0.3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121</v>
      </c>
    </row>
    <row r="66" spans="1:17" ht="26.1" customHeight="1" x14ac:dyDescent="0.3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121</v>
      </c>
    </row>
    <row r="67" spans="1:17" ht="26.1" customHeight="1" x14ac:dyDescent="0.3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121</v>
      </c>
    </row>
    <row r="68" spans="1:17" ht="26.1" customHeight="1" x14ac:dyDescent="0.3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121</v>
      </c>
    </row>
    <row r="69" spans="1:17" ht="26.1" customHeight="1" x14ac:dyDescent="0.3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121</v>
      </c>
    </row>
    <row r="70" spans="1:17" ht="26.1" customHeight="1" x14ac:dyDescent="0.3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121</v>
      </c>
    </row>
    <row r="71" spans="1:17" ht="26.1" customHeight="1" x14ac:dyDescent="0.3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121</v>
      </c>
    </row>
    <row r="72" spans="1:17" ht="26.1" customHeight="1" x14ac:dyDescent="0.3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121</v>
      </c>
    </row>
    <row r="73" spans="1:17" ht="26.1" customHeight="1" x14ac:dyDescent="0.3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121</v>
      </c>
    </row>
    <row r="74" spans="1:17" ht="26.1" customHeight="1" x14ac:dyDescent="0.3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121</v>
      </c>
    </row>
    <row r="75" spans="1:17" ht="26.1" customHeight="1" x14ac:dyDescent="0.3">
      <c r="A75" s="13"/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Q75" s="1" t="s">
        <v>121</v>
      </c>
    </row>
    <row r="76" spans="1:17" ht="26.1" customHeight="1" x14ac:dyDescent="0.3">
      <c r="A76" s="13"/>
      <c r="B76" s="13"/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Q76" s="1" t="s">
        <v>121</v>
      </c>
    </row>
    <row r="77" spans="1:17" ht="26.1" customHeight="1" x14ac:dyDescent="0.3">
      <c r="A77" s="13"/>
      <c r="B77" s="13"/>
      <c r="C77" s="13"/>
      <c r="D77" s="13"/>
      <c r="E77" s="14"/>
      <c r="F77" s="14"/>
      <c r="G77" s="14"/>
      <c r="H77" s="14"/>
      <c r="I77" s="14"/>
      <c r="J77" s="14"/>
      <c r="K77" s="14"/>
      <c r="L77" s="14"/>
      <c r="M77" s="13"/>
      <c r="Q77" s="1" t="s">
        <v>121</v>
      </c>
    </row>
    <row r="78" spans="1:17" ht="26.1" customHeight="1" x14ac:dyDescent="0.3">
      <c r="A78" s="13"/>
      <c r="B78" s="13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  <c r="Q78" s="1" t="s">
        <v>121</v>
      </c>
    </row>
    <row r="79" spans="1:17" ht="26.1" customHeight="1" x14ac:dyDescent="0.3">
      <c r="A79" s="12" t="s">
        <v>111</v>
      </c>
      <c r="B79" s="13"/>
      <c r="C79" s="13"/>
      <c r="D79" s="13"/>
      <c r="E79" s="14"/>
      <c r="F79" s="14">
        <f>SUMIF(Q56:Q78,"010103",F56:F78)</f>
        <v>5932496</v>
      </c>
      <c r="G79" s="14"/>
      <c r="H79" s="14">
        <f>SUMIF(Q56:Q78,"010103",H56:H78)</f>
        <v>6698547</v>
      </c>
      <c r="I79" s="14"/>
      <c r="J79" s="14">
        <f>SUMIF(Q56:Q78,"010103",J56:J78)</f>
        <v>159991</v>
      </c>
      <c r="K79" s="14"/>
      <c r="L79" s="14">
        <f>SUMIF(Q56:Q78,"010103",L56:L78)</f>
        <v>12791034</v>
      </c>
      <c r="M79" s="13"/>
      <c r="N79" t="s">
        <v>112</v>
      </c>
    </row>
    <row r="80" spans="1:17" ht="26.1" customHeight="1" x14ac:dyDescent="0.3">
      <c r="A80" s="12" t="s">
        <v>148</v>
      </c>
      <c r="B80" s="12" t="s">
        <v>53</v>
      </c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Q80" s="1" t="s">
        <v>149</v>
      </c>
    </row>
    <row r="81" spans="1:48" ht="26.1" customHeight="1" x14ac:dyDescent="0.3">
      <c r="A81" s="12" t="s">
        <v>150</v>
      </c>
      <c r="B81" s="12" t="s">
        <v>151</v>
      </c>
      <c r="C81" s="12" t="s">
        <v>82</v>
      </c>
      <c r="D81" s="13">
        <v>229</v>
      </c>
      <c r="E81" s="14">
        <f>TRUNC(단가대비표!O32,0)</f>
        <v>0</v>
      </c>
      <c r="F81" s="14">
        <f t="shared" ref="F81:F86" si="6">TRUNC(E81*D81, 0)</f>
        <v>0</v>
      </c>
      <c r="G81" s="14">
        <f>TRUNC(단가대비표!P32,0)</f>
        <v>0</v>
      </c>
      <c r="H81" s="14">
        <f t="shared" ref="H81:H86" si="7">TRUNC(G81*D81, 0)</f>
        <v>0</v>
      </c>
      <c r="I81" s="14">
        <f>TRUNC(단가대비표!V32,0)</f>
        <v>0</v>
      </c>
      <c r="J81" s="14">
        <f t="shared" ref="J81:J86" si="8">TRUNC(I81*D81, 0)</f>
        <v>0</v>
      </c>
      <c r="K81" s="14">
        <f t="shared" ref="K81:L86" si="9">TRUNC(E81+G81+I81, 0)</f>
        <v>0</v>
      </c>
      <c r="L81" s="14">
        <f t="shared" si="9"/>
        <v>0</v>
      </c>
      <c r="M81" s="12" t="s">
        <v>53</v>
      </c>
      <c r="N81" s="1" t="s">
        <v>152</v>
      </c>
      <c r="O81" s="1" t="s">
        <v>53</v>
      </c>
      <c r="P81" s="1" t="s">
        <v>53</v>
      </c>
      <c r="Q81" s="1" t="s">
        <v>149</v>
      </c>
      <c r="R81" s="1" t="s">
        <v>66</v>
      </c>
      <c r="S81" s="1" t="s">
        <v>66</v>
      </c>
      <c r="T81" s="1" t="s">
        <v>65</v>
      </c>
      <c r="AR81" s="1" t="s">
        <v>53</v>
      </c>
      <c r="AS81" s="1" t="s">
        <v>53</v>
      </c>
      <c r="AU81" s="1" t="s">
        <v>153</v>
      </c>
      <c r="AV81">
        <v>77</v>
      </c>
    </row>
    <row r="82" spans="1:48" ht="26.1" customHeight="1" x14ac:dyDescent="0.3">
      <c r="A82" s="12" t="s">
        <v>154</v>
      </c>
      <c r="B82" s="12" t="s">
        <v>53</v>
      </c>
      <c r="C82" s="12" t="s">
        <v>82</v>
      </c>
      <c r="D82" s="13">
        <v>213.3</v>
      </c>
      <c r="E82" s="14">
        <f>TRUNC(단가대비표!O31,0)</f>
        <v>95570</v>
      </c>
      <c r="F82" s="14">
        <f t="shared" si="6"/>
        <v>20385081</v>
      </c>
      <c r="G82" s="14">
        <f>TRUNC(단가대비표!P31,0)</f>
        <v>0</v>
      </c>
      <c r="H82" s="14">
        <f t="shared" si="7"/>
        <v>0</v>
      </c>
      <c r="I82" s="14">
        <f>TRUNC(단가대비표!V31,0)</f>
        <v>0</v>
      </c>
      <c r="J82" s="14">
        <f t="shared" si="8"/>
        <v>0</v>
      </c>
      <c r="K82" s="14">
        <f t="shared" si="9"/>
        <v>95570</v>
      </c>
      <c r="L82" s="14">
        <f t="shared" si="9"/>
        <v>20385081</v>
      </c>
      <c r="M82" s="12" t="s">
        <v>53</v>
      </c>
      <c r="N82" s="1" t="s">
        <v>155</v>
      </c>
      <c r="O82" s="1" t="s">
        <v>53</v>
      </c>
      <c r="P82" s="1" t="s">
        <v>53</v>
      </c>
      <c r="Q82" s="1" t="s">
        <v>149</v>
      </c>
      <c r="R82" s="1" t="s">
        <v>66</v>
      </c>
      <c r="S82" s="1" t="s">
        <v>66</v>
      </c>
      <c r="T82" s="1" t="s">
        <v>65</v>
      </c>
      <c r="AR82" s="1" t="s">
        <v>53</v>
      </c>
      <c r="AS82" s="1" t="s">
        <v>53</v>
      </c>
      <c r="AU82" s="1" t="s">
        <v>156</v>
      </c>
      <c r="AV82">
        <v>25</v>
      </c>
    </row>
    <row r="83" spans="1:48" ht="26.1" customHeight="1" x14ac:dyDescent="0.3">
      <c r="A83" s="12" t="s">
        <v>157</v>
      </c>
      <c r="B83" s="12" t="s">
        <v>158</v>
      </c>
      <c r="C83" s="12" t="s">
        <v>82</v>
      </c>
      <c r="D83" s="13">
        <v>145</v>
      </c>
      <c r="E83" s="14">
        <f>TRUNC(단가대비표!O125,0)</f>
        <v>298620</v>
      </c>
      <c r="F83" s="14">
        <f t="shared" si="6"/>
        <v>43299900</v>
      </c>
      <c r="G83" s="14">
        <f>TRUNC(단가대비표!P125,0)</f>
        <v>0</v>
      </c>
      <c r="H83" s="14">
        <f t="shared" si="7"/>
        <v>0</v>
      </c>
      <c r="I83" s="14">
        <f>TRUNC(단가대비표!V125,0)</f>
        <v>0</v>
      </c>
      <c r="J83" s="14">
        <f t="shared" si="8"/>
        <v>0</v>
      </c>
      <c r="K83" s="14">
        <f t="shared" si="9"/>
        <v>298620</v>
      </c>
      <c r="L83" s="14">
        <f t="shared" si="9"/>
        <v>43299900</v>
      </c>
      <c r="M83" s="12" t="s">
        <v>53</v>
      </c>
      <c r="N83" s="1" t="s">
        <v>159</v>
      </c>
      <c r="O83" s="1" t="s">
        <v>53</v>
      </c>
      <c r="P83" s="1" t="s">
        <v>53</v>
      </c>
      <c r="Q83" s="1" t="s">
        <v>149</v>
      </c>
      <c r="R83" s="1" t="s">
        <v>66</v>
      </c>
      <c r="S83" s="1" t="s">
        <v>66</v>
      </c>
      <c r="T83" s="1" t="s">
        <v>65</v>
      </c>
      <c r="AR83" s="1" t="s">
        <v>53</v>
      </c>
      <c r="AS83" s="1" t="s">
        <v>53</v>
      </c>
      <c r="AU83" s="1" t="s">
        <v>160</v>
      </c>
      <c r="AV83">
        <v>84</v>
      </c>
    </row>
    <row r="84" spans="1:48" ht="26.1" customHeight="1" x14ac:dyDescent="0.3">
      <c r="A84" s="12" t="s">
        <v>161</v>
      </c>
      <c r="B84" s="12" t="s">
        <v>162</v>
      </c>
      <c r="C84" s="12" t="s">
        <v>163</v>
      </c>
      <c r="D84" s="13">
        <v>123.6</v>
      </c>
      <c r="E84" s="14">
        <f>TRUNC(단가대비표!O21,0)</f>
        <v>940</v>
      </c>
      <c r="F84" s="14">
        <f t="shared" si="6"/>
        <v>116184</v>
      </c>
      <c r="G84" s="14">
        <f>TRUNC(단가대비표!P21,0)</f>
        <v>0</v>
      </c>
      <c r="H84" s="14">
        <f t="shared" si="7"/>
        <v>0</v>
      </c>
      <c r="I84" s="14">
        <f>TRUNC(단가대비표!V21,0)</f>
        <v>0</v>
      </c>
      <c r="J84" s="14">
        <f t="shared" si="8"/>
        <v>0</v>
      </c>
      <c r="K84" s="14">
        <f t="shared" si="9"/>
        <v>940</v>
      </c>
      <c r="L84" s="14">
        <f t="shared" si="9"/>
        <v>116184</v>
      </c>
      <c r="M84" s="12" t="s">
        <v>53</v>
      </c>
      <c r="N84" s="1" t="s">
        <v>164</v>
      </c>
      <c r="O84" s="1" t="s">
        <v>53</v>
      </c>
      <c r="P84" s="1" t="s">
        <v>53</v>
      </c>
      <c r="Q84" s="1" t="s">
        <v>149</v>
      </c>
      <c r="R84" s="1" t="s">
        <v>66</v>
      </c>
      <c r="S84" s="1" t="s">
        <v>66</v>
      </c>
      <c r="T84" s="1" t="s">
        <v>65</v>
      </c>
      <c r="AR84" s="1" t="s">
        <v>53</v>
      </c>
      <c r="AS84" s="1" t="s">
        <v>53</v>
      </c>
      <c r="AU84" s="1" t="s">
        <v>165</v>
      </c>
      <c r="AV84">
        <v>93</v>
      </c>
    </row>
    <row r="85" spans="1:48" ht="26.1" customHeight="1" x14ac:dyDescent="0.3">
      <c r="A85" s="12" t="s">
        <v>166</v>
      </c>
      <c r="B85" s="12" t="s">
        <v>167</v>
      </c>
      <c r="C85" s="12" t="s">
        <v>70</v>
      </c>
      <c r="D85" s="13">
        <v>740.8</v>
      </c>
      <c r="E85" s="14">
        <f>TRUNC(단가대비표!O74,0)</f>
        <v>15160</v>
      </c>
      <c r="F85" s="14">
        <f t="shared" si="6"/>
        <v>11230528</v>
      </c>
      <c r="G85" s="14">
        <f>TRUNC(단가대비표!P74,0)</f>
        <v>0</v>
      </c>
      <c r="H85" s="14">
        <f t="shared" si="7"/>
        <v>0</v>
      </c>
      <c r="I85" s="14">
        <f>TRUNC(단가대비표!V74,0)</f>
        <v>0</v>
      </c>
      <c r="J85" s="14">
        <f t="shared" si="8"/>
        <v>0</v>
      </c>
      <c r="K85" s="14">
        <f t="shared" si="9"/>
        <v>15160</v>
      </c>
      <c r="L85" s="14">
        <f t="shared" si="9"/>
        <v>11230528</v>
      </c>
      <c r="M85" s="12" t="s">
        <v>53</v>
      </c>
      <c r="N85" s="1" t="s">
        <v>168</v>
      </c>
      <c r="O85" s="1" t="s">
        <v>53</v>
      </c>
      <c r="P85" s="1" t="s">
        <v>53</v>
      </c>
      <c r="Q85" s="1" t="s">
        <v>149</v>
      </c>
      <c r="R85" s="1" t="s">
        <v>66</v>
      </c>
      <c r="S85" s="1" t="s">
        <v>66</v>
      </c>
      <c r="T85" s="1" t="s">
        <v>65</v>
      </c>
      <c r="AR85" s="1" t="s">
        <v>53</v>
      </c>
      <c r="AS85" s="1" t="s">
        <v>53</v>
      </c>
      <c r="AU85" s="1" t="s">
        <v>169</v>
      </c>
      <c r="AV85">
        <v>91</v>
      </c>
    </row>
    <row r="86" spans="1:48" ht="26.1" customHeight="1" x14ac:dyDescent="0.3">
      <c r="A86" s="12" t="s">
        <v>170</v>
      </c>
      <c r="B86" s="12" t="s">
        <v>171</v>
      </c>
      <c r="C86" s="12" t="s">
        <v>172</v>
      </c>
      <c r="D86" s="13">
        <v>8.3740000000000006</v>
      </c>
      <c r="E86" s="14">
        <f>TRUNC(일위대가목록!E19,0)</f>
        <v>0</v>
      </c>
      <c r="F86" s="14">
        <f t="shared" si="6"/>
        <v>0</v>
      </c>
      <c r="G86" s="14">
        <f>TRUNC(일위대가목록!F19,0)</f>
        <v>3058129</v>
      </c>
      <c r="H86" s="14">
        <f t="shared" si="7"/>
        <v>25608772</v>
      </c>
      <c r="I86" s="14">
        <f>TRUNC(일위대가목록!G19,0)</f>
        <v>91743</v>
      </c>
      <c r="J86" s="14">
        <f t="shared" si="8"/>
        <v>768255</v>
      </c>
      <c r="K86" s="14">
        <f t="shared" si="9"/>
        <v>3149872</v>
      </c>
      <c r="L86" s="14">
        <f t="shared" si="9"/>
        <v>26377027</v>
      </c>
      <c r="M86" s="12" t="s">
        <v>173</v>
      </c>
      <c r="N86" s="1" t="s">
        <v>174</v>
      </c>
      <c r="O86" s="1" t="s">
        <v>53</v>
      </c>
      <c r="P86" s="1" t="s">
        <v>53</v>
      </c>
      <c r="Q86" s="1" t="s">
        <v>149</v>
      </c>
      <c r="R86" s="1" t="s">
        <v>65</v>
      </c>
      <c r="S86" s="1" t="s">
        <v>66</v>
      </c>
      <c r="T86" s="1" t="s">
        <v>66</v>
      </c>
      <c r="AR86" s="1" t="s">
        <v>53</v>
      </c>
      <c r="AS86" s="1" t="s">
        <v>53</v>
      </c>
      <c r="AU86" s="1" t="s">
        <v>175</v>
      </c>
      <c r="AV86">
        <v>95</v>
      </c>
    </row>
    <row r="87" spans="1:48" ht="26.1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149</v>
      </c>
    </row>
    <row r="88" spans="1:48" ht="26.1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149</v>
      </c>
    </row>
    <row r="89" spans="1:48" ht="26.1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149</v>
      </c>
    </row>
    <row r="90" spans="1:48" ht="26.1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149</v>
      </c>
    </row>
    <row r="91" spans="1:48" ht="26.1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149</v>
      </c>
    </row>
    <row r="92" spans="1:48" ht="26.1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149</v>
      </c>
    </row>
    <row r="93" spans="1:48" ht="26.1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149</v>
      </c>
    </row>
    <row r="94" spans="1:48" ht="26.1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149</v>
      </c>
    </row>
    <row r="95" spans="1:48" ht="26.1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149</v>
      </c>
    </row>
    <row r="96" spans="1:48" ht="26.1" customHeight="1" x14ac:dyDescent="0.3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149</v>
      </c>
    </row>
    <row r="97" spans="1:48" ht="26.1" customHeight="1" x14ac:dyDescent="0.3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149</v>
      </c>
    </row>
    <row r="98" spans="1:48" ht="26.1" customHeight="1" x14ac:dyDescent="0.3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149</v>
      </c>
    </row>
    <row r="99" spans="1:48" ht="26.1" customHeight="1" x14ac:dyDescent="0.3">
      <c r="A99" s="13"/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Q99" s="1" t="s">
        <v>149</v>
      </c>
    </row>
    <row r="100" spans="1:48" ht="26.1" customHeight="1" x14ac:dyDescent="0.3">
      <c r="A100" s="13"/>
      <c r="B100" s="13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149</v>
      </c>
    </row>
    <row r="101" spans="1:48" ht="26.1" customHeight="1" x14ac:dyDescent="0.3">
      <c r="A101" s="13"/>
      <c r="B101" s="13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Q101" s="1" t="s">
        <v>149</v>
      </c>
    </row>
    <row r="102" spans="1:48" ht="26.1" customHeight="1" x14ac:dyDescent="0.3">
      <c r="A102" s="13"/>
      <c r="B102" s="13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Q102" s="1" t="s">
        <v>149</v>
      </c>
    </row>
    <row r="103" spans="1:48" ht="26.1" customHeight="1" x14ac:dyDescent="0.3">
      <c r="A103" s="13"/>
      <c r="B103" s="13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Q103" s="1" t="s">
        <v>149</v>
      </c>
    </row>
    <row r="104" spans="1:48" ht="26.1" customHeight="1" x14ac:dyDescent="0.3">
      <c r="A104" s="12" t="s">
        <v>111</v>
      </c>
      <c r="B104" s="13"/>
      <c r="C104" s="13"/>
      <c r="D104" s="13"/>
      <c r="E104" s="14"/>
      <c r="F104" s="14">
        <f>SUMIF(Q81:Q103,"010104",F81:F103)</f>
        <v>75031693</v>
      </c>
      <c r="G104" s="14"/>
      <c r="H104" s="14">
        <f>SUMIF(Q81:Q103,"010104",H81:H103)</f>
        <v>25608772</v>
      </c>
      <c r="I104" s="14"/>
      <c r="J104" s="14">
        <f>SUMIF(Q81:Q103,"010104",J81:J103)</f>
        <v>768255</v>
      </c>
      <c r="K104" s="14"/>
      <c r="L104" s="14">
        <f>SUMIF(Q81:Q103,"010104",L81:L103)</f>
        <v>101408720</v>
      </c>
      <c r="M104" s="13"/>
      <c r="N104" t="s">
        <v>112</v>
      </c>
    </row>
    <row r="105" spans="1:48" ht="26.1" customHeight="1" x14ac:dyDescent="0.3">
      <c r="A105" s="12" t="s">
        <v>176</v>
      </c>
      <c r="B105" s="12" t="s">
        <v>53</v>
      </c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Q105" s="1" t="s">
        <v>177</v>
      </c>
    </row>
    <row r="106" spans="1:48" ht="26.1" customHeight="1" x14ac:dyDescent="0.3">
      <c r="A106" s="12" t="s">
        <v>178</v>
      </c>
      <c r="B106" s="12" t="s">
        <v>53</v>
      </c>
      <c r="C106" s="12" t="s">
        <v>179</v>
      </c>
      <c r="D106" s="13">
        <v>1853</v>
      </c>
      <c r="E106" s="14">
        <f>TRUNC(단가대비표!O130,0)</f>
        <v>0</v>
      </c>
      <c r="F106" s="14">
        <f t="shared" ref="F106:F125" si="10">TRUNC(E106*D106, 0)</f>
        <v>0</v>
      </c>
      <c r="G106" s="14">
        <f>TRUNC(단가대비표!P130,0)</f>
        <v>0</v>
      </c>
      <c r="H106" s="14">
        <f t="shared" ref="H106:H125" si="11">TRUNC(G106*D106, 0)</f>
        <v>0</v>
      </c>
      <c r="I106" s="14">
        <f>TRUNC(단가대비표!V130,0)</f>
        <v>0</v>
      </c>
      <c r="J106" s="14">
        <f t="shared" ref="J106:J125" si="12">TRUNC(I106*D106, 0)</f>
        <v>0</v>
      </c>
      <c r="K106" s="14">
        <f t="shared" ref="K106:K125" si="13">TRUNC(E106+G106+I106, 0)</f>
        <v>0</v>
      </c>
      <c r="L106" s="14">
        <f t="shared" ref="L106:L125" si="14">TRUNC(F106+H106+J106, 0)</f>
        <v>0</v>
      </c>
      <c r="M106" s="12" t="s">
        <v>53</v>
      </c>
      <c r="N106" s="1" t="s">
        <v>180</v>
      </c>
      <c r="O106" s="1" t="s">
        <v>53</v>
      </c>
      <c r="P106" s="1" t="s">
        <v>53</v>
      </c>
      <c r="Q106" s="1" t="s">
        <v>177</v>
      </c>
      <c r="R106" s="1" t="s">
        <v>66</v>
      </c>
      <c r="S106" s="1" t="s">
        <v>66</v>
      </c>
      <c r="T106" s="1" t="s">
        <v>65</v>
      </c>
      <c r="AR106" s="1" t="s">
        <v>53</v>
      </c>
      <c r="AS106" s="1" t="s">
        <v>53</v>
      </c>
      <c r="AU106" s="1" t="s">
        <v>181</v>
      </c>
      <c r="AV106">
        <v>138</v>
      </c>
    </row>
    <row r="107" spans="1:48" ht="26.1" customHeight="1" x14ac:dyDescent="0.3">
      <c r="A107" s="12" t="s">
        <v>182</v>
      </c>
      <c r="B107" s="12" t="s">
        <v>53</v>
      </c>
      <c r="C107" s="12" t="s">
        <v>179</v>
      </c>
      <c r="D107" s="13">
        <v>76</v>
      </c>
      <c r="E107" s="14">
        <f>TRUNC(단가대비표!O132,0)</f>
        <v>0</v>
      </c>
      <c r="F107" s="14">
        <f t="shared" si="10"/>
        <v>0</v>
      </c>
      <c r="G107" s="14">
        <f>TRUNC(단가대비표!P132,0)</f>
        <v>0</v>
      </c>
      <c r="H107" s="14">
        <f t="shared" si="11"/>
        <v>0</v>
      </c>
      <c r="I107" s="14">
        <f>TRUNC(단가대비표!V132,0)</f>
        <v>0</v>
      </c>
      <c r="J107" s="14">
        <f t="shared" si="12"/>
        <v>0</v>
      </c>
      <c r="K107" s="14">
        <f t="shared" si="13"/>
        <v>0</v>
      </c>
      <c r="L107" s="14">
        <f t="shared" si="14"/>
        <v>0</v>
      </c>
      <c r="M107" s="12" t="s">
        <v>53</v>
      </c>
      <c r="N107" s="1" t="s">
        <v>183</v>
      </c>
      <c r="O107" s="1" t="s">
        <v>53</v>
      </c>
      <c r="P107" s="1" t="s">
        <v>53</v>
      </c>
      <c r="Q107" s="1" t="s">
        <v>177</v>
      </c>
      <c r="R107" s="1" t="s">
        <v>66</v>
      </c>
      <c r="S107" s="1" t="s">
        <v>66</v>
      </c>
      <c r="T107" s="1" t="s">
        <v>65</v>
      </c>
      <c r="AR107" s="1" t="s">
        <v>53</v>
      </c>
      <c r="AS107" s="1" t="s">
        <v>53</v>
      </c>
      <c r="AU107" s="1" t="s">
        <v>184</v>
      </c>
      <c r="AV107">
        <v>140</v>
      </c>
    </row>
    <row r="108" spans="1:48" ht="26.1" customHeight="1" x14ac:dyDescent="0.3">
      <c r="A108" s="12" t="s">
        <v>185</v>
      </c>
      <c r="B108" s="12" t="s">
        <v>53</v>
      </c>
      <c r="C108" s="12" t="s">
        <v>179</v>
      </c>
      <c r="D108" s="13">
        <v>13989</v>
      </c>
      <c r="E108" s="14">
        <f>TRUNC(단가대비표!O134,0)</f>
        <v>0</v>
      </c>
      <c r="F108" s="14">
        <f t="shared" si="10"/>
        <v>0</v>
      </c>
      <c r="G108" s="14">
        <f>TRUNC(단가대비표!P134,0)</f>
        <v>0</v>
      </c>
      <c r="H108" s="14">
        <f t="shared" si="11"/>
        <v>0</v>
      </c>
      <c r="I108" s="14">
        <f>TRUNC(단가대비표!V134,0)</f>
        <v>0</v>
      </c>
      <c r="J108" s="14">
        <f t="shared" si="12"/>
        <v>0</v>
      </c>
      <c r="K108" s="14">
        <f t="shared" si="13"/>
        <v>0</v>
      </c>
      <c r="L108" s="14">
        <f t="shared" si="14"/>
        <v>0</v>
      </c>
      <c r="M108" s="12" t="s">
        <v>53</v>
      </c>
      <c r="N108" s="1" t="s">
        <v>186</v>
      </c>
      <c r="O108" s="1" t="s">
        <v>53</v>
      </c>
      <c r="P108" s="1" t="s">
        <v>53</v>
      </c>
      <c r="Q108" s="1" t="s">
        <v>177</v>
      </c>
      <c r="R108" s="1" t="s">
        <v>66</v>
      </c>
      <c r="S108" s="1" t="s">
        <v>66</v>
      </c>
      <c r="T108" s="1" t="s">
        <v>65</v>
      </c>
      <c r="AR108" s="1" t="s">
        <v>53</v>
      </c>
      <c r="AS108" s="1" t="s">
        <v>53</v>
      </c>
      <c r="AU108" s="1" t="s">
        <v>187</v>
      </c>
      <c r="AV108">
        <v>142</v>
      </c>
    </row>
    <row r="109" spans="1:48" ht="26.1" customHeight="1" x14ac:dyDescent="0.3">
      <c r="A109" s="12" t="s">
        <v>188</v>
      </c>
      <c r="B109" s="12" t="s">
        <v>53</v>
      </c>
      <c r="C109" s="12" t="s">
        <v>179</v>
      </c>
      <c r="D109" s="13">
        <v>633</v>
      </c>
      <c r="E109" s="14">
        <f>TRUNC(단가대비표!O136,0)</f>
        <v>0</v>
      </c>
      <c r="F109" s="14">
        <f t="shared" si="10"/>
        <v>0</v>
      </c>
      <c r="G109" s="14">
        <f>TRUNC(단가대비표!P136,0)</f>
        <v>0</v>
      </c>
      <c r="H109" s="14">
        <f t="shared" si="11"/>
        <v>0</v>
      </c>
      <c r="I109" s="14">
        <f>TRUNC(단가대비표!V136,0)</f>
        <v>0</v>
      </c>
      <c r="J109" s="14">
        <f t="shared" si="12"/>
        <v>0</v>
      </c>
      <c r="K109" s="14">
        <f t="shared" si="13"/>
        <v>0</v>
      </c>
      <c r="L109" s="14">
        <f t="shared" si="14"/>
        <v>0</v>
      </c>
      <c r="M109" s="12" t="s">
        <v>53</v>
      </c>
      <c r="N109" s="1" t="s">
        <v>189</v>
      </c>
      <c r="O109" s="1" t="s">
        <v>53</v>
      </c>
      <c r="P109" s="1" t="s">
        <v>53</v>
      </c>
      <c r="Q109" s="1" t="s">
        <v>177</v>
      </c>
      <c r="R109" s="1" t="s">
        <v>66</v>
      </c>
      <c r="S109" s="1" t="s">
        <v>66</v>
      </c>
      <c r="T109" s="1" t="s">
        <v>65</v>
      </c>
      <c r="AR109" s="1" t="s">
        <v>53</v>
      </c>
      <c r="AS109" s="1" t="s">
        <v>53</v>
      </c>
      <c r="AU109" s="1" t="s">
        <v>190</v>
      </c>
      <c r="AV109">
        <v>144</v>
      </c>
    </row>
    <row r="110" spans="1:48" ht="26.1" customHeight="1" x14ac:dyDescent="0.3">
      <c r="A110" s="12" t="s">
        <v>191</v>
      </c>
      <c r="B110" s="12" t="s">
        <v>53</v>
      </c>
      <c r="C110" s="12" t="s">
        <v>179</v>
      </c>
      <c r="D110" s="13">
        <v>70</v>
      </c>
      <c r="E110" s="14">
        <f>TRUNC(단가대비표!O138,0)</f>
        <v>0</v>
      </c>
      <c r="F110" s="14">
        <f t="shared" si="10"/>
        <v>0</v>
      </c>
      <c r="G110" s="14">
        <f>TRUNC(단가대비표!P138,0)</f>
        <v>0</v>
      </c>
      <c r="H110" s="14">
        <f t="shared" si="11"/>
        <v>0</v>
      </c>
      <c r="I110" s="14">
        <f>TRUNC(단가대비표!V138,0)</f>
        <v>0</v>
      </c>
      <c r="J110" s="14">
        <f t="shared" si="12"/>
        <v>0</v>
      </c>
      <c r="K110" s="14">
        <f t="shared" si="13"/>
        <v>0</v>
      </c>
      <c r="L110" s="14">
        <f t="shared" si="14"/>
        <v>0</v>
      </c>
      <c r="M110" s="12" t="s">
        <v>53</v>
      </c>
      <c r="N110" s="1" t="s">
        <v>192</v>
      </c>
      <c r="O110" s="1" t="s">
        <v>53</v>
      </c>
      <c r="P110" s="1" t="s">
        <v>53</v>
      </c>
      <c r="Q110" s="1" t="s">
        <v>177</v>
      </c>
      <c r="R110" s="1" t="s">
        <v>66</v>
      </c>
      <c r="S110" s="1" t="s">
        <v>66</v>
      </c>
      <c r="T110" s="1" t="s">
        <v>65</v>
      </c>
      <c r="AR110" s="1" t="s">
        <v>53</v>
      </c>
      <c r="AS110" s="1" t="s">
        <v>53</v>
      </c>
      <c r="AU110" s="1" t="s">
        <v>193</v>
      </c>
      <c r="AV110">
        <v>146</v>
      </c>
    </row>
    <row r="111" spans="1:48" ht="26.1" customHeight="1" x14ac:dyDescent="0.3">
      <c r="A111" s="12" t="s">
        <v>194</v>
      </c>
      <c r="B111" s="12" t="s">
        <v>53</v>
      </c>
      <c r="C111" s="12" t="s">
        <v>179</v>
      </c>
      <c r="D111" s="13">
        <v>10</v>
      </c>
      <c r="E111" s="14">
        <f>TRUNC(단가대비표!O140,0)</f>
        <v>0</v>
      </c>
      <c r="F111" s="14">
        <f t="shared" si="10"/>
        <v>0</v>
      </c>
      <c r="G111" s="14">
        <f>TRUNC(단가대비표!P140,0)</f>
        <v>0</v>
      </c>
      <c r="H111" s="14">
        <f t="shared" si="11"/>
        <v>0</v>
      </c>
      <c r="I111" s="14">
        <f>TRUNC(단가대비표!V140,0)</f>
        <v>0</v>
      </c>
      <c r="J111" s="14">
        <f t="shared" si="12"/>
        <v>0</v>
      </c>
      <c r="K111" s="14">
        <f t="shared" si="13"/>
        <v>0</v>
      </c>
      <c r="L111" s="14">
        <f t="shared" si="14"/>
        <v>0</v>
      </c>
      <c r="M111" s="12" t="s">
        <v>53</v>
      </c>
      <c r="N111" s="1" t="s">
        <v>195</v>
      </c>
      <c r="O111" s="1" t="s">
        <v>53</v>
      </c>
      <c r="P111" s="1" t="s">
        <v>53</v>
      </c>
      <c r="Q111" s="1" t="s">
        <v>177</v>
      </c>
      <c r="R111" s="1" t="s">
        <v>66</v>
      </c>
      <c r="S111" s="1" t="s">
        <v>66</v>
      </c>
      <c r="T111" s="1" t="s">
        <v>65</v>
      </c>
      <c r="AR111" s="1" t="s">
        <v>53</v>
      </c>
      <c r="AS111" s="1" t="s">
        <v>53</v>
      </c>
      <c r="AU111" s="1" t="s">
        <v>196</v>
      </c>
      <c r="AV111">
        <v>148</v>
      </c>
    </row>
    <row r="112" spans="1:48" ht="26.1" customHeight="1" x14ac:dyDescent="0.3">
      <c r="A112" s="12" t="s">
        <v>197</v>
      </c>
      <c r="B112" s="12" t="s">
        <v>53</v>
      </c>
      <c r="C112" s="12" t="s">
        <v>179</v>
      </c>
      <c r="D112" s="13">
        <v>791</v>
      </c>
      <c r="E112" s="14">
        <f>TRUNC(단가대비표!O142,0)</f>
        <v>0</v>
      </c>
      <c r="F112" s="14">
        <f t="shared" si="10"/>
        <v>0</v>
      </c>
      <c r="G112" s="14">
        <f>TRUNC(단가대비표!P142,0)</f>
        <v>0</v>
      </c>
      <c r="H112" s="14">
        <f t="shared" si="11"/>
        <v>0</v>
      </c>
      <c r="I112" s="14">
        <f>TRUNC(단가대비표!V142,0)</f>
        <v>0</v>
      </c>
      <c r="J112" s="14">
        <f t="shared" si="12"/>
        <v>0</v>
      </c>
      <c r="K112" s="14">
        <f t="shared" si="13"/>
        <v>0</v>
      </c>
      <c r="L112" s="14">
        <f t="shared" si="14"/>
        <v>0</v>
      </c>
      <c r="M112" s="12" t="s">
        <v>53</v>
      </c>
      <c r="N112" s="1" t="s">
        <v>198</v>
      </c>
      <c r="O112" s="1" t="s">
        <v>53</v>
      </c>
      <c r="P112" s="1" t="s">
        <v>53</v>
      </c>
      <c r="Q112" s="1" t="s">
        <v>177</v>
      </c>
      <c r="R112" s="1" t="s">
        <v>66</v>
      </c>
      <c r="S112" s="1" t="s">
        <v>66</v>
      </c>
      <c r="T112" s="1" t="s">
        <v>65</v>
      </c>
      <c r="AR112" s="1" t="s">
        <v>53</v>
      </c>
      <c r="AS112" s="1" t="s">
        <v>53</v>
      </c>
      <c r="AU112" s="1" t="s">
        <v>199</v>
      </c>
      <c r="AV112">
        <v>150</v>
      </c>
    </row>
    <row r="113" spans="1:48" ht="26.1" customHeight="1" x14ac:dyDescent="0.3">
      <c r="A113" s="12" t="s">
        <v>200</v>
      </c>
      <c r="B113" s="12" t="s">
        <v>201</v>
      </c>
      <c r="C113" s="12" t="s">
        <v>139</v>
      </c>
      <c r="D113" s="13">
        <v>1</v>
      </c>
      <c r="E113" s="14">
        <f>TRUNC(일위대가목록!E20,0)</f>
        <v>0</v>
      </c>
      <c r="F113" s="14">
        <f t="shared" si="10"/>
        <v>0</v>
      </c>
      <c r="G113" s="14">
        <f>TRUNC(일위대가목록!F20,0)</f>
        <v>0</v>
      </c>
      <c r="H113" s="14">
        <f t="shared" si="11"/>
        <v>0</v>
      </c>
      <c r="I113" s="14">
        <f>TRUNC(일위대가목록!G20,0)</f>
        <v>0</v>
      </c>
      <c r="J113" s="14">
        <f t="shared" si="12"/>
        <v>0</v>
      </c>
      <c r="K113" s="14">
        <f t="shared" si="13"/>
        <v>0</v>
      </c>
      <c r="L113" s="14">
        <f t="shared" si="14"/>
        <v>0</v>
      </c>
      <c r="M113" s="12" t="s">
        <v>202</v>
      </c>
      <c r="N113" s="1" t="s">
        <v>203</v>
      </c>
      <c r="O113" s="1" t="s">
        <v>53</v>
      </c>
      <c r="P113" s="1" t="s">
        <v>53</v>
      </c>
      <c r="Q113" s="1" t="s">
        <v>177</v>
      </c>
      <c r="R113" s="1" t="s">
        <v>65</v>
      </c>
      <c r="S113" s="1" t="s">
        <v>66</v>
      </c>
      <c r="T113" s="1" t="s">
        <v>66</v>
      </c>
      <c r="AR113" s="1" t="s">
        <v>53</v>
      </c>
      <c r="AS113" s="1" t="s">
        <v>53</v>
      </c>
      <c r="AU113" s="1" t="s">
        <v>204</v>
      </c>
      <c r="AV113">
        <v>115</v>
      </c>
    </row>
    <row r="114" spans="1:48" ht="26.1" customHeight="1" x14ac:dyDescent="0.3">
      <c r="A114" s="12" t="s">
        <v>205</v>
      </c>
      <c r="B114" s="12" t="s">
        <v>206</v>
      </c>
      <c r="C114" s="12" t="s">
        <v>139</v>
      </c>
      <c r="D114" s="13">
        <v>92</v>
      </c>
      <c r="E114" s="14">
        <f>TRUNC(일위대가목록!E21,0)</f>
        <v>0</v>
      </c>
      <c r="F114" s="14">
        <f t="shared" si="10"/>
        <v>0</v>
      </c>
      <c r="G114" s="14">
        <f>TRUNC(일위대가목록!F21,0)</f>
        <v>0</v>
      </c>
      <c r="H114" s="14">
        <f t="shared" si="11"/>
        <v>0</v>
      </c>
      <c r="I114" s="14">
        <f>TRUNC(일위대가목록!G21,0)</f>
        <v>0</v>
      </c>
      <c r="J114" s="14">
        <f t="shared" si="12"/>
        <v>0</v>
      </c>
      <c r="K114" s="14">
        <f t="shared" si="13"/>
        <v>0</v>
      </c>
      <c r="L114" s="14">
        <f t="shared" si="14"/>
        <v>0</v>
      </c>
      <c r="M114" s="12" t="s">
        <v>207</v>
      </c>
      <c r="N114" s="1" t="s">
        <v>208</v>
      </c>
      <c r="O114" s="1" t="s">
        <v>53</v>
      </c>
      <c r="P114" s="1" t="s">
        <v>53</v>
      </c>
      <c r="Q114" s="1" t="s">
        <v>177</v>
      </c>
      <c r="R114" s="1" t="s">
        <v>65</v>
      </c>
      <c r="S114" s="1" t="s">
        <v>66</v>
      </c>
      <c r="T114" s="1" t="s">
        <v>66</v>
      </c>
      <c r="AR114" s="1" t="s">
        <v>53</v>
      </c>
      <c r="AS114" s="1" t="s">
        <v>53</v>
      </c>
      <c r="AU114" s="1" t="s">
        <v>209</v>
      </c>
      <c r="AV114">
        <v>116</v>
      </c>
    </row>
    <row r="115" spans="1:48" ht="26.1" customHeight="1" x14ac:dyDescent="0.3">
      <c r="A115" s="12" t="s">
        <v>210</v>
      </c>
      <c r="B115" s="12" t="s">
        <v>211</v>
      </c>
      <c r="C115" s="12" t="s">
        <v>139</v>
      </c>
      <c r="D115" s="13">
        <v>8</v>
      </c>
      <c r="E115" s="14">
        <f>TRUNC(일위대가목록!E22,0)</f>
        <v>0</v>
      </c>
      <c r="F115" s="14">
        <f t="shared" si="10"/>
        <v>0</v>
      </c>
      <c r="G115" s="14">
        <f>TRUNC(일위대가목록!F22,0)</f>
        <v>0</v>
      </c>
      <c r="H115" s="14">
        <f t="shared" si="11"/>
        <v>0</v>
      </c>
      <c r="I115" s="14">
        <f>TRUNC(일위대가목록!G22,0)</f>
        <v>0</v>
      </c>
      <c r="J115" s="14">
        <f t="shared" si="12"/>
        <v>0</v>
      </c>
      <c r="K115" s="14">
        <f t="shared" si="13"/>
        <v>0</v>
      </c>
      <c r="L115" s="14">
        <f t="shared" si="14"/>
        <v>0</v>
      </c>
      <c r="M115" s="12" t="s">
        <v>212</v>
      </c>
      <c r="N115" s="1" t="s">
        <v>213</v>
      </c>
      <c r="O115" s="1" t="s">
        <v>53</v>
      </c>
      <c r="P115" s="1" t="s">
        <v>53</v>
      </c>
      <c r="Q115" s="1" t="s">
        <v>177</v>
      </c>
      <c r="R115" s="1" t="s">
        <v>65</v>
      </c>
      <c r="S115" s="1" t="s">
        <v>66</v>
      </c>
      <c r="T115" s="1" t="s">
        <v>66</v>
      </c>
      <c r="AR115" s="1" t="s">
        <v>53</v>
      </c>
      <c r="AS115" s="1" t="s">
        <v>53</v>
      </c>
      <c r="AU115" s="1" t="s">
        <v>214</v>
      </c>
      <c r="AV115">
        <v>117</v>
      </c>
    </row>
    <row r="116" spans="1:48" ht="26.1" customHeight="1" x14ac:dyDescent="0.3">
      <c r="A116" s="12" t="s">
        <v>215</v>
      </c>
      <c r="B116" s="12" t="s">
        <v>216</v>
      </c>
      <c r="C116" s="12" t="s">
        <v>139</v>
      </c>
      <c r="D116" s="13">
        <v>8</v>
      </c>
      <c r="E116" s="14">
        <f>TRUNC(일위대가목록!E23,0)</f>
        <v>0</v>
      </c>
      <c r="F116" s="14">
        <f t="shared" si="10"/>
        <v>0</v>
      </c>
      <c r="G116" s="14">
        <f>TRUNC(일위대가목록!F23,0)</f>
        <v>0</v>
      </c>
      <c r="H116" s="14">
        <f t="shared" si="11"/>
        <v>0</v>
      </c>
      <c r="I116" s="14">
        <f>TRUNC(일위대가목록!G23,0)</f>
        <v>0</v>
      </c>
      <c r="J116" s="14">
        <f t="shared" si="12"/>
        <v>0</v>
      </c>
      <c r="K116" s="14">
        <f t="shared" si="13"/>
        <v>0</v>
      </c>
      <c r="L116" s="14">
        <f t="shared" si="14"/>
        <v>0</v>
      </c>
      <c r="M116" s="12" t="s">
        <v>217</v>
      </c>
      <c r="N116" s="1" t="s">
        <v>218</v>
      </c>
      <c r="O116" s="1" t="s">
        <v>53</v>
      </c>
      <c r="P116" s="1" t="s">
        <v>53</v>
      </c>
      <c r="Q116" s="1" t="s">
        <v>177</v>
      </c>
      <c r="R116" s="1" t="s">
        <v>65</v>
      </c>
      <c r="S116" s="1" t="s">
        <v>66</v>
      </c>
      <c r="T116" s="1" t="s">
        <v>66</v>
      </c>
      <c r="AR116" s="1" t="s">
        <v>53</v>
      </c>
      <c r="AS116" s="1" t="s">
        <v>53</v>
      </c>
      <c r="AU116" s="1" t="s">
        <v>219</v>
      </c>
      <c r="AV116">
        <v>118</v>
      </c>
    </row>
    <row r="117" spans="1:48" ht="26.1" customHeight="1" x14ac:dyDescent="0.3">
      <c r="A117" s="12" t="s">
        <v>220</v>
      </c>
      <c r="B117" s="12" t="s">
        <v>221</v>
      </c>
      <c r="C117" s="12" t="s">
        <v>82</v>
      </c>
      <c r="D117" s="13">
        <v>850.6</v>
      </c>
      <c r="E117" s="14">
        <f>TRUNC(단가대비표!O41,0)</f>
        <v>88800</v>
      </c>
      <c r="F117" s="14">
        <f t="shared" si="10"/>
        <v>75533280</v>
      </c>
      <c r="G117" s="14">
        <f>TRUNC(단가대비표!P41,0)</f>
        <v>0</v>
      </c>
      <c r="H117" s="14">
        <f t="shared" si="11"/>
        <v>0</v>
      </c>
      <c r="I117" s="14">
        <f>TRUNC(단가대비표!V41,0)</f>
        <v>0</v>
      </c>
      <c r="J117" s="14">
        <f t="shared" si="12"/>
        <v>0</v>
      </c>
      <c r="K117" s="14">
        <f t="shared" si="13"/>
        <v>88800</v>
      </c>
      <c r="L117" s="14">
        <f t="shared" si="14"/>
        <v>75533280</v>
      </c>
      <c r="M117" s="12" t="s">
        <v>53</v>
      </c>
      <c r="N117" s="1" t="s">
        <v>222</v>
      </c>
      <c r="O117" s="1" t="s">
        <v>53</v>
      </c>
      <c r="P117" s="1" t="s">
        <v>53</v>
      </c>
      <c r="Q117" s="1" t="s">
        <v>177</v>
      </c>
      <c r="R117" s="1" t="s">
        <v>66</v>
      </c>
      <c r="S117" s="1" t="s">
        <v>66</v>
      </c>
      <c r="T117" s="1" t="s">
        <v>65</v>
      </c>
      <c r="AR117" s="1" t="s">
        <v>53</v>
      </c>
      <c r="AS117" s="1" t="s">
        <v>53</v>
      </c>
      <c r="AU117" s="1" t="s">
        <v>223</v>
      </c>
      <c r="AV117">
        <v>114</v>
      </c>
    </row>
    <row r="118" spans="1:48" ht="26.1" customHeight="1" x14ac:dyDescent="0.3">
      <c r="A118" s="12" t="s">
        <v>224</v>
      </c>
      <c r="B118" s="12" t="s">
        <v>225</v>
      </c>
      <c r="C118" s="12" t="s">
        <v>82</v>
      </c>
      <c r="D118" s="13">
        <v>2.7</v>
      </c>
      <c r="E118" s="14">
        <f>TRUNC(단가대비표!O39,0)</f>
        <v>171800</v>
      </c>
      <c r="F118" s="14">
        <f t="shared" si="10"/>
        <v>463860</v>
      </c>
      <c r="G118" s="14">
        <f>TRUNC(단가대비표!P39,0)</f>
        <v>0</v>
      </c>
      <c r="H118" s="14">
        <f t="shared" si="11"/>
        <v>0</v>
      </c>
      <c r="I118" s="14">
        <f>TRUNC(단가대비표!V39,0)</f>
        <v>0</v>
      </c>
      <c r="J118" s="14">
        <f t="shared" si="12"/>
        <v>0</v>
      </c>
      <c r="K118" s="14">
        <f t="shared" si="13"/>
        <v>171800</v>
      </c>
      <c r="L118" s="14">
        <f t="shared" si="14"/>
        <v>463860</v>
      </c>
      <c r="M118" s="12" t="s">
        <v>53</v>
      </c>
      <c r="N118" s="1" t="s">
        <v>226</v>
      </c>
      <c r="O118" s="1" t="s">
        <v>53</v>
      </c>
      <c r="P118" s="1" t="s">
        <v>53</v>
      </c>
      <c r="Q118" s="1" t="s">
        <v>177</v>
      </c>
      <c r="R118" s="1" t="s">
        <v>66</v>
      </c>
      <c r="S118" s="1" t="s">
        <v>66</v>
      </c>
      <c r="T118" s="1" t="s">
        <v>65</v>
      </c>
      <c r="AR118" s="1" t="s">
        <v>53</v>
      </c>
      <c r="AS118" s="1" t="s">
        <v>53</v>
      </c>
      <c r="AU118" s="1" t="s">
        <v>227</v>
      </c>
      <c r="AV118">
        <v>112</v>
      </c>
    </row>
    <row r="119" spans="1:48" ht="26.1" customHeight="1" x14ac:dyDescent="0.3">
      <c r="A119" s="12" t="s">
        <v>228</v>
      </c>
      <c r="B119" s="12" t="s">
        <v>225</v>
      </c>
      <c r="C119" s="12" t="s">
        <v>82</v>
      </c>
      <c r="D119" s="13">
        <v>33.9</v>
      </c>
      <c r="E119" s="14">
        <f>TRUNC(단가대비표!O40,0)</f>
        <v>187900</v>
      </c>
      <c r="F119" s="14">
        <f t="shared" si="10"/>
        <v>6369810</v>
      </c>
      <c r="G119" s="14">
        <f>TRUNC(단가대비표!P40,0)</f>
        <v>0</v>
      </c>
      <c r="H119" s="14">
        <f t="shared" si="11"/>
        <v>0</v>
      </c>
      <c r="I119" s="14">
        <f>TRUNC(단가대비표!V40,0)</f>
        <v>0</v>
      </c>
      <c r="J119" s="14">
        <f t="shared" si="12"/>
        <v>0</v>
      </c>
      <c r="K119" s="14">
        <f t="shared" si="13"/>
        <v>187900</v>
      </c>
      <c r="L119" s="14">
        <f t="shared" si="14"/>
        <v>6369810</v>
      </c>
      <c r="M119" s="12" t="s">
        <v>53</v>
      </c>
      <c r="N119" s="1" t="s">
        <v>229</v>
      </c>
      <c r="O119" s="1" t="s">
        <v>53</v>
      </c>
      <c r="P119" s="1" t="s">
        <v>53</v>
      </c>
      <c r="Q119" s="1" t="s">
        <v>177</v>
      </c>
      <c r="R119" s="1" t="s">
        <v>66</v>
      </c>
      <c r="S119" s="1" t="s">
        <v>66</v>
      </c>
      <c r="T119" s="1" t="s">
        <v>65</v>
      </c>
      <c r="AR119" s="1" t="s">
        <v>53</v>
      </c>
      <c r="AS119" s="1" t="s">
        <v>53</v>
      </c>
      <c r="AU119" s="1" t="s">
        <v>230</v>
      </c>
      <c r="AV119">
        <v>113</v>
      </c>
    </row>
    <row r="120" spans="1:48" ht="26.1" customHeight="1" x14ac:dyDescent="0.3">
      <c r="A120" s="12" t="s">
        <v>231</v>
      </c>
      <c r="B120" s="12" t="s">
        <v>225</v>
      </c>
      <c r="C120" s="12" t="s">
        <v>82</v>
      </c>
      <c r="D120" s="13">
        <v>9</v>
      </c>
      <c r="E120" s="14">
        <f>TRUNC(단가대비표!O38,0)</f>
        <v>187900</v>
      </c>
      <c r="F120" s="14">
        <f t="shared" si="10"/>
        <v>1691100</v>
      </c>
      <c r="G120" s="14">
        <f>TRUNC(단가대비표!P38,0)</f>
        <v>0</v>
      </c>
      <c r="H120" s="14">
        <f t="shared" si="11"/>
        <v>0</v>
      </c>
      <c r="I120" s="14">
        <f>TRUNC(단가대비표!V38,0)</f>
        <v>0</v>
      </c>
      <c r="J120" s="14">
        <f t="shared" si="12"/>
        <v>0</v>
      </c>
      <c r="K120" s="14">
        <f t="shared" si="13"/>
        <v>187900</v>
      </c>
      <c r="L120" s="14">
        <f t="shared" si="14"/>
        <v>1691100</v>
      </c>
      <c r="M120" s="12" t="s">
        <v>53</v>
      </c>
      <c r="N120" s="1" t="s">
        <v>232</v>
      </c>
      <c r="O120" s="1" t="s">
        <v>53</v>
      </c>
      <c r="P120" s="1" t="s">
        <v>53</v>
      </c>
      <c r="Q120" s="1" t="s">
        <v>177</v>
      </c>
      <c r="R120" s="1" t="s">
        <v>66</v>
      </c>
      <c r="S120" s="1" t="s">
        <v>66</v>
      </c>
      <c r="T120" s="1" t="s">
        <v>65</v>
      </c>
      <c r="AR120" s="1" t="s">
        <v>53</v>
      </c>
      <c r="AS120" s="1" t="s">
        <v>53</v>
      </c>
      <c r="AU120" s="1" t="s">
        <v>233</v>
      </c>
      <c r="AV120">
        <v>111</v>
      </c>
    </row>
    <row r="121" spans="1:48" ht="26.1" customHeight="1" x14ac:dyDescent="0.3">
      <c r="A121" s="12" t="s">
        <v>234</v>
      </c>
      <c r="B121" s="12" t="s">
        <v>235</v>
      </c>
      <c r="C121" s="12" t="s">
        <v>82</v>
      </c>
      <c r="D121" s="13">
        <v>850.5</v>
      </c>
      <c r="E121" s="14">
        <f>TRUNC(일위대가목록!E24,0)</f>
        <v>0</v>
      </c>
      <c r="F121" s="14">
        <f t="shared" si="10"/>
        <v>0</v>
      </c>
      <c r="G121" s="14">
        <f>TRUNC(일위대가목록!F24,0)</f>
        <v>35520</v>
      </c>
      <c r="H121" s="14">
        <f t="shared" si="11"/>
        <v>30209760</v>
      </c>
      <c r="I121" s="14">
        <f>TRUNC(일위대가목록!G24,0)</f>
        <v>0</v>
      </c>
      <c r="J121" s="14">
        <f t="shared" si="12"/>
        <v>0</v>
      </c>
      <c r="K121" s="14">
        <f t="shared" si="13"/>
        <v>35520</v>
      </c>
      <c r="L121" s="14">
        <f t="shared" si="14"/>
        <v>30209760</v>
      </c>
      <c r="M121" s="12" t="s">
        <v>236</v>
      </c>
      <c r="N121" s="1" t="s">
        <v>237</v>
      </c>
      <c r="O121" s="1" t="s">
        <v>53</v>
      </c>
      <c r="P121" s="1" t="s">
        <v>53</v>
      </c>
      <c r="Q121" s="1" t="s">
        <v>177</v>
      </c>
      <c r="R121" s="1" t="s">
        <v>65</v>
      </c>
      <c r="S121" s="1" t="s">
        <v>66</v>
      </c>
      <c r="T121" s="1" t="s">
        <v>66</v>
      </c>
      <c r="AR121" s="1" t="s">
        <v>53</v>
      </c>
      <c r="AS121" s="1" t="s">
        <v>53</v>
      </c>
      <c r="AU121" s="1" t="s">
        <v>238</v>
      </c>
      <c r="AV121">
        <v>119</v>
      </c>
    </row>
    <row r="122" spans="1:48" ht="26.1" customHeight="1" x14ac:dyDescent="0.3">
      <c r="A122" s="12" t="s">
        <v>239</v>
      </c>
      <c r="B122" s="12" t="s">
        <v>240</v>
      </c>
      <c r="C122" s="12" t="s">
        <v>82</v>
      </c>
      <c r="D122" s="13">
        <v>45.6</v>
      </c>
      <c r="E122" s="14">
        <f>TRUNC(일위대가목록!E25,0)</f>
        <v>0</v>
      </c>
      <c r="F122" s="14">
        <f t="shared" si="10"/>
        <v>0</v>
      </c>
      <c r="G122" s="14">
        <f>TRUNC(일위대가목록!F25,0)</f>
        <v>41177</v>
      </c>
      <c r="H122" s="14">
        <f t="shared" si="11"/>
        <v>1877671</v>
      </c>
      <c r="I122" s="14">
        <f>TRUNC(일위대가목록!G25,0)</f>
        <v>0</v>
      </c>
      <c r="J122" s="14">
        <f t="shared" si="12"/>
        <v>0</v>
      </c>
      <c r="K122" s="14">
        <f t="shared" si="13"/>
        <v>41177</v>
      </c>
      <c r="L122" s="14">
        <f t="shared" si="14"/>
        <v>1877671</v>
      </c>
      <c r="M122" s="12" t="s">
        <v>241</v>
      </c>
      <c r="N122" s="1" t="s">
        <v>242</v>
      </c>
      <c r="O122" s="1" t="s">
        <v>53</v>
      </c>
      <c r="P122" s="1" t="s">
        <v>53</v>
      </c>
      <c r="Q122" s="1" t="s">
        <v>177</v>
      </c>
      <c r="R122" s="1" t="s">
        <v>65</v>
      </c>
      <c r="S122" s="1" t="s">
        <v>66</v>
      </c>
      <c r="T122" s="1" t="s">
        <v>66</v>
      </c>
      <c r="AR122" s="1" t="s">
        <v>53</v>
      </c>
      <c r="AS122" s="1" t="s">
        <v>53</v>
      </c>
      <c r="AU122" s="1" t="s">
        <v>243</v>
      </c>
      <c r="AV122">
        <v>155</v>
      </c>
    </row>
    <row r="123" spans="1:48" ht="26.1" customHeight="1" x14ac:dyDescent="0.3">
      <c r="A123" s="12" t="s">
        <v>244</v>
      </c>
      <c r="B123" s="12" t="s">
        <v>245</v>
      </c>
      <c r="C123" s="12" t="s">
        <v>70</v>
      </c>
      <c r="D123" s="13">
        <v>2498.4</v>
      </c>
      <c r="E123" s="14">
        <f>TRUNC(일위대가목록!E26,0)</f>
        <v>311</v>
      </c>
      <c r="F123" s="14">
        <f t="shared" si="10"/>
        <v>777002</v>
      </c>
      <c r="G123" s="14">
        <f>TRUNC(일위대가목록!F26,0)</f>
        <v>0</v>
      </c>
      <c r="H123" s="14">
        <f t="shared" si="11"/>
        <v>0</v>
      </c>
      <c r="I123" s="14">
        <f>TRUNC(일위대가목록!G26,0)</f>
        <v>0</v>
      </c>
      <c r="J123" s="14">
        <f t="shared" si="12"/>
        <v>0</v>
      </c>
      <c r="K123" s="14">
        <f t="shared" si="13"/>
        <v>311</v>
      </c>
      <c r="L123" s="14">
        <f t="shared" si="14"/>
        <v>777002</v>
      </c>
      <c r="M123" s="12" t="s">
        <v>246</v>
      </c>
      <c r="N123" s="1" t="s">
        <v>247</v>
      </c>
      <c r="O123" s="1" t="s">
        <v>53</v>
      </c>
      <c r="P123" s="1" t="s">
        <v>53</v>
      </c>
      <c r="Q123" s="1" t="s">
        <v>177</v>
      </c>
      <c r="R123" s="1" t="s">
        <v>65</v>
      </c>
      <c r="S123" s="1" t="s">
        <v>66</v>
      </c>
      <c r="T123" s="1" t="s">
        <v>66</v>
      </c>
      <c r="AR123" s="1" t="s">
        <v>53</v>
      </c>
      <c r="AS123" s="1" t="s">
        <v>53</v>
      </c>
      <c r="AU123" s="1" t="s">
        <v>248</v>
      </c>
      <c r="AV123">
        <v>123</v>
      </c>
    </row>
    <row r="124" spans="1:48" ht="26.1" customHeight="1" x14ac:dyDescent="0.3">
      <c r="A124" s="12" t="s">
        <v>249</v>
      </c>
      <c r="B124" s="12" t="s">
        <v>250</v>
      </c>
      <c r="C124" s="12" t="s">
        <v>82</v>
      </c>
      <c r="D124" s="13">
        <v>4.2</v>
      </c>
      <c r="E124" s="14">
        <f>TRUNC(단가대비표!O30,0)</f>
        <v>7217</v>
      </c>
      <c r="F124" s="14">
        <f t="shared" si="10"/>
        <v>30311</v>
      </c>
      <c r="G124" s="14">
        <f>TRUNC(단가대비표!P30,0)</f>
        <v>0</v>
      </c>
      <c r="H124" s="14">
        <f t="shared" si="11"/>
        <v>0</v>
      </c>
      <c r="I124" s="14">
        <f>TRUNC(단가대비표!V30,0)</f>
        <v>0</v>
      </c>
      <c r="J124" s="14">
        <f t="shared" si="12"/>
        <v>0</v>
      </c>
      <c r="K124" s="14">
        <f t="shared" si="13"/>
        <v>7217</v>
      </c>
      <c r="L124" s="14">
        <f t="shared" si="14"/>
        <v>30311</v>
      </c>
      <c r="M124" s="12" t="s">
        <v>53</v>
      </c>
      <c r="N124" s="1" t="s">
        <v>251</v>
      </c>
      <c r="O124" s="1" t="s">
        <v>53</v>
      </c>
      <c r="P124" s="1" t="s">
        <v>53</v>
      </c>
      <c r="Q124" s="1" t="s">
        <v>177</v>
      </c>
      <c r="R124" s="1" t="s">
        <v>66</v>
      </c>
      <c r="S124" s="1" t="s">
        <v>66</v>
      </c>
      <c r="T124" s="1" t="s">
        <v>65</v>
      </c>
      <c r="AR124" s="1" t="s">
        <v>53</v>
      </c>
      <c r="AS124" s="1" t="s">
        <v>53</v>
      </c>
      <c r="AU124" s="1" t="s">
        <v>252</v>
      </c>
      <c r="AV124">
        <v>109</v>
      </c>
    </row>
    <row r="125" spans="1:48" ht="26.1" customHeight="1" x14ac:dyDescent="0.3">
      <c r="A125" s="12" t="s">
        <v>253</v>
      </c>
      <c r="B125" s="12" t="s">
        <v>254</v>
      </c>
      <c r="C125" s="12" t="s">
        <v>255</v>
      </c>
      <c r="D125" s="13">
        <v>3</v>
      </c>
      <c r="E125" s="14">
        <f>TRUNC(단가대비표!O37,0)</f>
        <v>5300</v>
      </c>
      <c r="F125" s="14">
        <f t="shared" si="10"/>
        <v>15900</v>
      </c>
      <c r="G125" s="14">
        <f>TRUNC(단가대비표!P37,0)</f>
        <v>0</v>
      </c>
      <c r="H125" s="14">
        <f t="shared" si="11"/>
        <v>0</v>
      </c>
      <c r="I125" s="14">
        <f>TRUNC(단가대비표!V37,0)</f>
        <v>0</v>
      </c>
      <c r="J125" s="14">
        <f t="shared" si="12"/>
        <v>0</v>
      </c>
      <c r="K125" s="14">
        <f t="shared" si="13"/>
        <v>5300</v>
      </c>
      <c r="L125" s="14">
        <f t="shared" si="14"/>
        <v>15900</v>
      </c>
      <c r="M125" s="12" t="s">
        <v>53</v>
      </c>
      <c r="N125" s="1" t="s">
        <v>256</v>
      </c>
      <c r="O125" s="1" t="s">
        <v>53</v>
      </c>
      <c r="P125" s="1" t="s">
        <v>53</v>
      </c>
      <c r="Q125" s="1" t="s">
        <v>177</v>
      </c>
      <c r="R125" s="1" t="s">
        <v>66</v>
      </c>
      <c r="S125" s="1" t="s">
        <v>66</v>
      </c>
      <c r="T125" s="1" t="s">
        <v>65</v>
      </c>
      <c r="AR125" s="1" t="s">
        <v>53</v>
      </c>
      <c r="AS125" s="1" t="s">
        <v>53</v>
      </c>
      <c r="AU125" s="1" t="s">
        <v>257</v>
      </c>
      <c r="AV125">
        <v>110</v>
      </c>
    </row>
    <row r="126" spans="1:48" ht="26.1" customHeight="1" x14ac:dyDescent="0.3">
      <c r="A126" s="13"/>
      <c r="B126" s="13"/>
      <c r="C126" s="13"/>
      <c r="D126" s="13"/>
      <c r="E126" s="14"/>
      <c r="F126" s="14"/>
      <c r="G126" s="14"/>
      <c r="H126" s="14"/>
      <c r="I126" s="14"/>
      <c r="J126" s="14"/>
      <c r="K126" s="14"/>
      <c r="L126" s="14"/>
      <c r="M126" s="13"/>
      <c r="Q126" s="1" t="s">
        <v>177</v>
      </c>
    </row>
    <row r="127" spans="1:48" ht="26.1" customHeight="1" x14ac:dyDescent="0.3">
      <c r="A127" s="13"/>
      <c r="B127" s="13"/>
      <c r="C127" s="13"/>
      <c r="D127" s="13"/>
      <c r="E127" s="14"/>
      <c r="F127" s="14"/>
      <c r="G127" s="14"/>
      <c r="H127" s="14"/>
      <c r="I127" s="14"/>
      <c r="J127" s="14"/>
      <c r="K127" s="14"/>
      <c r="L127" s="14"/>
      <c r="M127" s="13"/>
      <c r="Q127" s="1" t="s">
        <v>177</v>
      </c>
    </row>
    <row r="128" spans="1:48" ht="26.1" customHeight="1" x14ac:dyDescent="0.3">
      <c r="A128" s="13"/>
      <c r="B128" s="13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Q128" s="1" t="s">
        <v>177</v>
      </c>
    </row>
    <row r="129" spans="1:48" ht="26.1" customHeight="1" x14ac:dyDescent="0.3">
      <c r="A129" s="12" t="s">
        <v>111</v>
      </c>
      <c r="B129" s="13"/>
      <c r="C129" s="13"/>
      <c r="D129" s="13"/>
      <c r="E129" s="14"/>
      <c r="F129" s="14">
        <f>SUMIF(Q106:Q128,"010105",F106:F128)</f>
        <v>84881263</v>
      </c>
      <c r="G129" s="14"/>
      <c r="H129" s="14">
        <f>SUMIF(Q106:Q128,"010105",H106:H128)</f>
        <v>32087431</v>
      </c>
      <c r="I129" s="14"/>
      <c r="J129" s="14">
        <f>SUMIF(Q106:Q128,"010105",J106:J128)</f>
        <v>0</v>
      </c>
      <c r="K129" s="14"/>
      <c r="L129" s="14">
        <f>SUMIF(Q106:Q128,"010105",L106:L128)</f>
        <v>116968694</v>
      </c>
      <c r="M129" s="13"/>
      <c r="N129" t="s">
        <v>112</v>
      </c>
    </row>
    <row r="130" spans="1:48" ht="26.1" customHeight="1" x14ac:dyDescent="0.3">
      <c r="A130" s="12" t="s">
        <v>258</v>
      </c>
      <c r="B130" s="12" t="s">
        <v>53</v>
      </c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Q130" s="1" t="s">
        <v>259</v>
      </c>
    </row>
    <row r="131" spans="1:48" ht="26.1" customHeight="1" x14ac:dyDescent="0.3">
      <c r="A131" s="12" t="s">
        <v>260</v>
      </c>
      <c r="B131" s="12" t="s">
        <v>261</v>
      </c>
      <c r="C131" s="12" t="s">
        <v>82</v>
      </c>
      <c r="D131" s="13">
        <v>49.4</v>
      </c>
      <c r="E131" s="14">
        <f>TRUNC(일위대가목록!E27,0)</f>
        <v>903</v>
      </c>
      <c r="F131" s="14">
        <f t="shared" ref="F131:F139" si="15">TRUNC(E131*D131, 0)</f>
        <v>44608</v>
      </c>
      <c r="G131" s="14">
        <f>TRUNC(일위대가목록!F27,0)</f>
        <v>4541</v>
      </c>
      <c r="H131" s="14">
        <f t="shared" ref="H131:H139" si="16">TRUNC(G131*D131, 0)</f>
        <v>224325</v>
      </c>
      <c r="I131" s="14">
        <f>TRUNC(일위대가목록!G27,0)</f>
        <v>0</v>
      </c>
      <c r="J131" s="14">
        <f t="shared" ref="J131:J139" si="17">TRUNC(I131*D131, 0)</f>
        <v>0</v>
      </c>
      <c r="K131" s="14">
        <f t="shared" ref="K131:K139" si="18">TRUNC(E131+G131+I131, 0)</f>
        <v>5444</v>
      </c>
      <c r="L131" s="14">
        <f t="shared" ref="L131:L139" si="19">TRUNC(F131+H131+J131, 0)</f>
        <v>268933</v>
      </c>
      <c r="M131" s="12" t="s">
        <v>262</v>
      </c>
      <c r="N131" s="1" t="s">
        <v>263</v>
      </c>
      <c r="O131" s="1" t="s">
        <v>53</v>
      </c>
      <c r="P131" s="1" t="s">
        <v>53</v>
      </c>
      <c r="Q131" s="1" t="s">
        <v>259</v>
      </c>
      <c r="R131" s="1" t="s">
        <v>65</v>
      </c>
      <c r="S131" s="1" t="s">
        <v>66</v>
      </c>
      <c r="T131" s="1" t="s">
        <v>66</v>
      </c>
      <c r="AR131" s="1" t="s">
        <v>53</v>
      </c>
      <c r="AS131" s="1" t="s">
        <v>53</v>
      </c>
      <c r="AU131" s="1" t="s">
        <v>264</v>
      </c>
      <c r="AV131">
        <v>94</v>
      </c>
    </row>
    <row r="132" spans="1:48" ht="26.1" customHeight="1" x14ac:dyDescent="0.3">
      <c r="A132" s="12" t="s">
        <v>265</v>
      </c>
      <c r="B132" s="12" t="s">
        <v>266</v>
      </c>
      <c r="C132" s="12" t="s">
        <v>255</v>
      </c>
      <c r="D132" s="13">
        <v>8</v>
      </c>
      <c r="E132" s="14">
        <f>TRUNC(일위대가목록!E28,0)</f>
        <v>0</v>
      </c>
      <c r="F132" s="14">
        <f t="shared" si="15"/>
        <v>0</v>
      </c>
      <c r="G132" s="14">
        <f>TRUNC(일위대가목록!F28,0)</f>
        <v>31429</v>
      </c>
      <c r="H132" s="14">
        <f t="shared" si="16"/>
        <v>251432</v>
      </c>
      <c r="I132" s="14">
        <f>TRUNC(일위대가목록!G28,0)</f>
        <v>0</v>
      </c>
      <c r="J132" s="14">
        <f t="shared" si="17"/>
        <v>0</v>
      </c>
      <c r="K132" s="14">
        <f t="shared" si="18"/>
        <v>31429</v>
      </c>
      <c r="L132" s="14">
        <f t="shared" si="19"/>
        <v>251432</v>
      </c>
      <c r="M132" s="12" t="s">
        <v>267</v>
      </c>
      <c r="N132" s="1" t="s">
        <v>268</v>
      </c>
      <c r="O132" s="1" t="s">
        <v>53</v>
      </c>
      <c r="P132" s="1" t="s">
        <v>53</v>
      </c>
      <c r="Q132" s="1" t="s">
        <v>259</v>
      </c>
      <c r="R132" s="1" t="s">
        <v>65</v>
      </c>
      <c r="S132" s="1" t="s">
        <v>66</v>
      </c>
      <c r="T132" s="1" t="s">
        <v>66</v>
      </c>
      <c r="AR132" s="1" t="s">
        <v>53</v>
      </c>
      <c r="AS132" s="1" t="s">
        <v>53</v>
      </c>
      <c r="AU132" s="1" t="s">
        <v>269</v>
      </c>
      <c r="AV132">
        <v>82</v>
      </c>
    </row>
    <row r="133" spans="1:48" ht="26.1" customHeight="1" x14ac:dyDescent="0.3">
      <c r="A133" s="12" t="s">
        <v>270</v>
      </c>
      <c r="B133" s="12" t="s">
        <v>53</v>
      </c>
      <c r="C133" s="12" t="s">
        <v>82</v>
      </c>
      <c r="D133" s="13">
        <v>12</v>
      </c>
      <c r="E133" s="14">
        <f>TRUNC(일위대가목록!E29,0)</f>
        <v>200000</v>
      </c>
      <c r="F133" s="14">
        <f t="shared" si="15"/>
        <v>2400000</v>
      </c>
      <c r="G133" s="14">
        <f>TRUNC(일위대가목록!F29,0)</f>
        <v>31429</v>
      </c>
      <c r="H133" s="14">
        <f t="shared" si="16"/>
        <v>377148</v>
      </c>
      <c r="I133" s="14">
        <f>TRUNC(일위대가목록!G29,0)</f>
        <v>0</v>
      </c>
      <c r="J133" s="14">
        <f t="shared" si="17"/>
        <v>0</v>
      </c>
      <c r="K133" s="14">
        <f t="shared" si="18"/>
        <v>231429</v>
      </c>
      <c r="L133" s="14">
        <f t="shared" si="19"/>
        <v>2777148</v>
      </c>
      <c r="M133" s="12" t="s">
        <v>271</v>
      </c>
      <c r="N133" s="1" t="s">
        <v>272</v>
      </c>
      <c r="O133" s="1" t="s">
        <v>53</v>
      </c>
      <c r="P133" s="1" t="s">
        <v>53</v>
      </c>
      <c r="Q133" s="1" t="s">
        <v>259</v>
      </c>
      <c r="R133" s="1" t="s">
        <v>65</v>
      </c>
      <c r="S133" s="1" t="s">
        <v>66</v>
      </c>
      <c r="T133" s="1" t="s">
        <v>66</v>
      </c>
      <c r="AR133" s="1" t="s">
        <v>53</v>
      </c>
      <c r="AS133" s="1" t="s">
        <v>53</v>
      </c>
      <c r="AU133" s="1" t="s">
        <v>273</v>
      </c>
      <c r="AV133">
        <v>90</v>
      </c>
    </row>
    <row r="134" spans="1:48" ht="26.1" customHeight="1" x14ac:dyDescent="0.3">
      <c r="A134" s="12" t="s">
        <v>274</v>
      </c>
      <c r="B134" s="12" t="s">
        <v>53</v>
      </c>
      <c r="C134" s="12" t="s">
        <v>255</v>
      </c>
      <c r="D134" s="13">
        <v>3</v>
      </c>
      <c r="E134" s="14">
        <f>TRUNC(일위대가목록!E30,0)</f>
        <v>200000</v>
      </c>
      <c r="F134" s="14">
        <f t="shared" si="15"/>
        <v>600000</v>
      </c>
      <c r="G134" s="14">
        <f>TRUNC(일위대가목록!F30,0)</f>
        <v>0</v>
      </c>
      <c r="H134" s="14">
        <f t="shared" si="16"/>
        <v>0</v>
      </c>
      <c r="I134" s="14">
        <f>TRUNC(일위대가목록!G30,0)</f>
        <v>0</v>
      </c>
      <c r="J134" s="14">
        <f t="shared" si="17"/>
        <v>0</v>
      </c>
      <c r="K134" s="14">
        <f t="shared" si="18"/>
        <v>200000</v>
      </c>
      <c r="L134" s="14">
        <f t="shared" si="19"/>
        <v>600000</v>
      </c>
      <c r="M134" s="12" t="s">
        <v>275</v>
      </c>
      <c r="N134" s="1" t="s">
        <v>276</v>
      </c>
      <c r="O134" s="1" t="s">
        <v>53</v>
      </c>
      <c r="P134" s="1" t="s">
        <v>53</v>
      </c>
      <c r="Q134" s="1" t="s">
        <v>259</v>
      </c>
      <c r="R134" s="1" t="s">
        <v>65</v>
      </c>
      <c r="S134" s="1" t="s">
        <v>66</v>
      </c>
      <c r="T134" s="1" t="s">
        <v>66</v>
      </c>
      <c r="AR134" s="1" t="s">
        <v>53</v>
      </c>
      <c r="AS134" s="1" t="s">
        <v>53</v>
      </c>
      <c r="AU134" s="1" t="s">
        <v>277</v>
      </c>
      <c r="AV134">
        <v>83</v>
      </c>
    </row>
    <row r="135" spans="1:48" ht="26.1" customHeight="1" x14ac:dyDescent="0.3">
      <c r="A135" s="12" t="s">
        <v>278</v>
      </c>
      <c r="B135" s="12" t="s">
        <v>279</v>
      </c>
      <c r="C135" s="12" t="s">
        <v>92</v>
      </c>
      <c r="D135" s="13">
        <v>8</v>
      </c>
      <c r="E135" s="14">
        <f>TRUNC(일위대가목록!E31,0)</f>
        <v>40700</v>
      </c>
      <c r="F135" s="14">
        <f t="shared" si="15"/>
        <v>325600</v>
      </c>
      <c r="G135" s="14">
        <f>TRUNC(일위대가목록!F31,0)</f>
        <v>172291</v>
      </c>
      <c r="H135" s="14">
        <f t="shared" si="16"/>
        <v>1378328</v>
      </c>
      <c r="I135" s="14">
        <f>TRUNC(일위대가목록!G31,0)</f>
        <v>0</v>
      </c>
      <c r="J135" s="14">
        <f t="shared" si="17"/>
        <v>0</v>
      </c>
      <c r="K135" s="14">
        <f t="shared" si="18"/>
        <v>212991</v>
      </c>
      <c r="L135" s="14">
        <f t="shared" si="19"/>
        <v>1703928</v>
      </c>
      <c r="M135" s="12" t="s">
        <v>280</v>
      </c>
      <c r="N135" s="1" t="s">
        <v>281</v>
      </c>
      <c r="O135" s="1" t="s">
        <v>53</v>
      </c>
      <c r="P135" s="1" t="s">
        <v>53</v>
      </c>
      <c r="Q135" s="1" t="s">
        <v>259</v>
      </c>
      <c r="R135" s="1" t="s">
        <v>65</v>
      </c>
      <c r="S135" s="1" t="s">
        <v>66</v>
      </c>
      <c r="T135" s="1" t="s">
        <v>66</v>
      </c>
      <c r="AR135" s="1" t="s">
        <v>53</v>
      </c>
      <c r="AS135" s="1" t="s">
        <v>53</v>
      </c>
      <c r="AU135" s="1" t="s">
        <v>282</v>
      </c>
      <c r="AV135">
        <v>97</v>
      </c>
    </row>
    <row r="136" spans="1:48" ht="26.1" customHeight="1" x14ac:dyDescent="0.3">
      <c r="A136" s="12" t="s">
        <v>283</v>
      </c>
      <c r="B136" s="12" t="s">
        <v>53</v>
      </c>
      <c r="C136" s="12" t="s">
        <v>82</v>
      </c>
      <c r="D136" s="13">
        <v>51.8</v>
      </c>
      <c r="E136" s="14">
        <f>TRUNC(일위대가목록!E32,0)</f>
        <v>0</v>
      </c>
      <c r="F136" s="14">
        <f t="shared" si="15"/>
        <v>0</v>
      </c>
      <c r="G136" s="14">
        <f>TRUNC(일위대가목록!F32,0)</f>
        <v>19765</v>
      </c>
      <c r="H136" s="14">
        <f t="shared" si="16"/>
        <v>1023827</v>
      </c>
      <c r="I136" s="14">
        <f>TRUNC(일위대가목록!G32,0)</f>
        <v>0</v>
      </c>
      <c r="J136" s="14">
        <f t="shared" si="17"/>
        <v>0</v>
      </c>
      <c r="K136" s="14">
        <f t="shared" si="18"/>
        <v>19765</v>
      </c>
      <c r="L136" s="14">
        <f t="shared" si="19"/>
        <v>1023827</v>
      </c>
      <c r="M136" s="12" t="s">
        <v>284</v>
      </c>
      <c r="N136" s="1" t="s">
        <v>285</v>
      </c>
      <c r="O136" s="1" t="s">
        <v>53</v>
      </c>
      <c r="P136" s="1" t="s">
        <v>53</v>
      </c>
      <c r="Q136" s="1" t="s">
        <v>259</v>
      </c>
      <c r="R136" s="1" t="s">
        <v>65</v>
      </c>
      <c r="S136" s="1" t="s">
        <v>66</v>
      </c>
      <c r="T136" s="1" t="s">
        <v>66</v>
      </c>
      <c r="AR136" s="1" t="s">
        <v>53</v>
      </c>
      <c r="AS136" s="1" t="s">
        <v>53</v>
      </c>
      <c r="AU136" s="1" t="s">
        <v>286</v>
      </c>
      <c r="AV136">
        <v>173</v>
      </c>
    </row>
    <row r="137" spans="1:48" ht="26.1" customHeight="1" x14ac:dyDescent="0.3">
      <c r="A137" s="12" t="s">
        <v>287</v>
      </c>
      <c r="B137" s="12" t="s">
        <v>53</v>
      </c>
      <c r="C137" s="12" t="s">
        <v>92</v>
      </c>
      <c r="D137" s="13">
        <v>92</v>
      </c>
      <c r="E137" s="14">
        <f>TRUNC(일위대가목록!E33,0)</f>
        <v>0</v>
      </c>
      <c r="F137" s="14">
        <f t="shared" si="15"/>
        <v>0</v>
      </c>
      <c r="G137" s="14">
        <f>TRUNC(일위대가목록!F33,0)</f>
        <v>16832</v>
      </c>
      <c r="H137" s="14">
        <f t="shared" si="16"/>
        <v>1548544</v>
      </c>
      <c r="I137" s="14">
        <f>TRUNC(일위대가목록!G33,0)</f>
        <v>0</v>
      </c>
      <c r="J137" s="14">
        <f t="shared" si="17"/>
        <v>0</v>
      </c>
      <c r="K137" s="14">
        <f t="shared" si="18"/>
        <v>16832</v>
      </c>
      <c r="L137" s="14">
        <f t="shared" si="19"/>
        <v>1548544</v>
      </c>
      <c r="M137" s="12" t="s">
        <v>288</v>
      </c>
      <c r="N137" s="1" t="s">
        <v>289</v>
      </c>
      <c r="O137" s="1" t="s">
        <v>53</v>
      </c>
      <c r="P137" s="1" t="s">
        <v>53</v>
      </c>
      <c r="Q137" s="1" t="s">
        <v>259</v>
      </c>
      <c r="R137" s="1" t="s">
        <v>65</v>
      </c>
      <c r="S137" s="1" t="s">
        <v>66</v>
      </c>
      <c r="T137" s="1" t="s">
        <v>66</v>
      </c>
      <c r="AR137" s="1" t="s">
        <v>53</v>
      </c>
      <c r="AS137" s="1" t="s">
        <v>53</v>
      </c>
      <c r="AU137" s="1" t="s">
        <v>290</v>
      </c>
      <c r="AV137">
        <v>163</v>
      </c>
    </row>
    <row r="138" spans="1:48" ht="26.1" customHeight="1" x14ac:dyDescent="0.3">
      <c r="A138" s="12" t="s">
        <v>291</v>
      </c>
      <c r="B138" s="12" t="s">
        <v>53</v>
      </c>
      <c r="C138" s="12" t="s">
        <v>292</v>
      </c>
      <c r="D138" s="13">
        <v>200</v>
      </c>
      <c r="E138" s="14">
        <f>TRUNC(일위대가목록!E34,0)</f>
        <v>0</v>
      </c>
      <c r="F138" s="14">
        <f t="shared" si="15"/>
        <v>0</v>
      </c>
      <c r="G138" s="14">
        <f>TRUNC(일위대가목록!F34,0)</f>
        <v>4464</v>
      </c>
      <c r="H138" s="14">
        <f t="shared" si="16"/>
        <v>892800</v>
      </c>
      <c r="I138" s="14">
        <f>TRUNC(일위대가목록!G34,0)</f>
        <v>0</v>
      </c>
      <c r="J138" s="14">
        <f t="shared" si="17"/>
        <v>0</v>
      </c>
      <c r="K138" s="14">
        <f t="shared" si="18"/>
        <v>4464</v>
      </c>
      <c r="L138" s="14">
        <f t="shared" si="19"/>
        <v>892800</v>
      </c>
      <c r="M138" s="12" t="s">
        <v>293</v>
      </c>
      <c r="N138" s="1" t="s">
        <v>294</v>
      </c>
      <c r="O138" s="1" t="s">
        <v>53</v>
      </c>
      <c r="P138" s="1" t="s">
        <v>53</v>
      </c>
      <c r="Q138" s="1" t="s">
        <v>259</v>
      </c>
      <c r="R138" s="1" t="s">
        <v>65</v>
      </c>
      <c r="S138" s="1" t="s">
        <v>66</v>
      </c>
      <c r="T138" s="1" t="s">
        <v>66</v>
      </c>
      <c r="AR138" s="1" t="s">
        <v>53</v>
      </c>
      <c r="AS138" s="1" t="s">
        <v>53</v>
      </c>
      <c r="AU138" s="1" t="s">
        <v>295</v>
      </c>
      <c r="AV138">
        <v>159</v>
      </c>
    </row>
    <row r="139" spans="1:48" ht="26.1" customHeight="1" x14ac:dyDescent="0.3">
      <c r="A139" s="12" t="s">
        <v>296</v>
      </c>
      <c r="B139" s="12" t="s">
        <v>297</v>
      </c>
      <c r="C139" s="12" t="s">
        <v>92</v>
      </c>
      <c r="D139" s="13">
        <v>2</v>
      </c>
      <c r="E139" s="14">
        <f>TRUNC(일위대가목록!E35,0)</f>
        <v>0</v>
      </c>
      <c r="F139" s="14">
        <f t="shared" si="15"/>
        <v>0</v>
      </c>
      <c r="G139" s="14">
        <f>TRUNC(일위대가목록!F35,0)</f>
        <v>86349</v>
      </c>
      <c r="H139" s="14">
        <f t="shared" si="16"/>
        <v>172698</v>
      </c>
      <c r="I139" s="14">
        <f>TRUNC(일위대가목록!G35,0)</f>
        <v>0</v>
      </c>
      <c r="J139" s="14">
        <f t="shared" si="17"/>
        <v>0</v>
      </c>
      <c r="K139" s="14">
        <f t="shared" si="18"/>
        <v>86349</v>
      </c>
      <c r="L139" s="14">
        <f t="shared" si="19"/>
        <v>172698</v>
      </c>
      <c r="M139" s="12" t="s">
        <v>298</v>
      </c>
      <c r="N139" s="1" t="s">
        <v>299</v>
      </c>
      <c r="O139" s="1" t="s">
        <v>53</v>
      </c>
      <c r="P139" s="1" t="s">
        <v>53</v>
      </c>
      <c r="Q139" s="1" t="s">
        <v>259</v>
      </c>
      <c r="R139" s="1" t="s">
        <v>65</v>
      </c>
      <c r="S139" s="1" t="s">
        <v>66</v>
      </c>
      <c r="T139" s="1" t="s">
        <v>66</v>
      </c>
      <c r="AR139" s="1" t="s">
        <v>53</v>
      </c>
      <c r="AS139" s="1" t="s">
        <v>53</v>
      </c>
      <c r="AU139" s="1" t="s">
        <v>300</v>
      </c>
      <c r="AV139">
        <v>169</v>
      </c>
    </row>
    <row r="140" spans="1:48" ht="26.1" customHeight="1" x14ac:dyDescent="0.3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259</v>
      </c>
    </row>
    <row r="141" spans="1:48" ht="26.1" customHeight="1" x14ac:dyDescent="0.3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259</v>
      </c>
    </row>
    <row r="142" spans="1:48" ht="26.1" customHeight="1" x14ac:dyDescent="0.3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259</v>
      </c>
    </row>
    <row r="143" spans="1:48" ht="26.1" customHeight="1" x14ac:dyDescent="0.3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259</v>
      </c>
    </row>
    <row r="144" spans="1:48" ht="26.1" customHeight="1" x14ac:dyDescent="0.3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259</v>
      </c>
    </row>
    <row r="145" spans="1:48" ht="26.1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259</v>
      </c>
    </row>
    <row r="146" spans="1:48" ht="26.1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259</v>
      </c>
    </row>
    <row r="147" spans="1:48" ht="26.1" customHeight="1" x14ac:dyDescent="0.3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259</v>
      </c>
    </row>
    <row r="148" spans="1:48" ht="26.1" customHeight="1" x14ac:dyDescent="0.3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259</v>
      </c>
    </row>
    <row r="149" spans="1:48" ht="26.1" customHeight="1" x14ac:dyDescent="0.3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259</v>
      </c>
    </row>
    <row r="150" spans="1:48" ht="26.1" customHeight="1" x14ac:dyDescent="0.3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259</v>
      </c>
    </row>
    <row r="151" spans="1:48" ht="26.1" customHeight="1" x14ac:dyDescent="0.3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259</v>
      </c>
    </row>
    <row r="152" spans="1:48" ht="26.1" customHeight="1" x14ac:dyDescent="0.3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259</v>
      </c>
    </row>
    <row r="153" spans="1:48" ht="26.1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259</v>
      </c>
    </row>
    <row r="154" spans="1:48" ht="26.1" customHeight="1" x14ac:dyDescent="0.3">
      <c r="A154" s="12" t="s">
        <v>111</v>
      </c>
      <c r="B154" s="13"/>
      <c r="C154" s="13"/>
      <c r="D154" s="13"/>
      <c r="E154" s="14"/>
      <c r="F154" s="14">
        <f>SUMIF(Q131:Q153,"010106",F131:F153)</f>
        <v>3370208</v>
      </c>
      <c r="G154" s="14"/>
      <c r="H154" s="14">
        <f>SUMIF(Q131:Q153,"010106",H131:H153)</f>
        <v>5869102</v>
      </c>
      <c r="I154" s="14"/>
      <c r="J154" s="14">
        <f>SUMIF(Q131:Q153,"010106",J131:J153)</f>
        <v>0</v>
      </c>
      <c r="K154" s="14"/>
      <c r="L154" s="14">
        <f>SUMIF(Q131:Q153,"010106",L131:L153)</f>
        <v>9239310</v>
      </c>
      <c r="M154" s="13"/>
      <c r="N154" t="s">
        <v>112</v>
      </c>
    </row>
    <row r="155" spans="1:48" ht="26.1" customHeight="1" x14ac:dyDescent="0.3">
      <c r="A155" s="12" t="s">
        <v>301</v>
      </c>
      <c r="B155" s="12" t="s">
        <v>53</v>
      </c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302</v>
      </c>
    </row>
    <row r="156" spans="1:48" ht="26.1" customHeight="1" x14ac:dyDescent="0.3">
      <c r="A156" s="12" t="s">
        <v>303</v>
      </c>
      <c r="B156" s="12" t="s">
        <v>53</v>
      </c>
      <c r="C156" s="12" t="s">
        <v>304</v>
      </c>
      <c r="D156" s="13">
        <v>1.1000000000000001</v>
      </c>
      <c r="E156" s="14">
        <f>TRUNC(단가대비표!O12,0)</f>
        <v>47000</v>
      </c>
      <c r="F156" s="14">
        <f>TRUNC(E156*D156, 0)</f>
        <v>51700</v>
      </c>
      <c r="G156" s="14">
        <f>TRUNC(단가대비표!P12,0)</f>
        <v>0</v>
      </c>
      <c r="H156" s="14">
        <f>TRUNC(G156*D156, 0)</f>
        <v>0</v>
      </c>
      <c r="I156" s="14">
        <f>TRUNC(단가대비표!V12,0)</f>
        <v>0</v>
      </c>
      <c r="J156" s="14">
        <f>TRUNC(I156*D156, 0)</f>
        <v>0</v>
      </c>
      <c r="K156" s="14">
        <f>TRUNC(E156+G156+I156, 0)</f>
        <v>47000</v>
      </c>
      <c r="L156" s="14">
        <f>TRUNC(F156+H156+J156, 0)</f>
        <v>51700</v>
      </c>
      <c r="M156" s="12" t="s">
        <v>53</v>
      </c>
      <c r="N156" s="1" t="s">
        <v>305</v>
      </c>
      <c r="O156" s="1" t="s">
        <v>53</v>
      </c>
      <c r="P156" s="1" t="s">
        <v>53</v>
      </c>
      <c r="Q156" s="1" t="s">
        <v>302</v>
      </c>
      <c r="R156" s="1" t="s">
        <v>66</v>
      </c>
      <c r="S156" s="1" t="s">
        <v>66</v>
      </c>
      <c r="T156" s="1" t="s">
        <v>65</v>
      </c>
      <c r="AR156" s="1" t="s">
        <v>53</v>
      </c>
      <c r="AS156" s="1" t="s">
        <v>53</v>
      </c>
      <c r="AU156" s="1" t="s">
        <v>306</v>
      </c>
      <c r="AV156">
        <v>64</v>
      </c>
    </row>
    <row r="157" spans="1:48" ht="26.1" customHeight="1" x14ac:dyDescent="0.3">
      <c r="A157" s="12" t="s">
        <v>307</v>
      </c>
      <c r="B157" s="12" t="s">
        <v>308</v>
      </c>
      <c r="C157" s="12" t="s">
        <v>309</v>
      </c>
      <c r="D157" s="13">
        <v>13</v>
      </c>
      <c r="E157" s="14">
        <f>TRUNC(단가대비표!O26,0)</f>
        <v>6727</v>
      </c>
      <c r="F157" s="14">
        <f>TRUNC(E157*D157, 0)</f>
        <v>87451</v>
      </c>
      <c r="G157" s="14">
        <f>TRUNC(단가대비표!P26,0)</f>
        <v>0</v>
      </c>
      <c r="H157" s="14">
        <f>TRUNC(G157*D157, 0)</f>
        <v>0</v>
      </c>
      <c r="I157" s="14">
        <f>TRUNC(단가대비표!V26,0)</f>
        <v>0</v>
      </c>
      <c r="J157" s="14">
        <f>TRUNC(I157*D157, 0)</f>
        <v>0</v>
      </c>
      <c r="K157" s="14">
        <f>TRUNC(E157+G157+I157, 0)</f>
        <v>6727</v>
      </c>
      <c r="L157" s="14">
        <f>TRUNC(F157+H157+J157, 0)</f>
        <v>87451</v>
      </c>
      <c r="M157" s="12" t="s">
        <v>53</v>
      </c>
      <c r="N157" s="1" t="s">
        <v>310</v>
      </c>
      <c r="O157" s="1" t="s">
        <v>53</v>
      </c>
      <c r="P157" s="1" t="s">
        <v>53</v>
      </c>
      <c r="Q157" s="1" t="s">
        <v>302</v>
      </c>
      <c r="R157" s="1" t="s">
        <v>66</v>
      </c>
      <c r="S157" s="1" t="s">
        <v>66</v>
      </c>
      <c r="T157" s="1" t="s">
        <v>65</v>
      </c>
      <c r="AR157" s="1" t="s">
        <v>53</v>
      </c>
      <c r="AS157" s="1" t="s">
        <v>53</v>
      </c>
      <c r="AU157" s="1" t="s">
        <v>311</v>
      </c>
      <c r="AV157">
        <v>65</v>
      </c>
    </row>
    <row r="158" spans="1:48" ht="26.1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302</v>
      </c>
    </row>
    <row r="159" spans="1:48" ht="26.1" customHeight="1" x14ac:dyDescent="0.3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Q159" s="1" t="s">
        <v>302</v>
      </c>
    </row>
    <row r="160" spans="1:48" ht="26.1" customHeight="1" x14ac:dyDescent="0.3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302</v>
      </c>
    </row>
    <row r="161" spans="1:17" ht="26.1" customHeight="1" x14ac:dyDescent="0.3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Q161" s="1" t="s">
        <v>302</v>
      </c>
    </row>
    <row r="162" spans="1:17" ht="26.1" customHeight="1" x14ac:dyDescent="0.3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302</v>
      </c>
    </row>
    <row r="163" spans="1:17" ht="26.1" customHeight="1" x14ac:dyDescent="0.3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302</v>
      </c>
    </row>
    <row r="164" spans="1:17" ht="26.1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302</v>
      </c>
    </row>
    <row r="165" spans="1:17" ht="26.1" customHeight="1" x14ac:dyDescent="0.3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302</v>
      </c>
    </row>
    <row r="166" spans="1:17" ht="26.1" customHeight="1" x14ac:dyDescent="0.3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302</v>
      </c>
    </row>
    <row r="167" spans="1:17" ht="26.1" customHeight="1" x14ac:dyDescent="0.3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302</v>
      </c>
    </row>
    <row r="168" spans="1:17" ht="26.1" customHeight="1" x14ac:dyDescent="0.3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302</v>
      </c>
    </row>
    <row r="169" spans="1:17" ht="26.1" customHeight="1" x14ac:dyDescent="0.3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302</v>
      </c>
    </row>
    <row r="170" spans="1:17" ht="26.1" customHeight="1" x14ac:dyDescent="0.3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302</v>
      </c>
    </row>
    <row r="171" spans="1:17" ht="26.1" customHeight="1" x14ac:dyDescent="0.3">
      <c r="A171" s="13"/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Q171" s="1" t="s">
        <v>302</v>
      </c>
    </row>
    <row r="172" spans="1:17" ht="26.1" customHeight="1" x14ac:dyDescent="0.3">
      <c r="A172" s="13"/>
      <c r="B172" s="13"/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302</v>
      </c>
    </row>
    <row r="173" spans="1:17" ht="26.1" customHeight="1" x14ac:dyDescent="0.3">
      <c r="A173" s="13"/>
      <c r="B173" s="13"/>
      <c r="C173" s="13"/>
      <c r="D173" s="13"/>
      <c r="E173" s="14"/>
      <c r="F173" s="14"/>
      <c r="G173" s="14"/>
      <c r="H173" s="14"/>
      <c r="I173" s="14"/>
      <c r="J173" s="14"/>
      <c r="K173" s="14"/>
      <c r="L173" s="14"/>
      <c r="M173" s="13"/>
      <c r="Q173" s="1" t="s">
        <v>302</v>
      </c>
    </row>
    <row r="174" spans="1:17" ht="26.1" customHeight="1" x14ac:dyDescent="0.3">
      <c r="A174" s="13"/>
      <c r="B174" s="13"/>
      <c r="C174" s="13"/>
      <c r="D174" s="13"/>
      <c r="E174" s="14"/>
      <c r="F174" s="14"/>
      <c r="G174" s="14"/>
      <c r="H174" s="14"/>
      <c r="I174" s="14"/>
      <c r="J174" s="14"/>
      <c r="K174" s="14"/>
      <c r="L174" s="14"/>
      <c r="M174" s="13"/>
      <c r="Q174" s="1" t="s">
        <v>302</v>
      </c>
    </row>
    <row r="175" spans="1:17" ht="26.1" customHeight="1" x14ac:dyDescent="0.3">
      <c r="A175" s="13"/>
      <c r="B175" s="13"/>
      <c r="C175" s="13"/>
      <c r="D175" s="13"/>
      <c r="E175" s="14"/>
      <c r="F175" s="14"/>
      <c r="G175" s="14"/>
      <c r="H175" s="14"/>
      <c r="I175" s="14"/>
      <c r="J175" s="14"/>
      <c r="K175" s="14"/>
      <c r="L175" s="14"/>
      <c r="M175" s="13"/>
      <c r="Q175" s="1" t="s">
        <v>302</v>
      </c>
    </row>
    <row r="176" spans="1:17" ht="26.1" customHeight="1" x14ac:dyDescent="0.3">
      <c r="A176" s="13"/>
      <c r="B176" s="13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Q176" s="1" t="s">
        <v>302</v>
      </c>
    </row>
    <row r="177" spans="1:48" ht="26.1" customHeight="1" x14ac:dyDescent="0.3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Q177" s="1" t="s">
        <v>302</v>
      </c>
    </row>
    <row r="178" spans="1:48" ht="26.1" customHeight="1" x14ac:dyDescent="0.3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302</v>
      </c>
    </row>
    <row r="179" spans="1:48" ht="26.1" customHeight="1" x14ac:dyDescent="0.3">
      <c r="A179" s="12" t="s">
        <v>111</v>
      </c>
      <c r="B179" s="13"/>
      <c r="C179" s="13"/>
      <c r="D179" s="13"/>
      <c r="E179" s="14"/>
      <c r="F179" s="14">
        <f>SUMIF(Q156:Q178,"010107",F156:F178)</f>
        <v>139151</v>
      </c>
      <c r="G179" s="14"/>
      <c r="H179" s="14">
        <f>SUMIF(Q156:Q178,"010107",H156:H178)</f>
        <v>0</v>
      </c>
      <c r="I179" s="14"/>
      <c r="J179" s="14">
        <f>SUMIF(Q156:Q178,"010107",J156:J178)</f>
        <v>0</v>
      </c>
      <c r="K179" s="14"/>
      <c r="L179" s="14">
        <f>SUMIF(Q156:Q178,"010107",L156:L178)</f>
        <v>139151</v>
      </c>
      <c r="M179" s="13"/>
      <c r="N179" t="s">
        <v>112</v>
      </c>
    </row>
    <row r="180" spans="1:48" ht="26.1" customHeight="1" x14ac:dyDescent="0.3">
      <c r="A180" s="12" t="s">
        <v>312</v>
      </c>
      <c r="B180" s="12" t="s">
        <v>53</v>
      </c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Q180" s="1" t="s">
        <v>313</v>
      </c>
    </row>
    <row r="181" spans="1:48" ht="26.1" customHeight="1" x14ac:dyDescent="0.3">
      <c r="A181" s="12" t="s">
        <v>315</v>
      </c>
      <c r="B181" s="12" t="s">
        <v>316</v>
      </c>
      <c r="C181" s="12" t="s">
        <v>163</v>
      </c>
      <c r="D181" s="13">
        <v>407</v>
      </c>
      <c r="E181" s="14">
        <f>TRUNC(단가대비표!O13,0)</f>
        <v>251</v>
      </c>
      <c r="F181" s="14">
        <f>TRUNC(E181*D181, 0)</f>
        <v>102157</v>
      </c>
      <c r="G181" s="14">
        <f>TRUNC(단가대비표!P13,0)</f>
        <v>0</v>
      </c>
      <c r="H181" s="14">
        <f>TRUNC(G181*D181, 0)</f>
        <v>0</v>
      </c>
      <c r="I181" s="14">
        <f>TRUNC(단가대비표!V13,0)</f>
        <v>0</v>
      </c>
      <c r="J181" s="14">
        <f>TRUNC(I181*D181, 0)</f>
        <v>0</v>
      </c>
      <c r="K181" s="14">
        <f t="shared" ref="K181:L184" si="20">TRUNC(E181+G181+I181, 0)</f>
        <v>251</v>
      </c>
      <c r="L181" s="14">
        <f t="shared" si="20"/>
        <v>102157</v>
      </c>
      <c r="M181" s="12" t="s">
        <v>317</v>
      </c>
      <c r="N181" s="1" t="s">
        <v>318</v>
      </c>
      <c r="O181" s="1" t="s">
        <v>53</v>
      </c>
      <c r="P181" s="1" t="s">
        <v>53</v>
      </c>
      <c r="Q181" s="1" t="s">
        <v>313</v>
      </c>
      <c r="R181" s="1" t="s">
        <v>66</v>
      </c>
      <c r="S181" s="1" t="s">
        <v>66</v>
      </c>
      <c r="T181" s="1" t="s">
        <v>65</v>
      </c>
      <c r="AR181" s="1" t="s">
        <v>53</v>
      </c>
      <c r="AS181" s="1" t="s">
        <v>53</v>
      </c>
      <c r="AU181" s="1" t="s">
        <v>319</v>
      </c>
      <c r="AV181">
        <v>181</v>
      </c>
    </row>
    <row r="182" spans="1:48" ht="26.1" customHeight="1" x14ac:dyDescent="0.3">
      <c r="A182" s="12" t="s">
        <v>315</v>
      </c>
      <c r="B182" s="12" t="s">
        <v>320</v>
      </c>
      <c r="C182" s="12" t="s">
        <v>163</v>
      </c>
      <c r="D182" s="13">
        <v>6172.1</v>
      </c>
      <c r="E182" s="14">
        <f>TRUNC(단가대비표!O16,0)</f>
        <v>1852</v>
      </c>
      <c r="F182" s="14">
        <f>TRUNC(E182*D182, 0)</f>
        <v>11430729</v>
      </c>
      <c r="G182" s="14">
        <f>TRUNC(단가대비표!P16,0)</f>
        <v>0</v>
      </c>
      <c r="H182" s="14">
        <f>TRUNC(G182*D182, 0)</f>
        <v>0</v>
      </c>
      <c r="I182" s="14">
        <f>TRUNC(단가대비표!V16,0)</f>
        <v>0</v>
      </c>
      <c r="J182" s="14">
        <f>TRUNC(I182*D182, 0)</f>
        <v>0</v>
      </c>
      <c r="K182" s="14">
        <f t="shared" si="20"/>
        <v>1852</v>
      </c>
      <c r="L182" s="14">
        <f t="shared" si="20"/>
        <v>11430729</v>
      </c>
      <c r="M182" s="12" t="s">
        <v>317</v>
      </c>
      <c r="N182" s="1" t="s">
        <v>321</v>
      </c>
      <c r="O182" s="1" t="s">
        <v>53</v>
      </c>
      <c r="P182" s="1" t="s">
        <v>53</v>
      </c>
      <c r="Q182" s="1" t="s">
        <v>313</v>
      </c>
      <c r="R182" s="1" t="s">
        <v>66</v>
      </c>
      <c r="S182" s="1" t="s">
        <v>66</v>
      </c>
      <c r="T182" s="1" t="s">
        <v>65</v>
      </c>
      <c r="AR182" s="1" t="s">
        <v>53</v>
      </c>
      <c r="AS182" s="1" t="s">
        <v>53</v>
      </c>
      <c r="AU182" s="1" t="s">
        <v>322</v>
      </c>
      <c r="AV182">
        <v>156</v>
      </c>
    </row>
    <row r="183" spans="1:48" ht="26.1" customHeight="1" x14ac:dyDescent="0.3">
      <c r="A183" s="12" t="s">
        <v>315</v>
      </c>
      <c r="B183" s="12" t="s">
        <v>323</v>
      </c>
      <c r="C183" s="12" t="s">
        <v>163</v>
      </c>
      <c r="D183" s="13">
        <v>1047.0999999999999</v>
      </c>
      <c r="E183" s="14">
        <f>TRUNC(단가대비표!O14,0)</f>
        <v>1425</v>
      </c>
      <c r="F183" s="14">
        <f>TRUNC(E183*D183, 0)</f>
        <v>1492117</v>
      </c>
      <c r="G183" s="14">
        <f>TRUNC(단가대비표!P14,0)</f>
        <v>0</v>
      </c>
      <c r="H183" s="14">
        <f>TRUNC(G183*D183, 0)</f>
        <v>0</v>
      </c>
      <c r="I183" s="14">
        <f>TRUNC(단가대비표!V14,0)</f>
        <v>0</v>
      </c>
      <c r="J183" s="14">
        <f>TRUNC(I183*D183, 0)</f>
        <v>0</v>
      </c>
      <c r="K183" s="14">
        <f t="shared" si="20"/>
        <v>1425</v>
      </c>
      <c r="L183" s="14">
        <f t="shared" si="20"/>
        <v>1492117</v>
      </c>
      <c r="M183" s="12" t="s">
        <v>317</v>
      </c>
      <c r="N183" s="1" t="s">
        <v>324</v>
      </c>
      <c r="O183" s="1" t="s">
        <v>53</v>
      </c>
      <c r="P183" s="1" t="s">
        <v>53</v>
      </c>
      <c r="Q183" s="1" t="s">
        <v>313</v>
      </c>
      <c r="R183" s="1" t="s">
        <v>66</v>
      </c>
      <c r="S183" s="1" t="s">
        <v>66</v>
      </c>
      <c r="T183" s="1" t="s">
        <v>65</v>
      </c>
      <c r="AR183" s="1" t="s">
        <v>53</v>
      </c>
      <c r="AS183" s="1" t="s">
        <v>53</v>
      </c>
      <c r="AU183" s="1" t="s">
        <v>325</v>
      </c>
      <c r="AV183">
        <v>40</v>
      </c>
    </row>
    <row r="184" spans="1:48" ht="26.1" customHeight="1" x14ac:dyDescent="0.3">
      <c r="A184" s="12" t="s">
        <v>315</v>
      </c>
      <c r="B184" s="12" t="s">
        <v>326</v>
      </c>
      <c r="C184" s="12" t="s">
        <v>163</v>
      </c>
      <c r="D184" s="13">
        <v>467.9</v>
      </c>
      <c r="E184" s="14">
        <f>TRUNC(단가대비표!O15,0)</f>
        <v>10450</v>
      </c>
      <c r="F184" s="14">
        <f>TRUNC(E184*D184, 0)</f>
        <v>4889555</v>
      </c>
      <c r="G184" s="14">
        <f>TRUNC(단가대비표!P15,0)</f>
        <v>0</v>
      </c>
      <c r="H184" s="14">
        <f>TRUNC(G184*D184, 0)</f>
        <v>0</v>
      </c>
      <c r="I184" s="14">
        <f>TRUNC(단가대비표!V15,0)</f>
        <v>0</v>
      </c>
      <c r="J184" s="14">
        <f>TRUNC(I184*D184, 0)</f>
        <v>0</v>
      </c>
      <c r="K184" s="14">
        <f t="shared" si="20"/>
        <v>10450</v>
      </c>
      <c r="L184" s="14">
        <f t="shared" si="20"/>
        <v>4889555</v>
      </c>
      <c r="M184" s="12" t="s">
        <v>317</v>
      </c>
      <c r="N184" s="1" t="s">
        <v>327</v>
      </c>
      <c r="O184" s="1" t="s">
        <v>53</v>
      </c>
      <c r="P184" s="1" t="s">
        <v>53</v>
      </c>
      <c r="Q184" s="1" t="s">
        <v>313</v>
      </c>
      <c r="R184" s="1" t="s">
        <v>66</v>
      </c>
      <c r="S184" s="1" t="s">
        <v>66</v>
      </c>
      <c r="T184" s="1" t="s">
        <v>65</v>
      </c>
      <c r="AR184" s="1" t="s">
        <v>53</v>
      </c>
      <c r="AS184" s="1" t="s">
        <v>53</v>
      </c>
      <c r="AU184" s="1" t="s">
        <v>328</v>
      </c>
      <c r="AV184">
        <v>41</v>
      </c>
    </row>
    <row r="185" spans="1:48" ht="26.1" customHeight="1" x14ac:dyDescent="0.3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Q185" s="1" t="s">
        <v>313</v>
      </c>
    </row>
    <row r="186" spans="1:48" ht="26.1" customHeight="1" x14ac:dyDescent="0.3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Q186" s="1" t="s">
        <v>313</v>
      </c>
    </row>
    <row r="187" spans="1:48" ht="26.1" customHeight="1" x14ac:dyDescent="0.3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Q187" s="1" t="s">
        <v>313</v>
      </c>
    </row>
    <row r="188" spans="1:48" ht="26.1" customHeight="1" x14ac:dyDescent="0.3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Q188" s="1" t="s">
        <v>313</v>
      </c>
    </row>
    <row r="189" spans="1:48" ht="26.1" customHeight="1" x14ac:dyDescent="0.3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313</v>
      </c>
    </row>
    <row r="190" spans="1:48" ht="26.1" customHeight="1" x14ac:dyDescent="0.3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313</v>
      </c>
    </row>
    <row r="191" spans="1:48" ht="26.1" customHeight="1" x14ac:dyDescent="0.3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313</v>
      </c>
    </row>
    <row r="192" spans="1:48" ht="26.1" customHeight="1" x14ac:dyDescent="0.3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313</v>
      </c>
    </row>
    <row r="193" spans="1:48" ht="26.1" customHeight="1" x14ac:dyDescent="0.3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313</v>
      </c>
    </row>
    <row r="194" spans="1:48" ht="26.1" customHeight="1" x14ac:dyDescent="0.3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313</v>
      </c>
    </row>
    <row r="195" spans="1:48" ht="26.1" customHeight="1" x14ac:dyDescent="0.3">
      <c r="A195" s="13"/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Q195" s="1" t="s">
        <v>313</v>
      </c>
    </row>
    <row r="196" spans="1:48" ht="26.1" customHeight="1" x14ac:dyDescent="0.3">
      <c r="A196" s="13"/>
      <c r="B196" s="13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313</v>
      </c>
    </row>
    <row r="197" spans="1:48" ht="26.1" customHeight="1" x14ac:dyDescent="0.3">
      <c r="A197" s="13"/>
      <c r="B197" s="13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Q197" s="1" t="s">
        <v>313</v>
      </c>
    </row>
    <row r="198" spans="1:48" ht="26.1" customHeight="1" x14ac:dyDescent="0.3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313</v>
      </c>
    </row>
    <row r="199" spans="1:48" ht="26.1" customHeight="1" x14ac:dyDescent="0.3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313</v>
      </c>
    </row>
    <row r="200" spans="1:48" ht="26.1" customHeight="1" x14ac:dyDescent="0.3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313</v>
      </c>
    </row>
    <row r="201" spans="1:48" ht="26.1" customHeight="1" x14ac:dyDescent="0.3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313</v>
      </c>
    </row>
    <row r="202" spans="1:48" ht="26.1" customHeight="1" x14ac:dyDescent="0.3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313</v>
      </c>
    </row>
    <row r="203" spans="1:48" ht="26.1" customHeight="1" x14ac:dyDescent="0.3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313</v>
      </c>
    </row>
    <row r="204" spans="1:48" ht="26.1" customHeight="1" x14ac:dyDescent="0.3">
      <c r="A204" s="12" t="s">
        <v>111</v>
      </c>
      <c r="B204" s="13"/>
      <c r="C204" s="13"/>
      <c r="D204" s="13"/>
      <c r="E204" s="14"/>
      <c r="F204" s="14">
        <f>SUMIF(Q181:Q203,"010108",F181:F203)</f>
        <v>17914558</v>
      </c>
      <c r="G204" s="14"/>
      <c r="H204" s="14">
        <f>SUMIF(Q181:Q203,"010108",H181:H203)</f>
        <v>0</v>
      </c>
      <c r="I204" s="14"/>
      <c r="J204" s="14">
        <f>SUMIF(Q181:Q203,"010108",J181:J203)</f>
        <v>0</v>
      </c>
      <c r="K204" s="14"/>
      <c r="L204" s="14">
        <f>SUMIF(Q181:Q203,"010108",L181:L203)</f>
        <v>17914558</v>
      </c>
      <c r="M204" s="13"/>
      <c r="N204" t="s">
        <v>112</v>
      </c>
    </row>
    <row r="205" spans="1:48" ht="26.1" customHeight="1" x14ac:dyDescent="0.3">
      <c r="A205" s="12" t="s">
        <v>329</v>
      </c>
      <c r="B205" s="12" t="s">
        <v>53</v>
      </c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Q205" s="1" t="s">
        <v>330</v>
      </c>
    </row>
    <row r="206" spans="1:48" ht="26.1" customHeight="1" x14ac:dyDescent="0.3">
      <c r="A206" s="12" t="s">
        <v>331</v>
      </c>
      <c r="B206" s="12" t="s">
        <v>332</v>
      </c>
      <c r="C206" s="12" t="s">
        <v>304</v>
      </c>
      <c r="D206" s="13">
        <v>6.3</v>
      </c>
      <c r="E206" s="14">
        <f>TRUNC(일위대가목록!E36,0)</f>
        <v>2684</v>
      </c>
      <c r="F206" s="14">
        <f t="shared" ref="F206:F215" si="21">TRUNC(E206*D206, 0)</f>
        <v>16909</v>
      </c>
      <c r="G206" s="14">
        <f>TRUNC(일위대가목록!F36,0)</f>
        <v>268484</v>
      </c>
      <c r="H206" s="14">
        <f t="shared" ref="H206:H215" si="22">TRUNC(G206*D206, 0)</f>
        <v>1691449</v>
      </c>
      <c r="I206" s="14">
        <f>TRUNC(일위대가목록!G36,0)</f>
        <v>2387</v>
      </c>
      <c r="J206" s="14">
        <f t="shared" ref="J206:J215" si="23">TRUNC(I206*D206, 0)</f>
        <v>15038</v>
      </c>
      <c r="K206" s="14">
        <f t="shared" ref="K206:K215" si="24">TRUNC(E206+G206+I206, 0)</f>
        <v>273555</v>
      </c>
      <c r="L206" s="14">
        <f t="shared" ref="L206:L215" si="25">TRUNC(F206+H206+J206, 0)</f>
        <v>1723396</v>
      </c>
      <c r="M206" s="12" t="s">
        <v>333</v>
      </c>
      <c r="N206" s="1" t="s">
        <v>334</v>
      </c>
      <c r="O206" s="1" t="s">
        <v>53</v>
      </c>
      <c r="P206" s="1" t="s">
        <v>53</v>
      </c>
      <c r="Q206" s="1" t="s">
        <v>330</v>
      </c>
      <c r="R206" s="1" t="s">
        <v>65</v>
      </c>
      <c r="S206" s="1" t="s">
        <v>66</v>
      </c>
      <c r="T206" s="1" t="s">
        <v>66</v>
      </c>
      <c r="AR206" s="1" t="s">
        <v>53</v>
      </c>
      <c r="AS206" s="1" t="s">
        <v>53</v>
      </c>
      <c r="AU206" s="1" t="s">
        <v>335</v>
      </c>
      <c r="AV206">
        <v>45</v>
      </c>
    </row>
    <row r="207" spans="1:48" ht="26.1" customHeight="1" x14ac:dyDescent="0.3">
      <c r="A207" s="12" t="s">
        <v>336</v>
      </c>
      <c r="B207" s="12" t="s">
        <v>337</v>
      </c>
      <c r="C207" s="12" t="s">
        <v>82</v>
      </c>
      <c r="D207" s="13">
        <v>975.6</v>
      </c>
      <c r="E207" s="14">
        <f>TRUNC(일위대가목록!E37,0)</f>
        <v>0</v>
      </c>
      <c r="F207" s="14">
        <f t="shared" si="21"/>
        <v>0</v>
      </c>
      <c r="G207" s="14">
        <f>TRUNC(일위대가목록!F37,0)</f>
        <v>4273</v>
      </c>
      <c r="H207" s="14">
        <f t="shared" si="22"/>
        <v>4168738</v>
      </c>
      <c r="I207" s="14">
        <f>TRUNC(일위대가목록!G37,0)</f>
        <v>0</v>
      </c>
      <c r="J207" s="14">
        <f t="shared" si="23"/>
        <v>0</v>
      </c>
      <c r="K207" s="14">
        <f t="shared" si="24"/>
        <v>4273</v>
      </c>
      <c r="L207" s="14">
        <f t="shared" si="25"/>
        <v>4168738</v>
      </c>
      <c r="M207" s="12" t="s">
        <v>338</v>
      </c>
      <c r="N207" s="1" t="s">
        <v>339</v>
      </c>
      <c r="O207" s="1" t="s">
        <v>53</v>
      </c>
      <c r="P207" s="1" t="s">
        <v>53</v>
      </c>
      <c r="Q207" s="1" t="s">
        <v>330</v>
      </c>
      <c r="R207" s="1" t="s">
        <v>65</v>
      </c>
      <c r="S207" s="1" t="s">
        <v>66</v>
      </c>
      <c r="T207" s="1" t="s">
        <v>66</v>
      </c>
      <c r="AR207" s="1" t="s">
        <v>53</v>
      </c>
      <c r="AS207" s="1" t="s">
        <v>53</v>
      </c>
      <c r="AU207" s="1" t="s">
        <v>340</v>
      </c>
      <c r="AV207">
        <v>44</v>
      </c>
    </row>
    <row r="208" spans="1:48" ht="26.1" customHeight="1" x14ac:dyDescent="0.3">
      <c r="A208" s="12" t="s">
        <v>341</v>
      </c>
      <c r="B208" s="12" t="s">
        <v>342</v>
      </c>
      <c r="C208" s="12" t="s">
        <v>82</v>
      </c>
      <c r="D208" s="13">
        <v>1957</v>
      </c>
      <c r="E208" s="14">
        <f>TRUNC(일위대가목록!E38,0)</f>
        <v>0</v>
      </c>
      <c r="F208" s="14">
        <f t="shared" si="21"/>
        <v>0</v>
      </c>
      <c r="G208" s="14">
        <f>TRUNC(일위대가목록!F38,0)</f>
        <v>12088</v>
      </c>
      <c r="H208" s="14">
        <f t="shared" si="22"/>
        <v>23656216</v>
      </c>
      <c r="I208" s="14">
        <f>TRUNC(일위대가목록!G38,0)</f>
        <v>0</v>
      </c>
      <c r="J208" s="14">
        <f t="shared" si="23"/>
        <v>0</v>
      </c>
      <c r="K208" s="14">
        <f t="shared" si="24"/>
        <v>12088</v>
      </c>
      <c r="L208" s="14">
        <f t="shared" si="25"/>
        <v>23656216</v>
      </c>
      <c r="M208" s="12" t="s">
        <v>343</v>
      </c>
      <c r="N208" s="1" t="s">
        <v>344</v>
      </c>
      <c r="O208" s="1" t="s">
        <v>53</v>
      </c>
      <c r="P208" s="1" t="s">
        <v>53</v>
      </c>
      <c r="Q208" s="1" t="s">
        <v>330</v>
      </c>
      <c r="R208" s="1" t="s">
        <v>65</v>
      </c>
      <c r="S208" s="1" t="s">
        <v>66</v>
      </c>
      <c r="T208" s="1" t="s">
        <v>66</v>
      </c>
      <c r="AR208" s="1" t="s">
        <v>53</v>
      </c>
      <c r="AS208" s="1" t="s">
        <v>53</v>
      </c>
      <c r="AU208" s="1" t="s">
        <v>345</v>
      </c>
      <c r="AV208">
        <v>46</v>
      </c>
    </row>
    <row r="209" spans="1:48" ht="26.1" customHeight="1" x14ac:dyDescent="0.3">
      <c r="A209" s="12" t="s">
        <v>346</v>
      </c>
      <c r="B209" s="12" t="s">
        <v>53</v>
      </c>
      <c r="C209" s="12" t="s">
        <v>82</v>
      </c>
      <c r="D209" s="13">
        <v>561.1</v>
      </c>
      <c r="E209" s="14">
        <f>TRUNC(일위대가목록!E39,0)</f>
        <v>0</v>
      </c>
      <c r="F209" s="14">
        <f t="shared" si="21"/>
        <v>0</v>
      </c>
      <c r="G209" s="14">
        <f>TRUNC(일위대가목록!F39,0)</f>
        <v>12952</v>
      </c>
      <c r="H209" s="14">
        <f t="shared" si="22"/>
        <v>7267367</v>
      </c>
      <c r="I209" s="14">
        <f>TRUNC(일위대가목록!G39,0)</f>
        <v>0</v>
      </c>
      <c r="J209" s="14">
        <f t="shared" si="23"/>
        <v>0</v>
      </c>
      <c r="K209" s="14">
        <f t="shared" si="24"/>
        <v>12952</v>
      </c>
      <c r="L209" s="14">
        <f t="shared" si="25"/>
        <v>7267367</v>
      </c>
      <c r="M209" s="12" t="s">
        <v>347</v>
      </c>
      <c r="N209" s="1" t="s">
        <v>348</v>
      </c>
      <c r="O209" s="1" t="s">
        <v>53</v>
      </c>
      <c r="P209" s="1" t="s">
        <v>53</v>
      </c>
      <c r="Q209" s="1" t="s">
        <v>330</v>
      </c>
      <c r="R209" s="1" t="s">
        <v>65</v>
      </c>
      <c r="S209" s="1" t="s">
        <v>66</v>
      </c>
      <c r="T209" s="1" t="s">
        <v>66</v>
      </c>
      <c r="AR209" s="1" t="s">
        <v>53</v>
      </c>
      <c r="AS209" s="1" t="s">
        <v>53</v>
      </c>
      <c r="AU209" s="1" t="s">
        <v>349</v>
      </c>
      <c r="AV209">
        <v>136</v>
      </c>
    </row>
    <row r="210" spans="1:48" ht="26.1" customHeight="1" x14ac:dyDescent="0.3">
      <c r="A210" s="12" t="s">
        <v>350</v>
      </c>
      <c r="B210" s="12" t="s">
        <v>351</v>
      </c>
      <c r="C210" s="12" t="s">
        <v>70</v>
      </c>
      <c r="D210" s="13">
        <v>432</v>
      </c>
      <c r="E210" s="14">
        <f>TRUNC(일위대가목록!E40,0)</f>
        <v>0</v>
      </c>
      <c r="F210" s="14">
        <f t="shared" si="21"/>
        <v>0</v>
      </c>
      <c r="G210" s="14">
        <f>TRUNC(일위대가목록!F40,0)</f>
        <v>6907</v>
      </c>
      <c r="H210" s="14">
        <f t="shared" si="22"/>
        <v>2983824</v>
      </c>
      <c r="I210" s="14">
        <f>TRUNC(일위대가목록!G40,0)</f>
        <v>0</v>
      </c>
      <c r="J210" s="14">
        <f t="shared" si="23"/>
        <v>0</v>
      </c>
      <c r="K210" s="14">
        <f t="shared" si="24"/>
        <v>6907</v>
      </c>
      <c r="L210" s="14">
        <f t="shared" si="25"/>
        <v>2983824</v>
      </c>
      <c r="M210" s="12" t="s">
        <v>352</v>
      </c>
      <c r="N210" s="1" t="s">
        <v>353</v>
      </c>
      <c r="O210" s="1" t="s">
        <v>53</v>
      </c>
      <c r="P210" s="1" t="s">
        <v>53</v>
      </c>
      <c r="Q210" s="1" t="s">
        <v>330</v>
      </c>
      <c r="R210" s="1" t="s">
        <v>65</v>
      </c>
      <c r="S210" s="1" t="s">
        <v>66</v>
      </c>
      <c r="T210" s="1" t="s">
        <v>66</v>
      </c>
      <c r="AR210" s="1" t="s">
        <v>53</v>
      </c>
      <c r="AS210" s="1" t="s">
        <v>53</v>
      </c>
      <c r="AU210" s="1" t="s">
        <v>354</v>
      </c>
      <c r="AV210">
        <v>137</v>
      </c>
    </row>
    <row r="211" spans="1:48" ht="26.1" customHeight="1" x14ac:dyDescent="0.3">
      <c r="A211" s="12" t="s">
        <v>355</v>
      </c>
      <c r="B211" s="12" t="s">
        <v>53</v>
      </c>
      <c r="C211" s="12" t="s">
        <v>70</v>
      </c>
      <c r="D211" s="13">
        <v>144</v>
      </c>
      <c r="E211" s="14">
        <f>TRUNC(일위대가목록!E41,0)</f>
        <v>0</v>
      </c>
      <c r="F211" s="14">
        <f t="shared" si="21"/>
        <v>0</v>
      </c>
      <c r="G211" s="14">
        <f>TRUNC(일위대가목록!F41,0)</f>
        <v>6907</v>
      </c>
      <c r="H211" s="14">
        <f t="shared" si="22"/>
        <v>994608</v>
      </c>
      <c r="I211" s="14">
        <f>TRUNC(일위대가목록!G41,0)</f>
        <v>0</v>
      </c>
      <c r="J211" s="14">
        <f t="shared" si="23"/>
        <v>0</v>
      </c>
      <c r="K211" s="14">
        <f t="shared" si="24"/>
        <v>6907</v>
      </c>
      <c r="L211" s="14">
        <f t="shared" si="25"/>
        <v>994608</v>
      </c>
      <c r="M211" s="12" t="s">
        <v>356</v>
      </c>
      <c r="N211" s="1" t="s">
        <v>357</v>
      </c>
      <c r="O211" s="1" t="s">
        <v>53</v>
      </c>
      <c r="P211" s="1" t="s">
        <v>53</v>
      </c>
      <c r="Q211" s="1" t="s">
        <v>330</v>
      </c>
      <c r="R211" s="1" t="s">
        <v>65</v>
      </c>
      <c r="S211" s="1" t="s">
        <v>66</v>
      </c>
      <c r="T211" s="1" t="s">
        <v>66</v>
      </c>
      <c r="AR211" s="1" t="s">
        <v>53</v>
      </c>
      <c r="AS211" s="1" t="s">
        <v>53</v>
      </c>
      <c r="AU211" s="1" t="s">
        <v>358</v>
      </c>
      <c r="AV211">
        <v>180</v>
      </c>
    </row>
    <row r="212" spans="1:48" ht="26.1" customHeight="1" x14ac:dyDescent="0.3">
      <c r="A212" s="12" t="s">
        <v>359</v>
      </c>
      <c r="B212" s="12" t="s">
        <v>53</v>
      </c>
      <c r="C212" s="12" t="s">
        <v>70</v>
      </c>
      <c r="D212" s="13">
        <v>208.1</v>
      </c>
      <c r="E212" s="14">
        <f>TRUNC(일위대가목록!E42,0)</f>
        <v>0</v>
      </c>
      <c r="F212" s="14">
        <f t="shared" si="21"/>
        <v>0</v>
      </c>
      <c r="G212" s="14">
        <f>TRUNC(일위대가목록!F42,0)</f>
        <v>6907</v>
      </c>
      <c r="H212" s="14">
        <f t="shared" si="22"/>
        <v>1437346</v>
      </c>
      <c r="I212" s="14">
        <f>TRUNC(일위대가목록!G42,0)</f>
        <v>0</v>
      </c>
      <c r="J212" s="14">
        <f t="shared" si="23"/>
        <v>0</v>
      </c>
      <c r="K212" s="14">
        <f t="shared" si="24"/>
        <v>6907</v>
      </c>
      <c r="L212" s="14">
        <f t="shared" si="25"/>
        <v>1437346</v>
      </c>
      <c r="M212" s="12" t="s">
        <v>360</v>
      </c>
      <c r="N212" s="1" t="s">
        <v>361</v>
      </c>
      <c r="O212" s="1" t="s">
        <v>53</v>
      </c>
      <c r="P212" s="1" t="s">
        <v>53</v>
      </c>
      <c r="Q212" s="1" t="s">
        <v>330</v>
      </c>
      <c r="R212" s="1" t="s">
        <v>65</v>
      </c>
      <c r="S212" s="1" t="s">
        <v>66</v>
      </c>
      <c r="T212" s="1" t="s">
        <v>66</v>
      </c>
      <c r="AR212" s="1" t="s">
        <v>53</v>
      </c>
      <c r="AS212" s="1" t="s">
        <v>53</v>
      </c>
      <c r="AU212" s="1" t="s">
        <v>362</v>
      </c>
      <c r="AV212">
        <v>47</v>
      </c>
    </row>
    <row r="213" spans="1:48" ht="26.1" customHeight="1" x14ac:dyDescent="0.3">
      <c r="A213" s="12" t="s">
        <v>363</v>
      </c>
      <c r="B213" s="12" t="s">
        <v>364</v>
      </c>
      <c r="C213" s="12" t="s">
        <v>82</v>
      </c>
      <c r="D213" s="13">
        <v>175</v>
      </c>
      <c r="E213" s="14">
        <f>TRUNC(일위대가목록!E43,0)</f>
        <v>0</v>
      </c>
      <c r="F213" s="14">
        <f t="shared" si="21"/>
        <v>0</v>
      </c>
      <c r="G213" s="14">
        <f>TRUNC(일위대가목록!F43,0)</f>
        <v>11482</v>
      </c>
      <c r="H213" s="14">
        <f t="shared" si="22"/>
        <v>2009350</v>
      </c>
      <c r="I213" s="14">
        <f>TRUNC(일위대가목록!G43,0)</f>
        <v>0</v>
      </c>
      <c r="J213" s="14">
        <f t="shared" si="23"/>
        <v>0</v>
      </c>
      <c r="K213" s="14">
        <f t="shared" si="24"/>
        <v>11482</v>
      </c>
      <c r="L213" s="14">
        <f t="shared" si="25"/>
        <v>2009350</v>
      </c>
      <c r="M213" s="12" t="s">
        <v>365</v>
      </c>
      <c r="N213" s="1" t="s">
        <v>366</v>
      </c>
      <c r="O213" s="1" t="s">
        <v>53</v>
      </c>
      <c r="P213" s="1" t="s">
        <v>53</v>
      </c>
      <c r="Q213" s="1" t="s">
        <v>330</v>
      </c>
      <c r="R213" s="1" t="s">
        <v>65</v>
      </c>
      <c r="S213" s="1" t="s">
        <v>66</v>
      </c>
      <c r="T213" s="1" t="s">
        <v>66</v>
      </c>
      <c r="AR213" s="1" t="s">
        <v>53</v>
      </c>
      <c r="AS213" s="1" t="s">
        <v>53</v>
      </c>
      <c r="AU213" s="1" t="s">
        <v>367</v>
      </c>
      <c r="AV213">
        <v>80</v>
      </c>
    </row>
    <row r="214" spans="1:48" ht="26.1" customHeight="1" x14ac:dyDescent="0.3">
      <c r="A214" s="12" t="s">
        <v>368</v>
      </c>
      <c r="B214" s="12" t="s">
        <v>369</v>
      </c>
      <c r="C214" s="12" t="s">
        <v>92</v>
      </c>
      <c r="D214" s="13">
        <v>1</v>
      </c>
      <c r="E214" s="14">
        <f>TRUNC(단가대비표!O124,0)</f>
        <v>800000</v>
      </c>
      <c r="F214" s="14">
        <f t="shared" si="21"/>
        <v>800000</v>
      </c>
      <c r="G214" s="14">
        <f>TRUNC(단가대비표!P124,0)</f>
        <v>0</v>
      </c>
      <c r="H214" s="14">
        <f t="shared" si="22"/>
        <v>0</v>
      </c>
      <c r="I214" s="14">
        <f>TRUNC(단가대비표!V124,0)</f>
        <v>0</v>
      </c>
      <c r="J214" s="14">
        <f t="shared" si="23"/>
        <v>0</v>
      </c>
      <c r="K214" s="14">
        <f t="shared" si="24"/>
        <v>800000</v>
      </c>
      <c r="L214" s="14">
        <f t="shared" si="25"/>
        <v>800000</v>
      </c>
      <c r="M214" s="12" t="s">
        <v>53</v>
      </c>
      <c r="N214" s="1" t="s">
        <v>370</v>
      </c>
      <c r="O214" s="1" t="s">
        <v>53</v>
      </c>
      <c r="P214" s="1" t="s">
        <v>53</v>
      </c>
      <c r="Q214" s="1" t="s">
        <v>330</v>
      </c>
      <c r="R214" s="1" t="s">
        <v>66</v>
      </c>
      <c r="S214" s="1" t="s">
        <v>66</v>
      </c>
      <c r="T214" s="1" t="s">
        <v>65</v>
      </c>
      <c r="AR214" s="1" t="s">
        <v>53</v>
      </c>
      <c r="AS214" s="1" t="s">
        <v>53</v>
      </c>
      <c r="AU214" s="1" t="s">
        <v>371</v>
      </c>
      <c r="AV214">
        <v>66</v>
      </c>
    </row>
    <row r="215" spans="1:48" ht="26.1" customHeight="1" x14ac:dyDescent="0.3">
      <c r="A215" s="12" t="s">
        <v>372</v>
      </c>
      <c r="B215" s="12" t="s">
        <v>373</v>
      </c>
      <c r="C215" s="12" t="s">
        <v>304</v>
      </c>
      <c r="D215" s="13">
        <v>102.8</v>
      </c>
      <c r="E215" s="14">
        <f>TRUNC(단가대비표!O79,0)</f>
        <v>0</v>
      </c>
      <c r="F215" s="14">
        <f t="shared" si="21"/>
        <v>0</v>
      </c>
      <c r="G215" s="14">
        <f>TRUNC(단가대비표!P79,0)</f>
        <v>0</v>
      </c>
      <c r="H215" s="14">
        <f t="shared" si="22"/>
        <v>0</v>
      </c>
      <c r="I215" s="14">
        <f>TRUNC(단가대비표!V79,0)</f>
        <v>2098</v>
      </c>
      <c r="J215" s="14">
        <f t="shared" si="23"/>
        <v>215674</v>
      </c>
      <c r="K215" s="14">
        <f t="shared" si="24"/>
        <v>2098</v>
      </c>
      <c r="L215" s="14">
        <f t="shared" si="25"/>
        <v>215674</v>
      </c>
      <c r="M215" s="12" t="s">
        <v>53</v>
      </c>
      <c r="N215" s="1" t="s">
        <v>374</v>
      </c>
      <c r="O215" s="1" t="s">
        <v>53</v>
      </c>
      <c r="P215" s="1" t="s">
        <v>53</v>
      </c>
      <c r="Q215" s="1" t="s">
        <v>330</v>
      </c>
      <c r="R215" s="1" t="s">
        <v>66</v>
      </c>
      <c r="S215" s="1" t="s">
        <v>66</v>
      </c>
      <c r="T215" s="1" t="s">
        <v>65</v>
      </c>
      <c r="AR215" s="1" t="s">
        <v>53</v>
      </c>
      <c r="AS215" s="1" t="s">
        <v>53</v>
      </c>
      <c r="AU215" s="1" t="s">
        <v>375</v>
      </c>
      <c r="AV215">
        <v>42</v>
      </c>
    </row>
    <row r="216" spans="1:48" ht="26.1" customHeight="1" x14ac:dyDescent="0.3">
      <c r="A216" s="13"/>
      <c r="B216" s="13"/>
      <c r="C216" s="13"/>
      <c r="D216" s="13"/>
      <c r="E216" s="14"/>
      <c r="F216" s="14"/>
      <c r="G216" s="14"/>
      <c r="H216" s="14"/>
      <c r="I216" s="14"/>
      <c r="J216" s="14"/>
      <c r="K216" s="14"/>
      <c r="L216" s="14"/>
      <c r="M216" s="13"/>
      <c r="Q216" s="1" t="s">
        <v>330</v>
      </c>
    </row>
    <row r="217" spans="1:48" ht="26.1" customHeight="1" x14ac:dyDescent="0.3">
      <c r="A217" s="13"/>
      <c r="B217" s="13"/>
      <c r="C217" s="13"/>
      <c r="D217" s="13"/>
      <c r="E217" s="14"/>
      <c r="F217" s="14"/>
      <c r="G217" s="14"/>
      <c r="H217" s="14"/>
      <c r="I217" s="14"/>
      <c r="J217" s="14"/>
      <c r="K217" s="14"/>
      <c r="L217" s="14"/>
      <c r="M217" s="13"/>
      <c r="Q217" s="1" t="s">
        <v>330</v>
      </c>
    </row>
    <row r="218" spans="1:48" ht="26.1" customHeight="1" x14ac:dyDescent="0.3">
      <c r="A218" s="13"/>
      <c r="B218" s="13"/>
      <c r="C218" s="13"/>
      <c r="D218" s="13"/>
      <c r="E218" s="14"/>
      <c r="F218" s="14"/>
      <c r="G218" s="14"/>
      <c r="H218" s="14"/>
      <c r="I218" s="14"/>
      <c r="J218" s="14"/>
      <c r="K218" s="14"/>
      <c r="L218" s="14"/>
      <c r="M218" s="13"/>
      <c r="Q218" s="1" t="s">
        <v>330</v>
      </c>
    </row>
    <row r="219" spans="1:48" ht="26.1" customHeight="1" x14ac:dyDescent="0.3">
      <c r="A219" s="13"/>
      <c r="B219" s="13"/>
      <c r="C219" s="13"/>
      <c r="D219" s="13"/>
      <c r="E219" s="14"/>
      <c r="F219" s="14"/>
      <c r="G219" s="14"/>
      <c r="H219" s="14"/>
      <c r="I219" s="14"/>
      <c r="J219" s="14"/>
      <c r="K219" s="14"/>
      <c r="L219" s="14"/>
      <c r="M219" s="13"/>
      <c r="Q219" s="1" t="s">
        <v>330</v>
      </c>
    </row>
    <row r="220" spans="1:48" ht="26.1" customHeight="1" x14ac:dyDescent="0.3">
      <c r="A220" s="13"/>
      <c r="B220" s="13"/>
      <c r="C220" s="13"/>
      <c r="D220" s="13"/>
      <c r="E220" s="14"/>
      <c r="F220" s="14"/>
      <c r="G220" s="14"/>
      <c r="H220" s="14"/>
      <c r="I220" s="14"/>
      <c r="J220" s="14"/>
      <c r="K220" s="14"/>
      <c r="L220" s="14"/>
      <c r="M220" s="13"/>
      <c r="Q220" s="1" t="s">
        <v>330</v>
      </c>
    </row>
    <row r="221" spans="1:48" ht="26.1" customHeight="1" x14ac:dyDescent="0.3">
      <c r="A221" s="13"/>
      <c r="B221" s="13"/>
      <c r="C221" s="13"/>
      <c r="D221" s="13"/>
      <c r="E221" s="14"/>
      <c r="F221" s="14"/>
      <c r="G221" s="14"/>
      <c r="H221" s="14"/>
      <c r="I221" s="14"/>
      <c r="J221" s="14"/>
      <c r="K221" s="14"/>
      <c r="L221" s="14"/>
      <c r="M221" s="13"/>
      <c r="Q221" s="1" t="s">
        <v>330</v>
      </c>
    </row>
    <row r="222" spans="1:48" ht="26.1" customHeight="1" x14ac:dyDescent="0.3">
      <c r="A222" s="13"/>
      <c r="B222" s="13"/>
      <c r="C222" s="13"/>
      <c r="D222" s="13"/>
      <c r="E222" s="14"/>
      <c r="F222" s="14"/>
      <c r="G222" s="14"/>
      <c r="H222" s="14"/>
      <c r="I222" s="14"/>
      <c r="J222" s="14"/>
      <c r="K222" s="14"/>
      <c r="L222" s="14"/>
      <c r="M222" s="13"/>
      <c r="Q222" s="1" t="s">
        <v>330</v>
      </c>
    </row>
    <row r="223" spans="1:48" ht="26.1" customHeight="1" x14ac:dyDescent="0.3">
      <c r="A223" s="13"/>
      <c r="B223" s="13"/>
      <c r="C223" s="13"/>
      <c r="D223" s="13"/>
      <c r="E223" s="14"/>
      <c r="F223" s="14"/>
      <c r="G223" s="14"/>
      <c r="H223" s="14"/>
      <c r="I223" s="14"/>
      <c r="J223" s="14"/>
      <c r="K223" s="14"/>
      <c r="L223" s="14"/>
      <c r="M223" s="13"/>
      <c r="Q223" s="1" t="s">
        <v>330</v>
      </c>
    </row>
    <row r="224" spans="1:48" ht="26.1" customHeight="1" x14ac:dyDescent="0.3">
      <c r="A224" s="13"/>
      <c r="B224" s="13"/>
      <c r="C224" s="13"/>
      <c r="D224" s="13"/>
      <c r="E224" s="14"/>
      <c r="F224" s="14"/>
      <c r="G224" s="14"/>
      <c r="H224" s="14"/>
      <c r="I224" s="14"/>
      <c r="J224" s="14"/>
      <c r="K224" s="14"/>
      <c r="L224" s="14"/>
      <c r="M224" s="13"/>
      <c r="Q224" s="1" t="s">
        <v>330</v>
      </c>
    </row>
    <row r="225" spans="1:48" ht="26.1" customHeight="1" x14ac:dyDescent="0.3">
      <c r="A225" s="13"/>
      <c r="B225" s="13"/>
      <c r="C225" s="13"/>
      <c r="D225" s="13"/>
      <c r="E225" s="14"/>
      <c r="F225" s="14"/>
      <c r="G225" s="14"/>
      <c r="H225" s="14"/>
      <c r="I225" s="14"/>
      <c r="J225" s="14"/>
      <c r="K225" s="14"/>
      <c r="L225" s="14"/>
      <c r="M225" s="13"/>
      <c r="Q225" s="1" t="s">
        <v>330</v>
      </c>
    </row>
    <row r="226" spans="1:48" ht="26.1" customHeight="1" x14ac:dyDescent="0.3">
      <c r="A226" s="13"/>
      <c r="B226" s="13"/>
      <c r="C226" s="13"/>
      <c r="D226" s="13"/>
      <c r="E226" s="14"/>
      <c r="F226" s="14"/>
      <c r="G226" s="14"/>
      <c r="H226" s="14"/>
      <c r="I226" s="14"/>
      <c r="J226" s="14"/>
      <c r="K226" s="14"/>
      <c r="L226" s="14"/>
      <c r="M226" s="13"/>
      <c r="Q226" s="1" t="s">
        <v>330</v>
      </c>
    </row>
    <row r="227" spans="1:48" ht="26.1" customHeight="1" x14ac:dyDescent="0.3">
      <c r="A227" s="13"/>
      <c r="B227" s="13"/>
      <c r="C227" s="13"/>
      <c r="D227" s="13"/>
      <c r="E227" s="14"/>
      <c r="F227" s="14"/>
      <c r="G227" s="14"/>
      <c r="H227" s="14"/>
      <c r="I227" s="14"/>
      <c r="J227" s="14"/>
      <c r="K227" s="14"/>
      <c r="L227" s="14"/>
      <c r="M227" s="13"/>
      <c r="Q227" s="1" t="s">
        <v>330</v>
      </c>
    </row>
    <row r="228" spans="1:48" ht="26.1" customHeight="1" x14ac:dyDescent="0.3">
      <c r="A228" s="13"/>
      <c r="B228" s="13"/>
      <c r="C228" s="13"/>
      <c r="D228" s="13"/>
      <c r="E228" s="14"/>
      <c r="F228" s="14"/>
      <c r="G228" s="14"/>
      <c r="H228" s="14"/>
      <c r="I228" s="14"/>
      <c r="J228" s="14"/>
      <c r="K228" s="14"/>
      <c r="L228" s="14"/>
      <c r="M228" s="13"/>
      <c r="Q228" s="1" t="s">
        <v>330</v>
      </c>
    </row>
    <row r="229" spans="1:48" ht="26.1" customHeight="1" x14ac:dyDescent="0.3">
      <c r="A229" s="12" t="s">
        <v>111</v>
      </c>
      <c r="B229" s="13"/>
      <c r="C229" s="13"/>
      <c r="D229" s="13"/>
      <c r="E229" s="14"/>
      <c r="F229" s="14">
        <f>SUMIF(Q206:Q228,"010109",F206:F228)</f>
        <v>816909</v>
      </c>
      <c r="G229" s="14"/>
      <c r="H229" s="14">
        <f>SUMIF(Q206:Q228,"010109",H206:H228)</f>
        <v>44208898</v>
      </c>
      <c r="I229" s="14"/>
      <c r="J229" s="14">
        <f>SUMIF(Q206:Q228,"010109",J206:J228)</f>
        <v>230712</v>
      </c>
      <c r="K229" s="14"/>
      <c r="L229" s="14">
        <f>SUMIF(Q206:Q228,"010109",L206:L228)</f>
        <v>45256519</v>
      </c>
      <c r="M229" s="13"/>
      <c r="N229" t="s">
        <v>112</v>
      </c>
    </row>
    <row r="230" spans="1:48" ht="26.1" customHeight="1" x14ac:dyDescent="0.3">
      <c r="A230" s="15" t="s">
        <v>376</v>
      </c>
      <c r="B230" s="15" t="s">
        <v>53</v>
      </c>
      <c r="C230" s="16"/>
      <c r="D230" s="16"/>
      <c r="E230" s="18"/>
      <c r="F230" s="18"/>
      <c r="G230" s="18"/>
      <c r="H230" s="18"/>
      <c r="I230" s="18"/>
      <c r="J230" s="18"/>
      <c r="K230" s="18"/>
      <c r="L230" s="18"/>
      <c r="M230" s="16"/>
      <c r="N230" s="10"/>
      <c r="O230" s="10"/>
      <c r="P230" s="10"/>
      <c r="Q230" s="9" t="s">
        <v>377</v>
      </c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</row>
    <row r="231" spans="1:48" ht="26.1" customHeight="1" x14ac:dyDescent="0.3">
      <c r="A231" s="12" t="s">
        <v>150</v>
      </c>
      <c r="B231" s="12" t="s">
        <v>151</v>
      </c>
      <c r="C231" s="12" t="s">
        <v>82</v>
      </c>
      <c r="D231" s="13">
        <v>229</v>
      </c>
      <c r="E231" s="14">
        <f>TRUNC(단가대비표!O33,0)</f>
        <v>80100</v>
      </c>
      <c r="F231" s="14">
        <f>TRUNC(E231*D231, 0)</f>
        <v>18342900</v>
      </c>
      <c r="G231" s="14">
        <f>TRUNC(단가대비표!P33,0)</f>
        <v>0</v>
      </c>
      <c r="H231" s="14">
        <f>TRUNC(G231*D231, 0)</f>
        <v>0</v>
      </c>
      <c r="I231" s="14">
        <f>TRUNC(단가대비표!V33,0)</f>
        <v>0</v>
      </c>
      <c r="J231" s="14">
        <f>TRUNC(I231*D231, 0)</f>
        <v>0</v>
      </c>
      <c r="K231" s="14">
        <f>TRUNC(E231+G231+I231, 0)</f>
        <v>80100</v>
      </c>
      <c r="L231" s="14">
        <f>TRUNC(F231+H231+J231, 0)</f>
        <v>18342900</v>
      </c>
      <c r="M231" s="12" t="s">
        <v>379</v>
      </c>
      <c r="N231" s="1" t="s">
        <v>380</v>
      </c>
      <c r="O231" s="1" t="s">
        <v>53</v>
      </c>
      <c r="P231" s="1" t="s">
        <v>53</v>
      </c>
      <c r="Q231" s="1" t="s">
        <v>377</v>
      </c>
      <c r="R231" s="1" t="s">
        <v>66</v>
      </c>
      <c r="S231" s="1" t="s">
        <v>66</v>
      </c>
      <c r="T231" s="1" t="s">
        <v>65</v>
      </c>
      <c r="X231">
        <v>1</v>
      </c>
      <c r="AR231" s="1" t="s">
        <v>53</v>
      </c>
      <c r="AS231" s="1" t="s">
        <v>53</v>
      </c>
      <c r="AU231" s="1" t="s">
        <v>381</v>
      </c>
      <c r="AV231">
        <v>85</v>
      </c>
    </row>
    <row r="232" spans="1:48" ht="26.1" customHeight="1" x14ac:dyDescent="0.3">
      <c r="A232" s="12" t="s">
        <v>382</v>
      </c>
      <c r="B232" s="12" t="s">
        <v>53</v>
      </c>
      <c r="C232" s="12" t="s">
        <v>53</v>
      </c>
      <c r="D232" s="13"/>
      <c r="E232" s="14">
        <v>0</v>
      </c>
      <c r="F232" s="14">
        <f>SUM(F231:F231)</f>
        <v>18342900</v>
      </c>
      <c r="G232" s="14">
        <v>0</v>
      </c>
      <c r="H232" s="14">
        <f>SUM(H231:H231)</f>
        <v>0</v>
      </c>
      <c r="I232" s="14">
        <v>0</v>
      </c>
      <c r="J232" s="14">
        <f>SUM(J231:J231)</f>
        <v>0</v>
      </c>
      <c r="K232" s="14"/>
      <c r="L232" s="14">
        <f>SUM(L231:L231)</f>
        <v>18342900</v>
      </c>
      <c r="M232" s="12" t="s">
        <v>53</v>
      </c>
      <c r="N232" s="1" t="s">
        <v>383</v>
      </c>
      <c r="O232" s="1" t="s">
        <v>53</v>
      </c>
      <c r="P232" s="1" t="s">
        <v>53</v>
      </c>
      <c r="Q232" s="1" t="s">
        <v>53</v>
      </c>
      <c r="R232" s="1" t="s">
        <v>66</v>
      </c>
      <c r="S232" s="1" t="s">
        <v>66</v>
      </c>
      <c r="T232" s="1" t="s">
        <v>66</v>
      </c>
      <c r="AR232" s="1" t="s">
        <v>53</v>
      </c>
      <c r="AS232" s="1" t="s">
        <v>53</v>
      </c>
      <c r="AU232" s="1" t="s">
        <v>384</v>
      </c>
      <c r="AV232">
        <v>87</v>
      </c>
    </row>
    <row r="233" spans="1:48" ht="26.1" customHeight="1" x14ac:dyDescent="0.3">
      <c r="A233" s="12" t="s">
        <v>385</v>
      </c>
      <c r="B233" s="12" t="s">
        <v>386</v>
      </c>
      <c r="C233" s="12" t="s">
        <v>387</v>
      </c>
      <c r="D233" s="13">
        <v>1</v>
      </c>
      <c r="E233" s="14">
        <f>ROUNDDOWN(SUMIF(X231:X234, RIGHTB(N233, 1), F231:F234)*W233, 0)</f>
        <v>99051</v>
      </c>
      <c r="F233" s="14">
        <f>TRUNC(E233*D233, 0)</f>
        <v>99051</v>
      </c>
      <c r="G233" s="14">
        <v>0</v>
      </c>
      <c r="H233" s="14">
        <f>TRUNC(G233*D233, 0)</f>
        <v>0</v>
      </c>
      <c r="I233" s="14">
        <v>0</v>
      </c>
      <c r="J233" s="14">
        <f>TRUNC(I233*D233, 0)</f>
        <v>0</v>
      </c>
      <c r="K233" s="14">
        <f>TRUNC(E233+G233+I233, 0)</f>
        <v>99051</v>
      </c>
      <c r="L233" s="14">
        <f>TRUNC(F233+H233+J233, 0)</f>
        <v>99051</v>
      </c>
      <c r="M233" s="12" t="s">
        <v>53</v>
      </c>
      <c r="N233" s="1" t="s">
        <v>388</v>
      </c>
      <c r="O233" s="1" t="s">
        <v>53</v>
      </c>
      <c r="P233" s="1" t="s">
        <v>53</v>
      </c>
      <c r="Q233" s="1" t="s">
        <v>377</v>
      </c>
      <c r="R233" s="1" t="s">
        <v>66</v>
      </c>
      <c r="S233" s="1" t="s">
        <v>66</v>
      </c>
      <c r="T233" s="1" t="s">
        <v>66</v>
      </c>
      <c r="U233">
        <v>0</v>
      </c>
      <c r="V233">
        <v>0</v>
      </c>
      <c r="W233">
        <v>5.4000000000000003E-3</v>
      </c>
      <c r="AR233" s="1" t="s">
        <v>53</v>
      </c>
      <c r="AS233" s="1" t="s">
        <v>53</v>
      </c>
      <c r="AU233" s="1" t="s">
        <v>389</v>
      </c>
      <c r="AV233">
        <v>88</v>
      </c>
    </row>
    <row r="234" spans="1:48" ht="26.1" customHeight="1" x14ac:dyDescent="0.3">
      <c r="A234" s="12" t="s">
        <v>390</v>
      </c>
      <c r="B234" s="12" t="s">
        <v>53</v>
      </c>
      <c r="C234" s="12" t="s">
        <v>387</v>
      </c>
      <c r="D234" s="13">
        <v>1</v>
      </c>
      <c r="E234" s="14">
        <f>TRUNC(단가대비표!O126,0)</f>
        <v>49</v>
      </c>
      <c r="F234" s="14">
        <f>TRUNC(E234*D234, 0)</f>
        <v>49</v>
      </c>
      <c r="G234" s="14">
        <f>TRUNC(단가대비표!P126,0)</f>
        <v>0</v>
      </c>
      <c r="H234" s="14">
        <f>TRUNC(G234*D234, 0)</f>
        <v>0</v>
      </c>
      <c r="I234" s="14">
        <f>TRUNC(단가대비표!V126,0)</f>
        <v>0</v>
      </c>
      <c r="J234" s="14">
        <f>TRUNC(I234*D234, 0)</f>
        <v>0</v>
      </c>
      <c r="K234" s="14">
        <f>TRUNC(E234+G234+I234, 0)</f>
        <v>49</v>
      </c>
      <c r="L234" s="14">
        <f>TRUNC(F234+H234+J234, 0)</f>
        <v>49</v>
      </c>
      <c r="M234" s="12" t="s">
        <v>53</v>
      </c>
      <c r="N234" s="1" t="s">
        <v>391</v>
      </c>
      <c r="O234" s="1" t="s">
        <v>53</v>
      </c>
      <c r="P234" s="1" t="s">
        <v>53</v>
      </c>
      <c r="Q234" s="1" t="s">
        <v>377</v>
      </c>
      <c r="R234" s="1" t="s">
        <v>66</v>
      </c>
      <c r="S234" s="1" t="s">
        <v>66</v>
      </c>
      <c r="T234" s="1" t="s">
        <v>65</v>
      </c>
      <c r="AR234" s="1" t="s">
        <v>53</v>
      </c>
      <c r="AS234" s="1" t="s">
        <v>53</v>
      </c>
      <c r="AU234" s="1" t="s">
        <v>392</v>
      </c>
      <c r="AV234">
        <v>89</v>
      </c>
    </row>
    <row r="235" spans="1:48" ht="26.1" customHeight="1" x14ac:dyDescent="0.3">
      <c r="A235" s="13"/>
      <c r="B235" s="13"/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Q235" s="1" t="s">
        <v>377</v>
      </c>
    </row>
    <row r="236" spans="1:48" ht="26.1" customHeight="1" x14ac:dyDescent="0.3">
      <c r="A236" s="13"/>
      <c r="B236" s="13"/>
      <c r="C236" s="13"/>
      <c r="D236" s="13"/>
      <c r="E236" s="14"/>
      <c r="F236" s="14"/>
      <c r="G236" s="14"/>
      <c r="H236" s="14"/>
      <c r="I236" s="14"/>
      <c r="J236" s="14"/>
      <c r="K236" s="14"/>
      <c r="L236" s="14"/>
      <c r="M236" s="13"/>
      <c r="Q236" s="1" t="s">
        <v>377</v>
      </c>
    </row>
    <row r="237" spans="1:48" ht="26.1" customHeight="1" x14ac:dyDescent="0.3">
      <c r="A237" s="13"/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Q237" s="1" t="s">
        <v>377</v>
      </c>
    </row>
    <row r="238" spans="1:48" ht="26.1" customHeight="1" x14ac:dyDescent="0.3">
      <c r="A238" s="13"/>
      <c r="B238" s="13"/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377</v>
      </c>
    </row>
    <row r="239" spans="1:48" ht="26.1" customHeight="1" x14ac:dyDescent="0.3">
      <c r="A239" s="13"/>
      <c r="B239" s="13"/>
      <c r="C239" s="13"/>
      <c r="D239" s="13"/>
      <c r="E239" s="14"/>
      <c r="F239" s="14"/>
      <c r="G239" s="14"/>
      <c r="H239" s="14"/>
      <c r="I239" s="14"/>
      <c r="J239" s="14"/>
      <c r="K239" s="14"/>
      <c r="L239" s="14"/>
      <c r="M239" s="13"/>
      <c r="Q239" s="1" t="s">
        <v>377</v>
      </c>
    </row>
    <row r="240" spans="1:48" ht="26.1" customHeight="1" x14ac:dyDescent="0.3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377</v>
      </c>
    </row>
    <row r="241" spans="1:48" ht="26.1" customHeight="1" x14ac:dyDescent="0.3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377</v>
      </c>
    </row>
    <row r="242" spans="1:48" ht="26.1" customHeight="1" x14ac:dyDescent="0.3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377</v>
      </c>
    </row>
    <row r="243" spans="1:48" ht="26.1" customHeight="1" x14ac:dyDescent="0.3">
      <c r="A243" s="13"/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Q243" s="1" t="s">
        <v>377</v>
      </c>
    </row>
    <row r="244" spans="1:48" ht="26.1" customHeight="1" x14ac:dyDescent="0.3">
      <c r="A244" s="13"/>
      <c r="B244" s="13"/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Q244" s="1" t="s">
        <v>377</v>
      </c>
    </row>
    <row r="245" spans="1:48" ht="26.1" customHeight="1" x14ac:dyDescent="0.3">
      <c r="A245" s="13"/>
      <c r="B245" s="13"/>
      <c r="C245" s="13"/>
      <c r="D245" s="13"/>
      <c r="E245" s="14"/>
      <c r="F245" s="14"/>
      <c r="G245" s="14"/>
      <c r="H245" s="14"/>
      <c r="I245" s="14"/>
      <c r="J245" s="14"/>
      <c r="K245" s="14"/>
      <c r="L245" s="14"/>
      <c r="M245" s="13"/>
      <c r="Q245" s="1" t="s">
        <v>377</v>
      </c>
    </row>
    <row r="246" spans="1:48" ht="26.1" customHeight="1" x14ac:dyDescent="0.3">
      <c r="A246" s="13"/>
      <c r="B246" s="13"/>
      <c r="C246" s="13"/>
      <c r="D246" s="13"/>
      <c r="E246" s="14"/>
      <c r="F246" s="14"/>
      <c r="G246" s="14"/>
      <c r="H246" s="14"/>
      <c r="I246" s="14"/>
      <c r="J246" s="14"/>
      <c r="K246" s="14"/>
      <c r="L246" s="14"/>
      <c r="M246" s="13"/>
      <c r="Q246" s="1" t="s">
        <v>377</v>
      </c>
    </row>
    <row r="247" spans="1:48" ht="26.1" customHeight="1" x14ac:dyDescent="0.3">
      <c r="A247" s="13"/>
      <c r="B247" s="13"/>
      <c r="C247" s="13"/>
      <c r="D247" s="13"/>
      <c r="E247" s="14"/>
      <c r="F247" s="14"/>
      <c r="G247" s="14"/>
      <c r="H247" s="14"/>
      <c r="I247" s="14"/>
      <c r="J247" s="14"/>
      <c r="K247" s="14"/>
      <c r="L247" s="14"/>
      <c r="M247" s="13"/>
      <c r="Q247" s="1" t="s">
        <v>377</v>
      </c>
    </row>
    <row r="248" spans="1:48" ht="26.1" customHeight="1" x14ac:dyDescent="0.3">
      <c r="A248" s="13"/>
      <c r="B248" s="13"/>
      <c r="C248" s="13"/>
      <c r="D248" s="13"/>
      <c r="E248" s="14"/>
      <c r="F248" s="14"/>
      <c r="G248" s="14"/>
      <c r="H248" s="14"/>
      <c r="I248" s="14"/>
      <c r="J248" s="14"/>
      <c r="K248" s="14"/>
      <c r="L248" s="14"/>
      <c r="M248" s="13"/>
      <c r="Q248" s="1" t="s">
        <v>377</v>
      </c>
    </row>
    <row r="249" spans="1:48" ht="26.1" customHeight="1" x14ac:dyDescent="0.3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377</v>
      </c>
    </row>
    <row r="250" spans="1:48" ht="26.1" customHeight="1" x14ac:dyDescent="0.3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377</v>
      </c>
    </row>
    <row r="251" spans="1:48" ht="26.1" customHeight="1" x14ac:dyDescent="0.3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377</v>
      </c>
    </row>
    <row r="252" spans="1:48" ht="26.1" customHeight="1" x14ac:dyDescent="0.3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377</v>
      </c>
    </row>
    <row r="253" spans="1:48" ht="26.1" customHeight="1" x14ac:dyDescent="0.3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377</v>
      </c>
    </row>
    <row r="254" spans="1:48" ht="26.1" customHeight="1" x14ac:dyDescent="0.3">
      <c r="A254" s="12" t="s">
        <v>111</v>
      </c>
      <c r="B254" s="13"/>
      <c r="C254" s="13"/>
      <c r="D254" s="13"/>
      <c r="E254" s="14"/>
      <c r="F254" s="14">
        <f>SUMIF(Q231:Q253,"010110",F231:F253)</f>
        <v>18442000</v>
      </c>
      <c r="G254" s="14"/>
      <c r="H254" s="14">
        <f>SUMIF(Q231:Q253,"010110",H231:H253)</f>
        <v>0</v>
      </c>
      <c r="I254" s="14"/>
      <c r="J254" s="14">
        <f>SUMIF(Q231:Q253,"010110",J231:J253)</f>
        <v>0</v>
      </c>
      <c r="K254" s="14"/>
      <c r="L254" s="14">
        <f>SUMIF(Q231:Q253,"010110",L231:L253)</f>
        <v>18442000</v>
      </c>
      <c r="M254" s="13"/>
      <c r="N254" t="s">
        <v>112</v>
      </c>
    </row>
    <row r="255" spans="1:48" ht="26.1" customHeight="1" x14ac:dyDescent="0.3">
      <c r="A255" s="15" t="s">
        <v>393</v>
      </c>
      <c r="B255" s="15" t="s">
        <v>53</v>
      </c>
      <c r="C255" s="16"/>
      <c r="D255" s="16"/>
      <c r="E255" s="18"/>
      <c r="F255" s="18"/>
      <c r="G255" s="18"/>
      <c r="H255" s="18"/>
      <c r="I255" s="18"/>
      <c r="J255" s="18"/>
      <c r="K255" s="18"/>
      <c r="L255" s="18"/>
      <c r="M255" s="16"/>
      <c r="N255" s="10"/>
      <c r="O255" s="10"/>
      <c r="P255" s="10"/>
      <c r="Q255" s="9" t="s">
        <v>394</v>
      </c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</row>
    <row r="256" spans="1:48" ht="26.1" customHeight="1" x14ac:dyDescent="0.3">
      <c r="A256" s="12" t="s">
        <v>178</v>
      </c>
      <c r="B256" s="12" t="s">
        <v>53</v>
      </c>
      <c r="C256" s="12" t="s">
        <v>179</v>
      </c>
      <c r="D256" s="13">
        <v>1853</v>
      </c>
      <c r="E256" s="14">
        <f>TRUNC(단가대비표!O131,0)</f>
        <v>16300</v>
      </c>
      <c r="F256" s="14">
        <f t="shared" ref="F256:F262" si="26">TRUNC(E256*D256, 0)</f>
        <v>30203900</v>
      </c>
      <c r="G256" s="14">
        <f>TRUNC(단가대비표!P131,0)</f>
        <v>0</v>
      </c>
      <c r="H256" s="14">
        <f t="shared" ref="H256:H262" si="27">TRUNC(G256*D256, 0)</f>
        <v>0</v>
      </c>
      <c r="I256" s="14">
        <f>TRUNC(단가대비표!V131,0)</f>
        <v>0</v>
      </c>
      <c r="J256" s="14">
        <f t="shared" ref="J256:J262" si="28">TRUNC(I256*D256, 0)</f>
        <v>0</v>
      </c>
      <c r="K256" s="14">
        <f t="shared" ref="K256:L262" si="29">TRUNC(E256+G256+I256, 0)</f>
        <v>16300</v>
      </c>
      <c r="L256" s="14">
        <f t="shared" si="29"/>
        <v>30203900</v>
      </c>
      <c r="M256" s="12" t="s">
        <v>396</v>
      </c>
      <c r="N256" s="1" t="s">
        <v>397</v>
      </c>
      <c r="O256" s="1" t="s">
        <v>53</v>
      </c>
      <c r="P256" s="1" t="s">
        <v>53</v>
      </c>
      <c r="Q256" s="1" t="s">
        <v>394</v>
      </c>
      <c r="R256" s="1" t="s">
        <v>66</v>
      </c>
      <c r="S256" s="1" t="s">
        <v>66</v>
      </c>
      <c r="T256" s="1" t="s">
        <v>65</v>
      </c>
      <c r="X256">
        <v>1</v>
      </c>
      <c r="AR256" s="1" t="s">
        <v>53</v>
      </c>
      <c r="AS256" s="1" t="s">
        <v>53</v>
      </c>
      <c r="AU256" s="1" t="s">
        <v>398</v>
      </c>
      <c r="AV256">
        <v>139</v>
      </c>
    </row>
    <row r="257" spans="1:48" ht="26.1" customHeight="1" x14ac:dyDescent="0.3">
      <c r="A257" s="12" t="s">
        <v>182</v>
      </c>
      <c r="B257" s="12" t="s">
        <v>53</v>
      </c>
      <c r="C257" s="12" t="s">
        <v>179</v>
      </c>
      <c r="D257" s="13">
        <v>76</v>
      </c>
      <c r="E257" s="14">
        <f>TRUNC(단가대비표!O133,0)</f>
        <v>16300</v>
      </c>
      <c r="F257" s="14">
        <f t="shared" si="26"/>
        <v>1238800</v>
      </c>
      <c r="G257" s="14">
        <f>TRUNC(단가대비표!P133,0)</f>
        <v>0</v>
      </c>
      <c r="H257" s="14">
        <f t="shared" si="27"/>
        <v>0</v>
      </c>
      <c r="I257" s="14">
        <f>TRUNC(단가대비표!V133,0)</f>
        <v>0</v>
      </c>
      <c r="J257" s="14">
        <f t="shared" si="28"/>
        <v>0</v>
      </c>
      <c r="K257" s="14">
        <f t="shared" si="29"/>
        <v>16300</v>
      </c>
      <c r="L257" s="14">
        <f t="shared" si="29"/>
        <v>1238800</v>
      </c>
      <c r="M257" s="12" t="s">
        <v>399</v>
      </c>
      <c r="N257" s="1" t="s">
        <v>400</v>
      </c>
      <c r="O257" s="1" t="s">
        <v>53</v>
      </c>
      <c r="P257" s="1" t="s">
        <v>53</v>
      </c>
      <c r="Q257" s="1" t="s">
        <v>394</v>
      </c>
      <c r="R257" s="1" t="s">
        <v>66</v>
      </c>
      <c r="S257" s="1" t="s">
        <v>66</v>
      </c>
      <c r="T257" s="1" t="s">
        <v>65</v>
      </c>
      <c r="X257">
        <v>1</v>
      </c>
      <c r="AR257" s="1" t="s">
        <v>53</v>
      </c>
      <c r="AS257" s="1" t="s">
        <v>53</v>
      </c>
      <c r="AU257" s="1" t="s">
        <v>401</v>
      </c>
      <c r="AV257">
        <v>141</v>
      </c>
    </row>
    <row r="258" spans="1:48" ht="26.1" customHeight="1" x14ac:dyDescent="0.3">
      <c r="A258" s="12" t="s">
        <v>185</v>
      </c>
      <c r="B258" s="12" t="s">
        <v>53</v>
      </c>
      <c r="C258" s="12" t="s">
        <v>179</v>
      </c>
      <c r="D258" s="13">
        <v>13989</v>
      </c>
      <c r="E258" s="14">
        <f>TRUNC(단가대비표!O135,0)</f>
        <v>15600</v>
      </c>
      <c r="F258" s="14">
        <f t="shared" si="26"/>
        <v>218228400</v>
      </c>
      <c r="G258" s="14">
        <f>TRUNC(단가대비표!P135,0)</f>
        <v>0</v>
      </c>
      <c r="H258" s="14">
        <f t="shared" si="27"/>
        <v>0</v>
      </c>
      <c r="I258" s="14">
        <f>TRUNC(단가대비표!V135,0)</f>
        <v>0</v>
      </c>
      <c r="J258" s="14">
        <f t="shared" si="28"/>
        <v>0</v>
      </c>
      <c r="K258" s="14">
        <f t="shared" si="29"/>
        <v>15600</v>
      </c>
      <c r="L258" s="14">
        <f t="shared" si="29"/>
        <v>218228400</v>
      </c>
      <c r="M258" s="12" t="s">
        <v>402</v>
      </c>
      <c r="N258" s="1" t="s">
        <v>403</v>
      </c>
      <c r="O258" s="1" t="s">
        <v>53</v>
      </c>
      <c r="P258" s="1" t="s">
        <v>53</v>
      </c>
      <c r="Q258" s="1" t="s">
        <v>394</v>
      </c>
      <c r="R258" s="1" t="s">
        <v>66</v>
      </c>
      <c r="S258" s="1" t="s">
        <v>66</v>
      </c>
      <c r="T258" s="1" t="s">
        <v>65</v>
      </c>
      <c r="X258">
        <v>1</v>
      </c>
      <c r="AR258" s="1" t="s">
        <v>53</v>
      </c>
      <c r="AS258" s="1" t="s">
        <v>53</v>
      </c>
      <c r="AU258" s="1" t="s">
        <v>404</v>
      </c>
      <c r="AV258">
        <v>143</v>
      </c>
    </row>
    <row r="259" spans="1:48" ht="26.1" customHeight="1" x14ac:dyDescent="0.3">
      <c r="A259" s="12" t="s">
        <v>188</v>
      </c>
      <c r="B259" s="12" t="s">
        <v>53</v>
      </c>
      <c r="C259" s="12" t="s">
        <v>179</v>
      </c>
      <c r="D259" s="13">
        <v>633</v>
      </c>
      <c r="E259" s="14">
        <f>TRUNC(단가대비표!O137,0)</f>
        <v>15600</v>
      </c>
      <c r="F259" s="14">
        <f t="shared" si="26"/>
        <v>9874800</v>
      </c>
      <c r="G259" s="14">
        <f>TRUNC(단가대비표!P137,0)</f>
        <v>0</v>
      </c>
      <c r="H259" s="14">
        <f t="shared" si="27"/>
        <v>0</v>
      </c>
      <c r="I259" s="14">
        <f>TRUNC(단가대비표!V137,0)</f>
        <v>0</v>
      </c>
      <c r="J259" s="14">
        <f t="shared" si="28"/>
        <v>0</v>
      </c>
      <c r="K259" s="14">
        <f t="shared" si="29"/>
        <v>15600</v>
      </c>
      <c r="L259" s="14">
        <f t="shared" si="29"/>
        <v>9874800</v>
      </c>
      <c r="M259" s="12" t="s">
        <v>405</v>
      </c>
      <c r="N259" s="1" t="s">
        <v>406</v>
      </c>
      <c r="O259" s="1" t="s">
        <v>53</v>
      </c>
      <c r="P259" s="1" t="s">
        <v>53</v>
      </c>
      <c r="Q259" s="1" t="s">
        <v>394</v>
      </c>
      <c r="R259" s="1" t="s">
        <v>66</v>
      </c>
      <c r="S259" s="1" t="s">
        <v>66</v>
      </c>
      <c r="T259" s="1" t="s">
        <v>65</v>
      </c>
      <c r="X259">
        <v>1</v>
      </c>
      <c r="AR259" s="1" t="s">
        <v>53</v>
      </c>
      <c r="AS259" s="1" t="s">
        <v>53</v>
      </c>
      <c r="AU259" s="1" t="s">
        <v>407</v>
      </c>
      <c r="AV259">
        <v>145</v>
      </c>
    </row>
    <row r="260" spans="1:48" ht="26.1" customHeight="1" x14ac:dyDescent="0.3">
      <c r="A260" s="12" t="s">
        <v>191</v>
      </c>
      <c r="B260" s="12" t="s">
        <v>53</v>
      </c>
      <c r="C260" s="12" t="s">
        <v>179</v>
      </c>
      <c r="D260" s="13">
        <v>70</v>
      </c>
      <c r="E260" s="14">
        <f>TRUNC(단가대비표!O139,0)</f>
        <v>15800</v>
      </c>
      <c r="F260" s="14">
        <f t="shared" si="26"/>
        <v>1106000</v>
      </c>
      <c r="G260" s="14">
        <f>TRUNC(단가대비표!P139,0)</f>
        <v>0</v>
      </c>
      <c r="H260" s="14">
        <f t="shared" si="27"/>
        <v>0</v>
      </c>
      <c r="I260" s="14">
        <f>TRUNC(단가대비표!V139,0)</f>
        <v>0</v>
      </c>
      <c r="J260" s="14">
        <f t="shared" si="28"/>
        <v>0</v>
      </c>
      <c r="K260" s="14">
        <f t="shared" si="29"/>
        <v>15800</v>
      </c>
      <c r="L260" s="14">
        <f t="shared" si="29"/>
        <v>1106000</v>
      </c>
      <c r="M260" s="12" t="s">
        <v>408</v>
      </c>
      <c r="N260" s="1" t="s">
        <v>409</v>
      </c>
      <c r="O260" s="1" t="s">
        <v>53</v>
      </c>
      <c r="P260" s="1" t="s">
        <v>53</v>
      </c>
      <c r="Q260" s="1" t="s">
        <v>394</v>
      </c>
      <c r="R260" s="1" t="s">
        <v>66</v>
      </c>
      <c r="S260" s="1" t="s">
        <v>66</v>
      </c>
      <c r="T260" s="1" t="s">
        <v>65</v>
      </c>
      <c r="X260">
        <v>1</v>
      </c>
      <c r="AR260" s="1" t="s">
        <v>53</v>
      </c>
      <c r="AS260" s="1" t="s">
        <v>53</v>
      </c>
      <c r="AU260" s="1" t="s">
        <v>410</v>
      </c>
      <c r="AV260">
        <v>147</v>
      </c>
    </row>
    <row r="261" spans="1:48" ht="26.1" customHeight="1" x14ac:dyDescent="0.3">
      <c r="A261" s="12" t="s">
        <v>194</v>
      </c>
      <c r="B261" s="12" t="s">
        <v>53</v>
      </c>
      <c r="C261" s="12" t="s">
        <v>179</v>
      </c>
      <c r="D261" s="13">
        <v>10</v>
      </c>
      <c r="E261" s="14">
        <f>TRUNC(단가대비표!O141,0)</f>
        <v>32000</v>
      </c>
      <c r="F261" s="14">
        <f t="shared" si="26"/>
        <v>320000</v>
      </c>
      <c r="G261" s="14">
        <f>TRUNC(단가대비표!P141,0)</f>
        <v>0</v>
      </c>
      <c r="H261" s="14">
        <f t="shared" si="27"/>
        <v>0</v>
      </c>
      <c r="I261" s="14">
        <f>TRUNC(단가대비표!V141,0)</f>
        <v>0</v>
      </c>
      <c r="J261" s="14">
        <f t="shared" si="28"/>
        <v>0</v>
      </c>
      <c r="K261" s="14">
        <f t="shared" si="29"/>
        <v>32000</v>
      </c>
      <c r="L261" s="14">
        <f t="shared" si="29"/>
        <v>320000</v>
      </c>
      <c r="M261" s="12" t="s">
        <v>411</v>
      </c>
      <c r="N261" s="1" t="s">
        <v>412</v>
      </c>
      <c r="O261" s="1" t="s">
        <v>53</v>
      </c>
      <c r="P261" s="1" t="s">
        <v>53</v>
      </c>
      <c r="Q261" s="1" t="s">
        <v>394</v>
      </c>
      <c r="R261" s="1" t="s">
        <v>66</v>
      </c>
      <c r="S261" s="1" t="s">
        <v>66</v>
      </c>
      <c r="T261" s="1" t="s">
        <v>65</v>
      </c>
      <c r="X261">
        <v>1</v>
      </c>
      <c r="AR261" s="1" t="s">
        <v>53</v>
      </c>
      <c r="AS261" s="1" t="s">
        <v>53</v>
      </c>
      <c r="AU261" s="1" t="s">
        <v>413</v>
      </c>
      <c r="AV261">
        <v>149</v>
      </c>
    </row>
    <row r="262" spans="1:48" ht="26.1" customHeight="1" x14ac:dyDescent="0.3">
      <c r="A262" s="12" t="s">
        <v>197</v>
      </c>
      <c r="B262" s="12" t="s">
        <v>53</v>
      </c>
      <c r="C262" s="12" t="s">
        <v>179</v>
      </c>
      <c r="D262" s="13">
        <v>791</v>
      </c>
      <c r="E262" s="14">
        <f>TRUNC(단가대비표!O143,0)</f>
        <v>17500</v>
      </c>
      <c r="F262" s="14">
        <f t="shared" si="26"/>
        <v>13842500</v>
      </c>
      <c r="G262" s="14">
        <f>TRUNC(단가대비표!P143,0)</f>
        <v>0</v>
      </c>
      <c r="H262" s="14">
        <f t="shared" si="27"/>
        <v>0</v>
      </c>
      <c r="I262" s="14">
        <f>TRUNC(단가대비표!V143,0)</f>
        <v>0</v>
      </c>
      <c r="J262" s="14">
        <f t="shared" si="28"/>
        <v>0</v>
      </c>
      <c r="K262" s="14">
        <f t="shared" si="29"/>
        <v>17500</v>
      </c>
      <c r="L262" s="14">
        <f t="shared" si="29"/>
        <v>13842500</v>
      </c>
      <c r="M262" s="12" t="s">
        <v>414</v>
      </c>
      <c r="N262" s="1" t="s">
        <v>415</v>
      </c>
      <c r="O262" s="1" t="s">
        <v>53</v>
      </c>
      <c r="P262" s="1" t="s">
        <v>53</v>
      </c>
      <c r="Q262" s="1" t="s">
        <v>394</v>
      </c>
      <c r="R262" s="1" t="s">
        <v>66</v>
      </c>
      <c r="S262" s="1" t="s">
        <v>66</v>
      </c>
      <c r="T262" s="1" t="s">
        <v>65</v>
      </c>
      <c r="X262">
        <v>1</v>
      </c>
      <c r="AR262" s="1" t="s">
        <v>53</v>
      </c>
      <c r="AS262" s="1" t="s">
        <v>53</v>
      </c>
      <c r="AU262" s="1" t="s">
        <v>416</v>
      </c>
      <c r="AV262">
        <v>151</v>
      </c>
    </row>
    <row r="263" spans="1:48" ht="26.1" customHeight="1" x14ac:dyDescent="0.3">
      <c r="A263" s="12" t="s">
        <v>382</v>
      </c>
      <c r="B263" s="12" t="s">
        <v>53</v>
      </c>
      <c r="C263" s="12" t="s">
        <v>53</v>
      </c>
      <c r="D263" s="13"/>
      <c r="E263" s="14">
        <v>0</v>
      </c>
      <c r="F263" s="14">
        <f>SUM(F256:F262)</f>
        <v>274814400</v>
      </c>
      <c r="G263" s="14">
        <v>0</v>
      </c>
      <c r="H263" s="14">
        <f>SUM(H256:H262)</f>
        <v>0</v>
      </c>
      <c r="I263" s="14">
        <v>0</v>
      </c>
      <c r="J263" s="14">
        <f>SUM(J256:J262)</f>
        <v>0</v>
      </c>
      <c r="K263" s="14"/>
      <c r="L263" s="14">
        <f>SUM(L256:L262)</f>
        <v>274814400</v>
      </c>
      <c r="M263" s="12" t="s">
        <v>53</v>
      </c>
      <c r="N263" s="1" t="s">
        <v>383</v>
      </c>
      <c r="O263" s="1" t="s">
        <v>53</v>
      </c>
      <c r="P263" s="1" t="s">
        <v>53</v>
      </c>
      <c r="Q263" s="1" t="s">
        <v>53</v>
      </c>
      <c r="R263" s="1" t="s">
        <v>66</v>
      </c>
      <c r="S263" s="1" t="s">
        <v>66</v>
      </c>
      <c r="T263" s="1" t="s">
        <v>66</v>
      </c>
      <c r="AR263" s="1" t="s">
        <v>53</v>
      </c>
      <c r="AS263" s="1" t="s">
        <v>53</v>
      </c>
      <c r="AU263" s="1" t="s">
        <v>417</v>
      </c>
      <c r="AV263">
        <v>153</v>
      </c>
    </row>
    <row r="264" spans="1:48" ht="26.1" customHeight="1" x14ac:dyDescent="0.3">
      <c r="A264" s="12" t="s">
        <v>385</v>
      </c>
      <c r="B264" s="12" t="s">
        <v>386</v>
      </c>
      <c r="C264" s="12" t="s">
        <v>387</v>
      </c>
      <c r="D264" s="13">
        <v>1</v>
      </c>
      <c r="E264" s="14">
        <f>ROUNDDOWN(SUMIF(X256:X265, RIGHTB(N264, 1), F256:F265)*W264, 0)</f>
        <v>1483997</v>
      </c>
      <c r="F264" s="14">
        <f>TRUNC(E264*D264, 0)</f>
        <v>1483997</v>
      </c>
      <c r="G264" s="14">
        <v>0</v>
      </c>
      <c r="H264" s="14">
        <f>TRUNC(G264*D264, 0)</f>
        <v>0</v>
      </c>
      <c r="I264" s="14">
        <v>0</v>
      </c>
      <c r="J264" s="14">
        <f>TRUNC(I264*D264, 0)</f>
        <v>0</v>
      </c>
      <c r="K264" s="14">
        <f>TRUNC(E264+G264+I264, 0)</f>
        <v>1483997</v>
      </c>
      <c r="L264" s="14">
        <f>TRUNC(F264+H264+J264, 0)</f>
        <v>1483997</v>
      </c>
      <c r="M264" s="12" t="s">
        <v>53</v>
      </c>
      <c r="N264" s="1" t="s">
        <v>388</v>
      </c>
      <c r="O264" s="1" t="s">
        <v>53</v>
      </c>
      <c r="P264" s="1" t="s">
        <v>53</v>
      </c>
      <c r="Q264" s="1" t="s">
        <v>394</v>
      </c>
      <c r="R264" s="1" t="s">
        <v>66</v>
      </c>
      <c r="S264" s="1" t="s">
        <v>66</v>
      </c>
      <c r="T264" s="1" t="s">
        <v>66</v>
      </c>
      <c r="U264">
        <v>0</v>
      </c>
      <c r="V264">
        <v>0</v>
      </c>
      <c r="W264">
        <v>5.4000000000000003E-3</v>
      </c>
      <c r="AR264" s="1" t="s">
        <v>53</v>
      </c>
      <c r="AS264" s="1" t="s">
        <v>53</v>
      </c>
      <c r="AU264" s="1" t="s">
        <v>418</v>
      </c>
      <c r="AV264">
        <v>154</v>
      </c>
    </row>
    <row r="265" spans="1:48" ht="26.1" customHeight="1" x14ac:dyDescent="0.3">
      <c r="A265" s="12" t="s">
        <v>390</v>
      </c>
      <c r="B265" s="12" t="s">
        <v>53</v>
      </c>
      <c r="C265" s="12" t="s">
        <v>387</v>
      </c>
      <c r="D265" s="13">
        <v>1</v>
      </c>
      <c r="E265" s="14">
        <f>TRUNC(단가대비표!O144,0)</f>
        <v>603</v>
      </c>
      <c r="F265" s="14">
        <f>TRUNC(E265*D265, 0)</f>
        <v>603</v>
      </c>
      <c r="G265" s="14">
        <f>TRUNC(단가대비표!P144,0)</f>
        <v>0</v>
      </c>
      <c r="H265" s="14">
        <f>TRUNC(G265*D265, 0)</f>
        <v>0</v>
      </c>
      <c r="I265" s="14">
        <f>TRUNC(단가대비표!V144,0)</f>
        <v>0</v>
      </c>
      <c r="J265" s="14">
        <f>TRUNC(I265*D265, 0)</f>
        <v>0</v>
      </c>
      <c r="K265" s="14">
        <f>TRUNC(E265+G265+I265, 0)</f>
        <v>603</v>
      </c>
      <c r="L265" s="14">
        <f>TRUNC(F265+H265+J265, 0)</f>
        <v>603</v>
      </c>
      <c r="M265" s="12" t="s">
        <v>53</v>
      </c>
      <c r="N265" s="1" t="s">
        <v>419</v>
      </c>
      <c r="O265" s="1" t="s">
        <v>53</v>
      </c>
      <c r="P265" s="1" t="s">
        <v>53</v>
      </c>
      <c r="Q265" s="1" t="s">
        <v>394</v>
      </c>
      <c r="R265" s="1" t="s">
        <v>66</v>
      </c>
      <c r="S265" s="1" t="s">
        <v>66</v>
      </c>
      <c r="T265" s="1" t="s">
        <v>65</v>
      </c>
      <c r="AR265" s="1" t="s">
        <v>53</v>
      </c>
      <c r="AS265" s="1" t="s">
        <v>53</v>
      </c>
      <c r="AU265" s="1" t="s">
        <v>420</v>
      </c>
      <c r="AV265">
        <v>161</v>
      </c>
    </row>
    <row r="266" spans="1:48" ht="26.1" customHeight="1" x14ac:dyDescent="0.3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  <c r="Q266" s="1" t="s">
        <v>394</v>
      </c>
    </row>
    <row r="267" spans="1:48" ht="26.1" customHeight="1" x14ac:dyDescent="0.3">
      <c r="A267" s="13"/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Q267" s="1" t="s">
        <v>394</v>
      </c>
    </row>
    <row r="268" spans="1:48" ht="26.1" customHeight="1" x14ac:dyDescent="0.3">
      <c r="A268" s="13"/>
      <c r="B268" s="13"/>
      <c r="C268" s="13"/>
      <c r="D268" s="13"/>
      <c r="E268" s="14"/>
      <c r="F268" s="14"/>
      <c r="G268" s="14"/>
      <c r="H268" s="14"/>
      <c r="I268" s="14"/>
      <c r="J268" s="14"/>
      <c r="K268" s="14"/>
      <c r="L268" s="14"/>
      <c r="M268" s="13"/>
      <c r="Q268" s="1" t="s">
        <v>394</v>
      </c>
    </row>
    <row r="269" spans="1:48" ht="26.1" customHeight="1" x14ac:dyDescent="0.3">
      <c r="A269" s="13"/>
      <c r="B269" s="13"/>
      <c r="C269" s="13"/>
      <c r="D269" s="13"/>
      <c r="E269" s="14"/>
      <c r="F269" s="14"/>
      <c r="G269" s="14"/>
      <c r="H269" s="14"/>
      <c r="I269" s="14"/>
      <c r="J269" s="14"/>
      <c r="K269" s="14"/>
      <c r="L269" s="14"/>
      <c r="M269" s="13"/>
      <c r="Q269" s="1" t="s">
        <v>394</v>
      </c>
    </row>
    <row r="270" spans="1:48" ht="26.1" customHeight="1" x14ac:dyDescent="0.3">
      <c r="A270" s="13"/>
      <c r="B270" s="13"/>
      <c r="C270" s="13"/>
      <c r="D270" s="13"/>
      <c r="E270" s="14"/>
      <c r="F270" s="14"/>
      <c r="G270" s="14"/>
      <c r="H270" s="14"/>
      <c r="I270" s="14"/>
      <c r="J270" s="14"/>
      <c r="K270" s="14"/>
      <c r="L270" s="14"/>
      <c r="M270" s="13"/>
      <c r="Q270" s="1" t="s">
        <v>394</v>
      </c>
    </row>
    <row r="271" spans="1:48" ht="26.1" customHeight="1" x14ac:dyDescent="0.3">
      <c r="A271" s="13"/>
      <c r="B271" s="13"/>
      <c r="C271" s="13"/>
      <c r="D271" s="13"/>
      <c r="E271" s="14"/>
      <c r="F271" s="14"/>
      <c r="G271" s="14"/>
      <c r="H271" s="14"/>
      <c r="I271" s="14"/>
      <c r="J271" s="14"/>
      <c r="K271" s="14"/>
      <c r="L271" s="14"/>
      <c r="M271" s="13"/>
      <c r="Q271" s="1" t="s">
        <v>394</v>
      </c>
    </row>
    <row r="272" spans="1:48" ht="26.1" customHeight="1" x14ac:dyDescent="0.3">
      <c r="A272" s="13"/>
      <c r="B272" s="13"/>
      <c r="C272" s="13"/>
      <c r="D272" s="13"/>
      <c r="E272" s="14"/>
      <c r="F272" s="14"/>
      <c r="G272" s="14"/>
      <c r="H272" s="14"/>
      <c r="I272" s="14"/>
      <c r="J272" s="14"/>
      <c r="K272" s="14"/>
      <c r="L272" s="14"/>
      <c r="M272" s="13"/>
      <c r="Q272" s="1" t="s">
        <v>394</v>
      </c>
    </row>
    <row r="273" spans="1:48" ht="26.1" customHeight="1" x14ac:dyDescent="0.3">
      <c r="A273" s="13"/>
      <c r="B273" s="13"/>
      <c r="C273" s="13"/>
      <c r="D273" s="13"/>
      <c r="E273" s="14"/>
      <c r="F273" s="14"/>
      <c r="G273" s="14"/>
      <c r="H273" s="14"/>
      <c r="I273" s="14"/>
      <c r="J273" s="14"/>
      <c r="K273" s="14"/>
      <c r="L273" s="14"/>
      <c r="M273" s="13"/>
      <c r="Q273" s="1" t="s">
        <v>394</v>
      </c>
    </row>
    <row r="274" spans="1:48" ht="26.1" customHeight="1" x14ac:dyDescent="0.3">
      <c r="A274" s="13"/>
      <c r="B274" s="13"/>
      <c r="C274" s="13"/>
      <c r="D274" s="13"/>
      <c r="E274" s="14"/>
      <c r="F274" s="14"/>
      <c r="G274" s="14"/>
      <c r="H274" s="14"/>
      <c r="I274" s="14"/>
      <c r="J274" s="14"/>
      <c r="K274" s="14"/>
      <c r="L274" s="14"/>
      <c r="M274" s="13"/>
      <c r="Q274" s="1" t="s">
        <v>394</v>
      </c>
    </row>
    <row r="275" spans="1:48" ht="26.1" customHeight="1" x14ac:dyDescent="0.3">
      <c r="A275" s="13"/>
      <c r="B275" s="13"/>
      <c r="C275" s="13"/>
      <c r="D275" s="13"/>
      <c r="E275" s="14"/>
      <c r="F275" s="14"/>
      <c r="G275" s="14"/>
      <c r="H275" s="14"/>
      <c r="I275" s="14"/>
      <c r="J275" s="14"/>
      <c r="K275" s="14"/>
      <c r="L275" s="14"/>
      <c r="M275" s="13"/>
      <c r="Q275" s="1" t="s">
        <v>394</v>
      </c>
    </row>
    <row r="276" spans="1:48" ht="26.1" customHeight="1" x14ac:dyDescent="0.3">
      <c r="A276" s="13"/>
      <c r="B276" s="13"/>
      <c r="C276" s="13"/>
      <c r="D276" s="13"/>
      <c r="E276" s="14"/>
      <c r="F276" s="14"/>
      <c r="G276" s="14"/>
      <c r="H276" s="14"/>
      <c r="I276" s="14"/>
      <c r="J276" s="14"/>
      <c r="K276" s="14"/>
      <c r="L276" s="14"/>
      <c r="M276" s="13"/>
      <c r="Q276" s="1" t="s">
        <v>394</v>
      </c>
    </row>
    <row r="277" spans="1:48" ht="26.1" customHeight="1" x14ac:dyDescent="0.3">
      <c r="A277" s="13"/>
      <c r="B277" s="13"/>
      <c r="C277" s="13"/>
      <c r="D277" s="13"/>
      <c r="E277" s="14"/>
      <c r="F277" s="14"/>
      <c r="G277" s="14"/>
      <c r="H277" s="14"/>
      <c r="I277" s="14"/>
      <c r="J277" s="14"/>
      <c r="K277" s="14"/>
      <c r="L277" s="14"/>
      <c r="M277" s="13"/>
      <c r="Q277" s="1" t="s">
        <v>394</v>
      </c>
    </row>
    <row r="278" spans="1:48" ht="26.1" customHeight="1" x14ac:dyDescent="0.3">
      <c r="A278" s="13"/>
      <c r="B278" s="13"/>
      <c r="C278" s="13"/>
      <c r="D278" s="13"/>
      <c r="E278" s="14"/>
      <c r="F278" s="14"/>
      <c r="G278" s="14"/>
      <c r="H278" s="14"/>
      <c r="I278" s="14"/>
      <c r="J278" s="14"/>
      <c r="K278" s="14"/>
      <c r="L278" s="14"/>
      <c r="M278" s="13"/>
      <c r="Q278" s="1" t="s">
        <v>394</v>
      </c>
    </row>
    <row r="279" spans="1:48" ht="26.1" customHeight="1" x14ac:dyDescent="0.3">
      <c r="A279" s="12" t="s">
        <v>111</v>
      </c>
      <c r="B279" s="13"/>
      <c r="C279" s="13"/>
      <c r="D279" s="13"/>
      <c r="E279" s="14"/>
      <c r="F279" s="14">
        <f>SUMIF(Q256:Q278,"010111",F256:F278)</f>
        <v>276299000</v>
      </c>
      <c r="G279" s="14"/>
      <c r="H279" s="14">
        <f>SUMIF(Q256:Q278,"010111",H256:H278)</f>
        <v>0</v>
      </c>
      <c r="I279" s="14"/>
      <c r="J279" s="14">
        <f>SUMIF(Q256:Q278,"010111",J256:J278)</f>
        <v>0</v>
      </c>
      <c r="K279" s="14"/>
      <c r="L279" s="14">
        <f>SUMIF(Q256:Q278,"010111",L256:L278)</f>
        <v>276299000</v>
      </c>
      <c r="M279" s="13"/>
      <c r="N279" t="s">
        <v>112</v>
      </c>
    </row>
    <row r="280" spans="1:48" ht="26.1" customHeight="1" x14ac:dyDescent="0.3">
      <c r="A280" s="12" t="s">
        <v>421</v>
      </c>
      <c r="B280" s="12" t="s">
        <v>53</v>
      </c>
      <c r="C280" s="13"/>
      <c r="D280" s="13"/>
      <c r="E280" s="14"/>
      <c r="F280" s="14"/>
      <c r="G280" s="14"/>
      <c r="H280" s="14"/>
      <c r="I280" s="14"/>
      <c r="J280" s="14"/>
      <c r="K280" s="14"/>
      <c r="L280" s="14"/>
      <c r="M280" s="13"/>
      <c r="Q280" s="1" t="s">
        <v>422</v>
      </c>
    </row>
    <row r="281" spans="1:48" ht="26.1" customHeight="1" x14ac:dyDescent="0.3">
      <c r="A281" s="12" t="s">
        <v>424</v>
      </c>
      <c r="B281" s="12" t="s">
        <v>425</v>
      </c>
      <c r="C281" s="12" t="s">
        <v>172</v>
      </c>
      <c r="D281" s="13">
        <v>16.8</v>
      </c>
      <c r="E281" s="14">
        <f>TRUNC(단가대비표!O82,0)</f>
        <v>0</v>
      </c>
      <c r="F281" s="14">
        <f t="shared" ref="F281:F287" si="30">TRUNC(E281*D281, 0)</f>
        <v>0</v>
      </c>
      <c r="G281" s="14">
        <f>TRUNC(단가대비표!P82,0)</f>
        <v>0</v>
      </c>
      <c r="H281" s="14">
        <f t="shared" ref="H281:H287" si="31">TRUNC(G281*D281, 0)</f>
        <v>0</v>
      </c>
      <c r="I281" s="14">
        <f>TRUNC(단가대비표!V82,0)</f>
        <v>49571</v>
      </c>
      <c r="J281" s="14">
        <f t="shared" ref="J281:J287" si="32">TRUNC(I281*D281, 0)</f>
        <v>832792</v>
      </c>
      <c r="K281" s="14">
        <f t="shared" ref="K281:L287" si="33">TRUNC(E281+G281+I281, 0)</f>
        <v>49571</v>
      </c>
      <c r="L281" s="14">
        <f t="shared" si="33"/>
        <v>832792</v>
      </c>
      <c r="M281" s="12" t="s">
        <v>53</v>
      </c>
      <c r="N281" s="1" t="s">
        <v>426</v>
      </c>
      <c r="O281" s="1" t="s">
        <v>53</v>
      </c>
      <c r="P281" s="1" t="s">
        <v>53</v>
      </c>
      <c r="Q281" s="1" t="s">
        <v>422</v>
      </c>
      <c r="R281" s="1" t="s">
        <v>66</v>
      </c>
      <c r="S281" s="1" t="s">
        <v>66</v>
      </c>
      <c r="T281" s="1" t="s">
        <v>65</v>
      </c>
      <c r="AR281" s="1" t="s">
        <v>53</v>
      </c>
      <c r="AS281" s="1" t="s">
        <v>53</v>
      </c>
      <c r="AU281" s="1" t="s">
        <v>427</v>
      </c>
      <c r="AV281">
        <v>81</v>
      </c>
    </row>
    <row r="282" spans="1:48" ht="26.1" customHeight="1" x14ac:dyDescent="0.3">
      <c r="A282" s="12" t="s">
        <v>428</v>
      </c>
      <c r="B282" s="12" t="s">
        <v>429</v>
      </c>
      <c r="C282" s="12" t="s">
        <v>172</v>
      </c>
      <c r="D282" s="13">
        <v>15.1</v>
      </c>
      <c r="E282" s="14">
        <f>TRUNC(단가대비표!O81,0)</f>
        <v>0</v>
      </c>
      <c r="F282" s="14">
        <f t="shared" si="30"/>
        <v>0</v>
      </c>
      <c r="G282" s="14">
        <f>TRUNC(단가대비표!P81,0)</f>
        <v>0</v>
      </c>
      <c r="H282" s="14">
        <f t="shared" si="31"/>
        <v>0</v>
      </c>
      <c r="I282" s="14">
        <f>TRUNC(단가대비표!V81,0)</f>
        <v>31142</v>
      </c>
      <c r="J282" s="14">
        <f t="shared" si="32"/>
        <v>470244</v>
      </c>
      <c r="K282" s="14">
        <f t="shared" si="33"/>
        <v>31142</v>
      </c>
      <c r="L282" s="14">
        <f t="shared" si="33"/>
        <v>470244</v>
      </c>
      <c r="M282" s="12" t="s">
        <v>53</v>
      </c>
      <c r="N282" s="1" t="s">
        <v>430</v>
      </c>
      <c r="O282" s="1" t="s">
        <v>53</v>
      </c>
      <c r="P282" s="1" t="s">
        <v>53</v>
      </c>
      <c r="Q282" s="1" t="s">
        <v>422</v>
      </c>
      <c r="R282" s="1" t="s">
        <v>66</v>
      </c>
      <c r="S282" s="1" t="s">
        <v>66</v>
      </c>
      <c r="T282" s="1" t="s">
        <v>65</v>
      </c>
      <c r="AR282" s="1" t="s">
        <v>53</v>
      </c>
      <c r="AS282" s="1" t="s">
        <v>53</v>
      </c>
      <c r="AU282" s="1" t="s">
        <v>431</v>
      </c>
      <c r="AV282">
        <v>51</v>
      </c>
    </row>
    <row r="283" spans="1:48" ht="26.1" customHeight="1" x14ac:dyDescent="0.3">
      <c r="A283" s="12" t="s">
        <v>432</v>
      </c>
      <c r="B283" s="12" t="s">
        <v>433</v>
      </c>
      <c r="C283" s="12" t="s">
        <v>172</v>
      </c>
      <c r="D283" s="13">
        <v>17.7</v>
      </c>
      <c r="E283" s="14">
        <f>TRUNC(단가대비표!O83,0)</f>
        <v>0</v>
      </c>
      <c r="F283" s="14">
        <f t="shared" si="30"/>
        <v>0</v>
      </c>
      <c r="G283" s="14">
        <f>TRUNC(단가대비표!P83,0)</f>
        <v>0</v>
      </c>
      <c r="H283" s="14">
        <f t="shared" si="31"/>
        <v>0</v>
      </c>
      <c r="I283" s="14">
        <f>TRUNC(단가대비표!V83,0)</f>
        <v>188715</v>
      </c>
      <c r="J283" s="14">
        <f t="shared" si="32"/>
        <v>3340255</v>
      </c>
      <c r="K283" s="14">
        <f t="shared" si="33"/>
        <v>188715</v>
      </c>
      <c r="L283" s="14">
        <f t="shared" si="33"/>
        <v>3340255</v>
      </c>
      <c r="M283" s="12" t="s">
        <v>53</v>
      </c>
      <c r="N283" s="1" t="s">
        <v>434</v>
      </c>
      <c r="O283" s="1" t="s">
        <v>53</v>
      </c>
      <c r="P283" s="1" t="s">
        <v>53</v>
      </c>
      <c r="Q283" s="1" t="s">
        <v>422</v>
      </c>
      <c r="R283" s="1" t="s">
        <v>66</v>
      </c>
      <c r="S283" s="1" t="s">
        <v>66</v>
      </c>
      <c r="T283" s="1" t="s">
        <v>65</v>
      </c>
      <c r="AR283" s="1" t="s">
        <v>53</v>
      </c>
      <c r="AS283" s="1" t="s">
        <v>53</v>
      </c>
      <c r="AU283" s="1" t="s">
        <v>435</v>
      </c>
      <c r="AV283">
        <v>52</v>
      </c>
    </row>
    <row r="284" spans="1:48" ht="26.1" customHeight="1" x14ac:dyDescent="0.3">
      <c r="A284" s="12" t="s">
        <v>436</v>
      </c>
      <c r="B284" s="12" t="s">
        <v>437</v>
      </c>
      <c r="C284" s="12" t="s">
        <v>172</v>
      </c>
      <c r="D284" s="13">
        <v>2.7</v>
      </c>
      <c r="E284" s="14">
        <f>TRUNC(단가대비표!O78,0)</f>
        <v>0</v>
      </c>
      <c r="F284" s="14">
        <f t="shared" si="30"/>
        <v>0</v>
      </c>
      <c r="G284" s="14">
        <f>TRUNC(단가대비표!P78,0)</f>
        <v>0</v>
      </c>
      <c r="H284" s="14">
        <f t="shared" si="31"/>
        <v>0</v>
      </c>
      <c r="I284" s="14">
        <f>TRUNC(단가대비표!V78,0)</f>
        <v>269000</v>
      </c>
      <c r="J284" s="14">
        <f t="shared" si="32"/>
        <v>726300</v>
      </c>
      <c r="K284" s="14">
        <f t="shared" si="33"/>
        <v>269000</v>
      </c>
      <c r="L284" s="14">
        <f t="shared" si="33"/>
        <v>726300</v>
      </c>
      <c r="M284" s="12" t="s">
        <v>53</v>
      </c>
      <c r="N284" s="1" t="s">
        <v>438</v>
      </c>
      <c r="O284" s="1" t="s">
        <v>53</v>
      </c>
      <c r="P284" s="1" t="s">
        <v>53</v>
      </c>
      <c r="Q284" s="1" t="s">
        <v>422</v>
      </c>
      <c r="R284" s="1" t="s">
        <v>66</v>
      </c>
      <c r="S284" s="1" t="s">
        <v>66</v>
      </c>
      <c r="T284" s="1" t="s">
        <v>65</v>
      </c>
      <c r="AR284" s="1" t="s">
        <v>53</v>
      </c>
      <c r="AS284" s="1" t="s">
        <v>53</v>
      </c>
      <c r="AU284" s="1" t="s">
        <v>439</v>
      </c>
      <c r="AV284">
        <v>129</v>
      </c>
    </row>
    <row r="285" spans="1:48" ht="26.1" customHeight="1" x14ac:dyDescent="0.3">
      <c r="A285" s="12" t="s">
        <v>372</v>
      </c>
      <c r="B285" s="12" t="s">
        <v>440</v>
      </c>
      <c r="C285" s="12" t="s">
        <v>304</v>
      </c>
      <c r="D285" s="13">
        <v>102.8</v>
      </c>
      <c r="E285" s="14">
        <f>TRUNC(단가대비표!O77,0)</f>
        <v>0</v>
      </c>
      <c r="F285" s="14">
        <f t="shared" si="30"/>
        <v>0</v>
      </c>
      <c r="G285" s="14">
        <f>TRUNC(단가대비표!P77,0)</f>
        <v>0</v>
      </c>
      <c r="H285" s="14">
        <f t="shared" si="31"/>
        <v>0</v>
      </c>
      <c r="I285" s="14">
        <f>TRUNC(단가대비표!V77,0)</f>
        <v>100000</v>
      </c>
      <c r="J285" s="14">
        <f t="shared" si="32"/>
        <v>10280000</v>
      </c>
      <c r="K285" s="14">
        <f t="shared" si="33"/>
        <v>100000</v>
      </c>
      <c r="L285" s="14">
        <f t="shared" si="33"/>
        <v>10280000</v>
      </c>
      <c r="M285" s="12" t="s">
        <v>53</v>
      </c>
      <c r="N285" s="1" t="s">
        <v>441</v>
      </c>
      <c r="O285" s="1" t="s">
        <v>53</v>
      </c>
      <c r="P285" s="1" t="s">
        <v>53</v>
      </c>
      <c r="Q285" s="1" t="s">
        <v>422</v>
      </c>
      <c r="R285" s="1" t="s">
        <v>66</v>
      </c>
      <c r="S285" s="1" t="s">
        <v>66</v>
      </c>
      <c r="T285" s="1" t="s">
        <v>65</v>
      </c>
      <c r="AR285" s="1" t="s">
        <v>53</v>
      </c>
      <c r="AS285" s="1" t="s">
        <v>53</v>
      </c>
      <c r="AU285" s="1" t="s">
        <v>442</v>
      </c>
      <c r="AV285">
        <v>50</v>
      </c>
    </row>
    <row r="286" spans="1:48" ht="26.1" customHeight="1" x14ac:dyDescent="0.3">
      <c r="A286" s="12" t="s">
        <v>443</v>
      </c>
      <c r="B286" s="12" t="s">
        <v>444</v>
      </c>
      <c r="C286" s="12" t="s">
        <v>172</v>
      </c>
      <c r="D286" s="13">
        <v>31.9</v>
      </c>
      <c r="E286" s="14">
        <f>TRUNC(단가대비표!O84,0)</f>
        <v>0</v>
      </c>
      <c r="F286" s="14">
        <f t="shared" si="30"/>
        <v>0</v>
      </c>
      <c r="G286" s="14">
        <f>TRUNC(단가대비표!P84,0)</f>
        <v>0</v>
      </c>
      <c r="H286" s="14">
        <f t="shared" si="31"/>
        <v>0</v>
      </c>
      <c r="I286" s="14">
        <f>TRUNC(단가대비표!V84,0)</f>
        <v>20340</v>
      </c>
      <c r="J286" s="14">
        <f t="shared" si="32"/>
        <v>648846</v>
      </c>
      <c r="K286" s="14">
        <f t="shared" si="33"/>
        <v>20340</v>
      </c>
      <c r="L286" s="14">
        <f t="shared" si="33"/>
        <v>648846</v>
      </c>
      <c r="M286" s="12" t="s">
        <v>53</v>
      </c>
      <c r="N286" s="1" t="s">
        <v>445</v>
      </c>
      <c r="O286" s="1" t="s">
        <v>53</v>
      </c>
      <c r="P286" s="1" t="s">
        <v>53</v>
      </c>
      <c r="Q286" s="1" t="s">
        <v>422</v>
      </c>
      <c r="R286" s="1" t="s">
        <v>66</v>
      </c>
      <c r="S286" s="1" t="s">
        <v>66</v>
      </c>
      <c r="T286" s="1" t="s">
        <v>65</v>
      </c>
      <c r="AR286" s="1" t="s">
        <v>53</v>
      </c>
      <c r="AS286" s="1" t="s">
        <v>53</v>
      </c>
      <c r="AU286" s="1" t="s">
        <v>446</v>
      </c>
      <c r="AV286">
        <v>53</v>
      </c>
    </row>
    <row r="287" spans="1:48" ht="26.1" customHeight="1" x14ac:dyDescent="0.3">
      <c r="A287" s="12" t="s">
        <v>447</v>
      </c>
      <c r="B287" s="12" t="s">
        <v>448</v>
      </c>
      <c r="C287" s="12" t="s">
        <v>172</v>
      </c>
      <c r="D287" s="13">
        <v>20.399999999999999</v>
      </c>
      <c r="E287" s="14">
        <f>TRUNC(단가대비표!O85,0)</f>
        <v>0</v>
      </c>
      <c r="F287" s="14">
        <f t="shared" si="30"/>
        <v>0</v>
      </c>
      <c r="G287" s="14">
        <f>TRUNC(단가대비표!P85,0)</f>
        <v>0</v>
      </c>
      <c r="H287" s="14">
        <f t="shared" si="31"/>
        <v>0</v>
      </c>
      <c r="I287" s="14">
        <f>TRUNC(단가대비표!V85,0)</f>
        <v>68300</v>
      </c>
      <c r="J287" s="14">
        <f t="shared" si="32"/>
        <v>1393320</v>
      </c>
      <c r="K287" s="14">
        <f t="shared" si="33"/>
        <v>68300</v>
      </c>
      <c r="L287" s="14">
        <f t="shared" si="33"/>
        <v>1393320</v>
      </c>
      <c r="M287" s="12" t="s">
        <v>53</v>
      </c>
      <c r="N287" s="1" t="s">
        <v>449</v>
      </c>
      <c r="O287" s="1" t="s">
        <v>53</v>
      </c>
      <c r="P287" s="1" t="s">
        <v>53</v>
      </c>
      <c r="Q287" s="1" t="s">
        <v>422</v>
      </c>
      <c r="R287" s="1" t="s">
        <v>66</v>
      </c>
      <c r="S287" s="1" t="s">
        <v>66</v>
      </c>
      <c r="T287" s="1" t="s">
        <v>65</v>
      </c>
      <c r="AR287" s="1" t="s">
        <v>53</v>
      </c>
      <c r="AS287" s="1" t="s">
        <v>53</v>
      </c>
      <c r="AU287" s="1" t="s">
        <v>450</v>
      </c>
      <c r="AV287">
        <v>54</v>
      </c>
    </row>
    <row r="288" spans="1:48" ht="26.1" customHeight="1" x14ac:dyDescent="0.3">
      <c r="A288" s="13"/>
      <c r="B288" s="13"/>
      <c r="C288" s="13"/>
      <c r="D288" s="13"/>
      <c r="E288" s="14"/>
      <c r="F288" s="14"/>
      <c r="G288" s="14"/>
      <c r="H288" s="14"/>
      <c r="I288" s="14"/>
      <c r="J288" s="14"/>
      <c r="K288" s="14"/>
      <c r="L288" s="14"/>
      <c r="M288" s="13"/>
      <c r="Q288" s="1" t="s">
        <v>422</v>
      </c>
    </row>
    <row r="289" spans="1:17" ht="26.1" customHeight="1" x14ac:dyDescent="0.3">
      <c r="A289" s="13"/>
      <c r="B289" s="13"/>
      <c r="C289" s="13"/>
      <c r="D289" s="13"/>
      <c r="E289" s="14"/>
      <c r="F289" s="14"/>
      <c r="G289" s="14"/>
      <c r="H289" s="14"/>
      <c r="I289" s="14"/>
      <c r="J289" s="14"/>
      <c r="K289" s="14"/>
      <c r="L289" s="14"/>
      <c r="M289" s="13"/>
      <c r="Q289" s="1" t="s">
        <v>422</v>
      </c>
    </row>
    <row r="290" spans="1:17" ht="26.1" customHeight="1" x14ac:dyDescent="0.3">
      <c r="A290" s="13"/>
      <c r="B290" s="13"/>
      <c r="C290" s="13"/>
      <c r="D290" s="13"/>
      <c r="E290" s="14"/>
      <c r="F290" s="14"/>
      <c r="G290" s="14"/>
      <c r="H290" s="14"/>
      <c r="I290" s="14"/>
      <c r="J290" s="14"/>
      <c r="K290" s="14"/>
      <c r="L290" s="14"/>
      <c r="M290" s="13"/>
      <c r="Q290" s="1" t="s">
        <v>422</v>
      </c>
    </row>
    <row r="291" spans="1:17" ht="26.1" customHeight="1" x14ac:dyDescent="0.3">
      <c r="A291" s="13"/>
      <c r="B291" s="13"/>
      <c r="C291" s="13"/>
      <c r="D291" s="13"/>
      <c r="E291" s="14"/>
      <c r="F291" s="14"/>
      <c r="G291" s="14"/>
      <c r="H291" s="14"/>
      <c r="I291" s="14"/>
      <c r="J291" s="14"/>
      <c r="K291" s="14"/>
      <c r="L291" s="14"/>
      <c r="M291" s="13"/>
      <c r="Q291" s="1" t="s">
        <v>422</v>
      </c>
    </row>
    <row r="292" spans="1:17" ht="26.1" customHeight="1" x14ac:dyDescent="0.3">
      <c r="A292" s="13"/>
      <c r="B292" s="13"/>
      <c r="C292" s="13"/>
      <c r="D292" s="13"/>
      <c r="E292" s="14"/>
      <c r="F292" s="14"/>
      <c r="G292" s="14"/>
      <c r="H292" s="14"/>
      <c r="I292" s="14"/>
      <c r="J292" s="14"/>
      <c r="K292" s="14"/>
      <c r="L292" s="14"/>
      <c r="M292" s="13"/>
      <c r="Q292" s="1" t="s">
        <v>422</v>
      </c>
    </row>
    <row r="293" spans="1:17" ht="26.1" customHeight="1" x14ac:dyDescent="0.3">
      <c r="A293" s="13"/>
      <c r="B293" s="13"/>
      <c r="C293" s="13"/>
      <c r="D293" s="13"/>
      <c r="E293" s="14"/>
      <c r="F293" s="14"/>
      <c r="G293" s="14"/>
      <c r="H293" s="14"/>
      <c r="I293" s="14"/>
      <c r="J293" s="14"/>
      <c r="K293" s="14"/>
      <c r="L293" s="14"/>
      <c r="M293" s="13"/>
      <c r="Q293" s="1" t="s">
        <v>422</v>
      </c>
    </row>
    <row r="294" spans="1:17" ht="26.1" customHeight="1" x14ac:dyDescent="0.3">
      <c r="A294" s="13"/>
      <c r="B294" s="13"/>
      <c r="C294" s="13"/>
      <c r="D294" s="13"/>
      <c r="E294" s="14"/>
      <c r="F294" s="14"/>
      <c r="G294" s="14"/>
      <c r="H294" s="14"/>
      <c r="I294" s="14"/>
      <c r="J294" s="14"/>
      <c r="K294" s="14"/>
      <c r="L294" s="14"/>
      <c r="M294" s="13"/>
      <c r="Q294" s="1" t="s">
        <v>422</v>
      </c>
    </row>
    <row r="295" spans="1:17" ht="26.1" customHeight="1" x14ac:dyDescent="0.3">
      <c r="A295" s="13"/>
      <c r="B295" s="13"/>
      <c r="C295" s="13"/>
      <c r="D295" s="13"/>
      <c r="E295" s="14"/>
      <c r="F295" s="14"/>
      <c r="G295" s="14"/>
      <c r="H295" s="14"/>
      <c r="I295" s="14"/>
      <c r="J295" s="14"/>
      <c r="K295" s="14"/>
      <c r="L295" s="14"/>
      <c r="M295" s="13"/>
      <c r="Q295" s="1" t="s">
        <v>422</v>
      </c>
    </row>
    <row r="296" spans="1:17" ht="26.1" customHeight="1" x14ac:dyDescent="0.3">
      <c r="A296" s="13"/>
      <c r="B296" s="13"/>
      <c r="C296" s="13"/>
      <c r="D296" s="13"/>
      <c r="E296" s="14"/>
      <c r="F296" s="14"/>
      <c r="G296" s="14"/>
      <c r="H296" s="14"/>
      <c r="I296" s="14"/>
      <c r="J296" s="14"/>
      <c r="K296" s="14"/>
      <c r="L296" s="14"/>
      <c r="M296" s="13"/>
      <c r="Q296" s="1" t="s">
        <v>422</v>
      </c>
    </row>
    <row r="297" spans="1:17" ht="26.1" customHeight="1" x14ac:dyDescent="0.3">
      <c r="A297" s="13"/>
      <c r="B297" s="13"/>
      <c r="C297" s="13"/>
      <c r="D297" s="13"/>
      <c r="E297" s="14"/>
      <c r="F297" s="14"/>
      <c r="G297" s="14"/>
      <c r="H297" s="14"/>
      <c r="I297" s="14"/>
      <c r="J297" s="14"/>
      <c r="K297" s="14"/>
      <c r="L297" s="14"/>
      <c r="M297" s="13"/>
      <c r="Q297" s="1" t="s">
        <v>422</v>
      </c>
    </row>
    <row r="298" spans="1:17" ht="26.1" customHeight="1" x14ac:dyDescent="0.3">
      <c r="A298" s="13"/>
      <c r="B298" s="13"/>
      <c r="C298" s="13"/>
      <c r="D298" s="13"/>
      <c r="E298" s="14"/>
      <c r="F298" s="14"/>
      <c r="G298" s="14"/>
      <c r="H298" s="14"/>
      <c r="I298" s="14"/>
      <c r="J298" s="14"/>
      <c r="K298" s="14"/>
      <c r="L298" s="14"/>
      <c r="M298" s="13"/>
      <c r="Q298" s="1" t="s">
        <v>422</v>
      </c>
    </row>
    <row r="299" spans="1:17" ht="26.1" customHeight="1" x14ac:dyDescent="0.3">
      <c r="A299" s="13"/>
      <c r="B299" s="13"/>
      <c r="C299" s="13"/>
      <c r="D299" s="13"/>
      <c r="E299" s="14"/>
      <c r="F299" s="14"/>
      <c r="G299" s="14"/>
      <c r="H299" s="14"/>
      <c r="I299" s="14"/>
      <c r="J299" s="14"/>
      <c r="K299" s="14"/>
      <c r="L299" s="14"/>
      <c r="M299" s="13"/>
      <c r="Q299" s="1" t="s">
        <v>422</v>
      </c>
    </row>
    <row r="300" spans="1:17" ht="26.1" customHeight="1" x14ac:dyDescent="0.3">
      <c r="A300" s="13"/>
      <c r="B300" s="13"/>
      <c r="C300" s="13"/>
      <c r="D300" s="13"/>
      <c r="E300" s="14"/>
      <c r="F300" s="14"/>
      <c r="G300" s="14"/>
      <c r="H300" s="14"/>
      <c r="I300" s="14"/>
      <c r="J300" s="14"/>
      <c r="K300" s="14"/>
      <c r="L300" s="14"/>
      <c r="M300" s="13"/>
      <c r="Q300" s="1" t="s">
        <v>422</v>
      </c>
    </row>
    <row r="301" spans="1:17" ht="26.1" customHeight="1" x14ac:dyDescent="0.3">
      <c r="A301" s="13"/>
      <c r="B301" s="13"/>
      <c r="C301" s="13"/>
      <c r="D301" s="13"/>
      <c r="E301" s="14"/>
      <c r="F301" s="14"/>
      <c r="G301" s="14"/>
      <c r="H301" s="14"/>
      <c r="I301" s="14"/>
      <c r="J301" s="14"/>
      <c r="K301" s="14"/>
      <c r="L301" s="14"/>
      <c r="M301" s="13"/>
      <c r="Q301" s="1" t="s">
        <v>422</v>
      </c>
    </row>
    <row r="302" spans="1:17" ht="26.1" customHeight="1" x14ac:dyDescent="0.3">
      <c r="A302" s="13"/>
      <c r="B302" s="13"/>
      <c r="C302" s="13"/>
      <c r="D302" s="13"/>
      <c r="E302" s="14"/>
      <c r="F302" s="14"/>
      <c r="G302" s="14"/>
      <c r="H302" s="14"/>
      <c r="I302" s="14"/>
      <c r="J302" s="14"/>
      <c r="K302" s="14"/>
      <c r="L302" s="14"/>
      <c r="M302" s="13"/>
      <c r="Q302" s="1" t="s">
        <v>422</v>
      </c>
    </row>
    <row r="303" spans="1:17" ht="26.1" customHeight="1" x14ac:dyDescent="0.3">
      <c r="A303" s="13"/>
      <c r="B303" s="13"/>
      <c r="C303" s="13"/>
      <c r="D303" s="13"/>
      <c r="E303" s="14"/>
      <c r="F303" s="14"/>
      <c r="G303" s="14"/>
      <c r="H303" s="14"/>
      <c r="I303" s="14"/>
      <c r="J303" s="14"/>
      <c r="K303" s="14"/>
      <c r="L303" s="14"/>
      <c r="M303" s="13"/>
      <c r="Q303" s="1" t="s">
        <v>422</v>
      </c>
    </row>
    <row r="304" spans="1:17" ht="26.1" customHeight="1" x14ac:dyDescent="0.3">
      <c r="A304" s="12" t="s">
        <v>111</v>
      </c>
      <c r="B304" s="13"/>
      <c r="C304" s="13"/>
      <c r="D304" s="13"/>
      <c r="E304" s="14"/>
      <c r="F304" s="14">
        <f>SUMIF(Q281:Q303,"010112",F281:F303)</f>
        <v>0</v>
      </c>
      <c r="G304" s="14"/>
      <c r="H304" s="14">
        <f>SUMIF(Q281:Q303,"010112",H281:H303)</f>
        <v>0</v>
      </c>
      <c r="I304" s="14"/>
      <c r="J304" s="14">
        <f>SUMIF(Q281:Q303,"010112",J281:J303)</f>
        <v>17691757</v>
      </c>
      <c r="K304" s="14"/>
      <c r="L304" s="14">
        <f>SUMIF(Q281:Q303,"010112",L281:L303)</f>
        <v>17691757</v>
      </c>
      <c r="M304" s="13"/>
      <c r="N304" t="s">
        <v>112</v>
      </c>
    </row>
    <row r="305" spans="1:48" ht="26.1" customHeight="1" x14ac:dyDescent="0.3">
      <c r="A305" s="12" t="s">
        <v>453</v>
      </c>
      <c r="B305" s="12" t="s">
        <v>455</v>
      </c>
      <c r="C305" s="13"/>
      <c r="D305" s="13"/>
      <c r="E305" s="14"/>
      <c r="F305" s="14"/>
      <c r="G305" s="14"/>
      <c r="H305" s="14"/>
      <c r="I305" s="14"/>
      <c r="J305" s="14"/>
      <c r="K305" s="14"/>
      <c r="L305" s="14"/>
      <c r="M305" s="13"/>
      <c r="Q305" s="1" t="s">
        <v>454</v>
      </c>
    </row>
    <row r="306" spans="1:48" ht="26.1" customHeight="1" x14ac:dyDescent="0.3">
      <c r="A306" s="12" t="s">
        <v>456</v>
      </c>
      <c r="B306" s="12" t="s">
        <v>457</v>
      </c>
      <c r="C306" s="12" t="s">
        <v>82</v>
      </c>
      <c r="D306" s="13">
        <v>224.7</v>
      </c>
      <c r="E306" s="14">
        <f>TRUNC(단가대비표!O120,0)</f>
        <v>286990</v>
      </c>
      <c r="F306" s="14">
        <f t="shared" ref="F306:F312" si="34">TRUNC(E306*D306, 0)</f>
        <v>64486653</v>
      </c>
      <c r="G306" s="14">
        <f>TRUNC(단가대비표!P120,0)</f>
        <v>0</v>
      </c>
      <c r="H306" s="14">
        <f t="shared" ref="H306:H312" si="35">TRUNC(G306*D306, 0)</f>
        <v>0</v>
      </c>
      <c r="I306" s="14">
        <f>TRUNC(단가대비표!V120,0)</f>
        <v>0</v>
      </c>
      <c r="J306" s="14">
        <f t="shared" ref="J306:J312" si="36">TRUNC(I306*D306, 0)</f>
        <v>0</v>
      </c>
      <c r="K306" s="14">
        <f t="shared" ref="K306:L312" si="37">TRUNC(E306+G306+I306, 0)</f>
        <v>286990</v>
      </c>
      <c r="L306" s="14">
        <f t="shared" si="37"/>
        <v>64486653</v>
      </c>
      <c r="M306" s="12" t="s">
        <v>53</v>
      </c>
      <c r="N306" s="1" t="s">
        <v>458</v>
      </c>
      <c r="O306" s="1" t="s">
        <v>53</v>
      </c>
      <c r="P306" s="1" t="s">
        <v>53</v>
      </c>
      <c r="Q306" s="1" t="s">
        <v>454</v>
      </c>
      <c r="R306" s="1" t="s">
        <v>66</v>
      </c>
      <c r="S306" s="1" t="s">
        <v>66</v>
      </c>
      <c r="T306" s="1" t="s">
        <v>65</v>
      </c>
      <c r="AR306" s="1" t="s">
        <v>53</v>
      </c>
      <c r="AS306" s="1" t="s">
        <v>53</v>
      </c>
      <c r="AU306" s="1" t="s">
        <v>459</v>
      </c>
      <c r="AV306">
        <v>60</v>
      </c>
    </row>
    <row r="307" spans="1:48" ht="26.1" customHeight="1" x14ac:dyDescent="0.3">
      <c r="A307" s="12" t="s">
        <v>460</v>
      </c>
      <c r="B307" s="12" t="s">
        <v>461</v>
      </c>
      <c r="C307" s="12" t="s">
        <v>82</v>
      </c>
      <c r="D307" s="13">
        <v>806.5</v>
      </c>
      <c r="E307" s="14">
        <f>TRUNC(일위대가목록!E44,0)</f>
        <v>7193</v>
      </c>
      <c r="F307" s="14">
        <f t="shared" si="34"/>
        <v>5801154</v>
      </c>
      <c r="G307" s="14">
        <f>TRUNC(일위대가목록!F44,0)</f>
        <v>11479</v>
      </c>
      <c r="H307" s="14">
        <f t="shared" si="35"/>
        <v>9257813</v>
      </c>
      <c r="I307" s="14">
        <f>TRUNC(일위대가목록!G44,0)</f>
        <v>114</v>
      </c>
      <c r="J307" s="14">
        <f t="shared" si="36"/>
        <v>91941</v>
      </c>
      <c r="K307" s="14">
        <f t="shared" si="37"/>
        <v>18786</v>
      </c>
      <c r="L307" s="14">
        <f t="shared" si="37"/>
        <v>15150908</v>
      </c>
      <c r="M307" s="12" t="s">
        <v>462</v>
      </c>
      <c r="N307" s="1" t="s">
        <v>463</v>
      </c>
      <c r="O307" s="1" t="s">
        <v>53</v>
      </c>
      <c r="P307" s="1" t="s">
        <v>53</v>
      </c>
      <c r="Q307" s="1" t="s">
        <v>454</v>
      </c>
      <c r="R307" s="1" t="s">
        <v>65</v>
      </c>
      <c r="S307" s="1" t="s">
        <v>66</v>
      </c>
      <c r="T307" s="1" t="s">
        <v>66</v>
      </c>
      <c r="AR307" s="1" t="s">
        <v>53</v>
      </c>
      <c r="AS307" s="1" t="s">
        <v>53</v>
      </c>
      <c r="AU307" s="1" t="s">
        <v>464</v>
      </c>
      <c r="AV307">
        <v>13</v>
      </c>
    </row>
    <row r="308" spans="1:48" ht="26.1" customHeight="1" x14ac:dyDescent="0.3">
      <c r="A308" s="12" t="s">
        <v>460</v>
      </c>
      <c r="B308" s="12" t="s">
        <v>465</v>
      </c>
      <c r="C308" s="12" t="s">
        <v>82</v>
      </c>
      <c r="D308" s="13">
        <v>201.6</v>
      </c>
      <c r="E308" s="14">
        <f>TRUNC(일위대가목록!E45,0)</f>
        <v>5508</v>
      </c>
      <c r="F308" s="14">
        <f t="shared" si="34"/>
        <v>1110412</v>
      </c>
      <c r="G308" s="14">
        <f>TRUNC(일위대가목록!F45,0)</f>
        <v>11479</v>
      </c>
      <c r="H308" s="14">
        <f t="shared" si="35"/>
        <v>2314166</v>
      </c>
      <c r="I308" s="14">
        <f>TRUNC(일위대가목록!G45,0)</f>
        <v>114</v>
      </c>
      <c r="J308" s="14">
        <f t="shared" si="36"/>
        <v>22982</v>
      </c>
      <c r="K308" s="14">
        <f t="shared" si="37"/>
        <v>17101</v>
      </c>
      <c r="L308" s="14">
        <f t="shared" si="37"/>
        <v>3447560</v>
      </c>
      <c r="M308" s="12" t="s">
        <v>466</v>
      </c>
      <c r="N308" s="1" t="s">
        <v>467</v>
      </c>
      <c r="O308" s="1" t="s">
        <v>53</v>
      </c>
      <c r="P308" s="1" t="s">
        <v>53</v>
      </c>
      <c r="Q308" s="1" t="s">
        <v>454</v>
      </c>
      <c r="R308" s="1" t="s">
        <v>65</v>
      </c>
      <c r="S308" s="1" t="s">
        <v>66</v>
      </c>
      <c r="T308" s="1" t="s">
        <v>66</v>
      </c>
      <c r="AR308" s="1" t="s">
        <v>53</v>
      </c>
      <c r="AS308" s="1" t="s">
        <v>53</v>
      </c>
      <c r="AU308" s="1" t="s">
        <v>468</v>
      </c>
      <c r="AV308">
        <v>96</v>
      </c>
    </row>
    <row r="309" spans="1:48" ht="26.1" customHeight="1" x14ac:dyDescent="0.3">
      <c r="A309" s="12" t="s">
        <v>469</v>
      </c>
      <c r="B309" s="12" t="s">
        <v>470</v>
      </c>
      <c r="C309" s="12" t="s">
        <v>82</v>
      </c>
      <c r="D309" s="13">
        <v>63.1</v>
      </c>
      <c r="E309" s="14">
        <f>TRUNC(단가대비표!O146,0)</f>
        <v>54000</v>
      </c>
      <c r="F309" s="14">
        <f t="shared" si="34"/>
        <v>3407400</v>
      </c>
      <c r="G309" s="14">
        <f>TRUNC(단가대비표!P146,0)</f>
        <v>0</v>
      </c>
      <c r="H309" s="14">
        <f t="shared" si="35"/>
        <v>0</v>
      </c>
      <c r="I309" s="14">
        <f>TRUNC(단가대비표!V146,0)</f>
        <v>0</v>
      </c>
      <c r="J309" s="14">
        <f t="shared" si="36"/>
        <v>0</v>
      </c>
      <c r="K309" s="14">
        <f t="shared" si="37"/>
        <v>54000</v>
      </c>
      <c r="L309" s="14">
        <f t="shared" si="37"/>
        <v>3407400</v>
      </c>
      <c r="M309" s="12" t="s">
        <v>53</v>
      </c>
      <c r="N309" s="1" t="s">
        <v>471</v>
      </c>
      <c r="O309" s="1" t="s">
        <v>53</v>
      </c>
      <c r="P309" s="1" t="s">
        <v>53</v>
      </c>
      <c r="Q309" s="1" t="s">
        <v>454</v>
      </c>
      <c r="R309" s="1" t="s">
        <v>66</v>
      </c>
      <c r="S309" s="1" t="s">
        <v>66</v>
      </c>
      <c r="T309" s="1" t="s">
        <v>65</v>
      </c>
      <c r="AR309" s="1" t="s">
        <v>53</v>
      </c>
      <c r="AS309" s="1" t="s">
        <v>53</v>
      </c>
      <c r="AU309" s="1" t="s">
        <v>472</v>
      </c>
      <c r="AV309">
        <v>182</v>
      </c>
    </row>
    <row r="310" spans="1:48" ht="26.1" customHeight="1" x14ac:dyDescent="0.3">
      <c r="A310" s="12" t="s">
        <v>469</v>
      </c>
      <c r="B310" s="12" t="s">
        <v>473</v>
      </c>
      <c r="C310" s="12" t="s">
        <v>82</v>
      </c>
      <c r="D310" s="13">
        <v>1588.9</v>
      </c>
      <c r="E310" s="14">
        <f>TRUNC(일위대가목록!E46,0)</f>
        <v>77462</v>
      </c>
      <c r="F310" s="14">
        <f t="shared" si="34"/>
        <v>123079371</v>
      </c>
      <c r="G310" s="14">
        <f>TRUNC(일위대가목록!F46,0)</f>
        <v>58697</v>
      </c>
      <c r="H310" s="14">
        <f t="shared" si="35"/>
        <v>93263663</v>
      </c>
      <c r="I310" s="14">
        <f>TRUNC(일위대가목록!G46,0)</f>
        <v>0</v>
      </c>
      <c r="J310" s="14">
        <f t="shared" si="36"/>
        <v>0</v>
      </c>
      <c r="K310" s="14">
        <f t="shared" si="37"/>
        <v>136159</v>
      </c>
      <c r="L310" s="14">
        <f t="shared" si="37"/>
        <v>216343034</v>
      </c>
      <c r="M310" s="12" t="s">
        <v>474</v>
      </c>
      <c r="N310" s="1" t="s">
        <v>475</v>
      </c>
      <c r="O310" s="1" t="s">
        <v>53</v>
      </c>
      <c r="P310" s="1" t="s">
        <v>53</v>
      </c>
      <c r="Q310" s="1" t="s">
        <v>454</v>
      </c>
      <c r="R310" s="1" t="s">
        <v>65</v>
      </c>
      <c r="S310" s="1" t="s">
        <v>66</v>
      </c>
      <c r="T310" s="1" t="s">
        <v>66</v>
      </c>
      <c r="AR310" s="1" t="s">
        <v>53</v>
      </c>
      <c r="AS310" s="1" t="s">
        <v>53</v>
      </c>
      <c r="AU310" s="1" t="s">
        <v>476</v>
      </c>
      <c r="AV310">
        <v>31</v>
      </c>
    </row>
    <row r="311" spans="1:48" ht="26.1" customHeight="1" x14ac:dyDescent="0.3">
      <c r="A311" s="12" t="s">
        <v>477</v>
      </c>
      <c r="B311" s="12" t="s">
        <v>478</v>
      </c>
      <c r="C311" s="12" t="s">
        <v>82</v>
      </c>
      <c r="D311" s="13">
        <v>147.69999999999999</v>
      </c>
      <c r="E311" s="14">
        <f>TRUNC(일위대가목록!E47,0)</f>
        <v>24255</v>
      </c>
      <c r="F311" s="14">
        <f t="shared" si="34"/>
        <v>3582463</v>
      </c>
      <c r="G311" s="14">
        <f>TRUNC(일위대가목록!F47,0)</f>
        <v>3633</v>
      </c>
      <c r="H311" s="14">
        <f t="shared" si="35"/>
        <v>536594</v>
      </c>
      <c r="I311" s="14">
        <f>TRUNC(일위대가목록!G47,0)</f>
        <v>0</v>
      </c>
      <c r="J311" s="14">
        <f t="shared" si="36"/>
        <v>0</v>
      </c>
      <c r="K311" s="14">
        <f t="shared" si="37"/>
        <v>27888</v>
      </c>
      <c r="L311" s="14">
        <f t="shared" si="37"/>
        <v>4119057</v>
      </c>
      <c r="M311" s="12" t="s">
        <v>479</v>
      </c>
      <c r="N311" s="1" t="s">
        <v>480</v>
      </c>
      <c r="O311" s="1" t="s">
        <v>53</v>
      </c>
      <c r="P311" s="1" t="s">
        <v>53</v>
      </c>
      <c r="Q311" s="1" t="s">
        <v>454</v>
      </c>
      <c r="R311" s="1" t="s">
        <v>65</v>
      </c>
      <c r="S311" s="1" t="s">
        <v>66</v>
      </c>
      <c r="T311" s="1" t="s">
        <v>66</v>
      </c>
      <c r="AR311" s="1" t="s">
        <v>53</v>
      </c>
      <c r="AS311" s="1" t="s">
        <v>53</v>
      </c>
      <c r="AU311" s="1" t="s">
        <v>481</v>
      </c>
      <c r="AV311">
        <v>14</v>
      </c>
    </row>
    <row r="312" spans="1:48" ht="26.1" customHeight="1" x14ac:dyDescent="0.3">
      <c r="A312" s="12" t="s">
        <v>482</v>
      </c>
      <c r="B312" s="12" t="s">
        <v>483</v>
      </c>
      <c r="C312" s="12" t="s">
        <v>82</v>
      </c>
      <c r="D312" s="13">
        <v>78.099999999999994</v>
      </c>
      <c r="E312" s="14">
        <f>TRUNC(일위대가목록!E48,0)</f>
        <v>20944</v>
      </c>
      <c r="F312" s="14">
        <f t="shared" si="34"/>
        <v>1635726</v>
      </c>
      <c r="G312" s="14">
        <f>TRUNC(일위대가목록!F48,0)</f>
        <v>7595</v>
      </c>
      <c r="H312" s="14">
        <f t="shared" si="35"/>
        <v>593169</v>
      </c>
      <c r="I312" s="14">
        <f>TRUNC(일위대가목록!G48,0)</f>
        <v>0</v>
      </c>
      <c r="J312" s="14">
        <f t="shared" si="36"/>
        <v>0</v>
      </c>
      <c r="K312" s="14">
        <f t="shared" si="37"/>
        <v>28539</v>
      </c>
      <c r="L312" s="14">
        <f t="shared" si="37"/>
        <v>2228895</v>
      </c>
      <c r="M312" s="12" t="s">
        <v>484</v>
      </c>
      <c r="N312" s="1" t="s">
        <v>485</v>
      </c>
      <c r="O312" s="1" t="s">
        <v>53</v>
      </c>
      <c r="P312" s="1" t="s">
        <v>53</v>
      </c>
      <c r="Q312" s="1" t="s">
        <v>454</v>
      </c>
      <c r="R312" s="1" t="s">
        <v>65</v>
      </c>
      <c r="S312" s="1" t="s">
        <v>66</v>
      </c>
      <c r="T312" s="1" t="s">
        <v>66</v>
      </c>
      <c r="AR312" s="1" t="s">
        <v>53</v>
      </c>
      <c r="AS312" s="1" t="s">
        <v>53</v>
      </c>
      <c r="AU312" s="1" t="s">
        <v>486</v>
      </c>
      <c r="AV312">
        <v>15</v>
      </c>
    </row>
    <row r="313" spans="1:48" ht="26.1" customHeight="1" x14ac:dyDescent="0.3">
      <c r="A313" s="13"/>
      <c r="B313" s="13"/>
      <c r="C313" s="13"/>
      <c r="D313" s="13"/>
      <c r="E313" s="14"/>
      <c r="F313" s="14"/>
      <c r="G313" s="14"/>
      <c r="H313" s="14"/>
      <c r="I313" s="14"/>
      <c r="J313" s="14"/>
      <c r="K313" s="14"/>
      <c r="L313" s="14"/>
      <c r="M313" s="13"/>
      <c r="Q313" s="1" t="s">
        <v>454</v>
      </c>
    </row>
    <row r="314" spans="1:48" ht="26.1" customHeight="1" x14ac:dyDescent="0.3">
      <c r="A314" s="13"/>
      <c r="B314" s="13"/>
      <c r="C314" s="13"/>
      <c r="D314" s="13"/>
      <c r="E314" s="14"/>
      <c r="F314" s="14"/>
      <c r="G314" s="14"/>
      <c r="H314" s="14"/>
      <c r="I314" s="14"/>
      <c r="J314" s="14"/>
      <c r="K314" s="14"/>
      <c r="L314" s="14"/>
      <c r="M314" s="13"/>
      <c r="Q314" s="1" t="s">
        <v>454</v>
      </c>
    </row>
    <row r="315" spans="1:48" ht="26.1" customHeight="1" x14ac:dyDescent="0.3">
      <c r="A315" s="13"/>
      <c r="B315" s="13"/>
      <c r="C315" s="13"/>
      <c r="D315" s="13"/>
      <c r="E315" s="14"/>
      <c r="F315" s="14"/>
      <c r="G315" s="14"/>
      <c r="H315" s="14"/>
      <c r="I315" s="14"/>
      <c r="J315" s="14"/>
      <c r="K315" s="14"/>
      <c r="L315" s="14"/>
      <c r="M315" s="13"/>
      <c r="Q315" s="1" t="s">
        <v>454</v>
      </c>
    </row>
    <row r="316" spans="1:48" ht="26.1" customHeight="1" x14ac:dyDescent="0.3">
      <c r="A316" s="13"/>
      <c r="B316" s="13"/>
      <c r="C316" s="13"/>
      <c r="D316" s="13"/>
      <c r="E316" s="14"/>
      <c r="F316" s="14"/>
      <c r="G316" s="14"/>
      <c r="H316" s="14"/>
      <c r="I316" s="14"/>
      <c r="J316" s="14"/>
      <c r="K316" s="14"/>
      <c r="L316" s="14"/>
      <c r="M316" s="13"/>
      <c r="Q316" s="1" t="s">
        <v>454</v>
      </c>
    </row>
    <row r="317" spans="1:48" ht="26.1" customHeight="1" x14ac:dyDescent="0.3">
      <c r="A317" s="13"/>
      <c r="B317" s="13"/>
      <c r="C317" s="13"/>
      <c r="D317" s="13"/>
      <c r="E317" s="14"/>
      <c r="F317" s="14"/>
      <c r="G317" s="14"/>
      <c r="H317" s="14"/>
      <c r="I317" s="14"/>
      <c r="J317" s="14"/>
      <c r="K317" s="14"/>
      <c r="L317" s="14"/>
      <c r="M317" s="13"/>
      <c r="Q317" s="1" t="s">
        <v>454</v>
      </c>
    </row>
    <row r="318" spans="1:48" ht="26.1" customHeight="1" x14ac:dyDescent="0.3">
      <c r="A318" s="13"/>
      <c r="B318" s="13"/>
      <c r="C318" s="13"/>
      <c r="D318" s="13"/>
      <c r="E318" s="14"/>
      <c r="F318" s="14"/>
      <c r="G318" s="14"/>
      <c r="H318" s="14"/>
      <c r="I318" s="14"/>
      <c r="J318" s="14"/>
      <c r="K318" s="14"/>
      <c r="L318" s="14"/>
      <c r="M318" s="13"/>
      <c r="Q318" s="1" t="s">
        <v>454</v>
      </c>
    </row>
    <row r="319" spans="1:48" ht="26.1" customHeight="1" x14ac:dyDescent="0.3">
      <c r="A319" s="13"/>
      <c r="B319" s="13"/>
      <c r="C319" s="13"/>
      <c r="D319" s="13"/>
      <c r="E319" s="14"/>
      <c r="F319" s="14"/>
      <c r="G319" s="14"/>
      <c r="H319" s="14"/>
      <c r="I319" s="14"/>
      <c r="J319" s="14"/>
      <c r="K319" s="14"/>
      <c r="L319" s="14"/>
      <c r="M319" s="13"/>
      <c r="Q319" s="1" t="s">
        <v>454</v>
      </c>
    </row>
    <row r="320" spans="1:48" ht="26.1" customHeight="1" x14ac:dyDescent="0.3">
      <c r="A320" s="13"/>
      <c r="B320" s="13"/>
      <c r="C320" s="13"/>
      <c r="D320" s="13"/>
      <c r="E320" s="14"/>
      <c r="F320" s="14"/>
      <c r="G320" s="14"/>
      <c r="H320" s="14"/>
      <c r="I320" s="14"/>
      <c r="J320" s="14"/>
      <c r="K320" s="14"/>
      <c r="L320" s="14"/>
      <c r="M320" s="13"/>
      <c r="Q320" s="1" t="s">
        <v>454</v>
      </c>
    </row>
    <row r="321" spans="1:48" ht="26.1" customHeight="1" x14ac:dyDescent="0.3">
      <c r="A321" s="13"/>
      <c r="B321" s="13"/>
      <c r="C321" s="13"/>
      <c r="D321" s="13"/>
      <c r="E321" s="14"/>
      <c r="F321" s="14"/>
      <c r="G321" s="14"/>
      <c r="H321" s="14"/>
      <c r="I321" s="14"/>
      <c r="J321" s="14"/>
      <c r="K321" s="14"/>
      <c r="L321" s="14"/>
      <c r="M321" s="13"/>
      <c r="Q321" s="1" t="s">
        <v>454</v>
      </c>
    </row>
    <row r="322" spans="1:48" ht="26.1" customHeight="1" x14ac:dyDescent="0.3">
      <c r="A322" s="13"/>
      <c r="B322" s="13"/>
      <c r="C322" s="13"/>
      <c r="D322" s="13"/>
      <c r="E322" s="14"/>
      <c r="F322" s="14"/>
      <c r="G322" s="14"/>
      <c r="H322" s="14"/>
      <c r="I322" s="14"/>
      <c r="J322" s="14"/>
      <c r="K322" s="14"/>
      <c r="L322" s="14"/>
      <c r="M322" s="13"/>
      <c r="Q322" s="1" t="s">
        <v>454</v>
      </c>
    </row>
    <row r="323" spans="1:48" ht="26.1" customHeight="1" x14ac:dyDescent="0.3">
      <c r="A323" s="13"/>
      <c r="B323" s="13"/>
      <c r="C323" s="13"/>
      <c r="D323" s="13"/>
      <c r="E323" s="14"/>
      <c r="F323" s="14"/>
      <c r="G323" s="14"/>
      <c r="H323" s="14"/>
      <c r="I323" s="14"/>
      <c r="J323" s="14"/>
      <c r="K323" s="14"/>
      <c r="L323" s="14"/>
      <c r="M323" s="13"/>
      <c r="Q323" s="1" t="s">
        <v>454</v>
      </c>
    </row>
    <row r="324" spans="1:48" ht="26.1" customHeight="1" x14ac:dyDescent="0.3">
      <c r="A324" s="13"/>
      <c r="B324" s="13"/>
      <c r="C324" s="13"/>
      <c r="D324" s="13"/>
      <c r="E324" s="14"/>
      <c r="F324" s="14"/>
      <c r="G324" s="14"/>
      <c r="H324" s="14"/>
      <c r="I324" s="14"/>
      <c r="J324" s="14"/>
      <c r="K324" s="14"/>
      <c r="L324" s="14"/>
      <c r="M324" s="13"/>
      <c r="Q324" s="1" t="s">
        <v>454</v>
      </c>
    </row>
    <row r="325" spans="1:48" ht="26.1" customHeight="1" x14ac:dyDescent="0.3">
      <c r="A325" s="13"/>
      <c r="B325" s="13"/>
      <c r="C325" s="13"/>
      <c r="D325" s="13"/>
      <c r="E325" s="14"/>
      <c r="F325" s="14"/>
      <c r="G325" s="14"/>
      <c r="H325" s="14"/>
      <c r="I325" s="14"/>
      <c r="J325" s="14"/>
      <c r="K325" s="14"/>
      <c r="L325" s="14"/>
      <c r="M325" s="13"/>
      <c r="Q325" s="1" t="s">
        <v>454</v>
      </c>
    </row>
    <row r="326" spans="1:48" ht="26.1" customHeight="1" x14ac:dyDescent="0.3">
      <c r="A326" s="13"/>
      <c r="B326" s="13"/>
      <c r="C326" s="13"/>
      <c r="D326" s="13"/>
      <c r="E326" s="14"/>
      <c r="F326" s="14"/>
      <c r="G326" s="14"/>
      <c r="H326" s="14"/>
      <c r="I326" s="14"/>
      <c r="J326" s="14"/>
      <c r="K326" s="14"/>
      <c r="L326" s="14"/>
      <c r="M326" s="13"/>
      <c r="Q326" s="1" t="s">
        <v>454</v>
      </c>
    </row>
    <row r="327" spans="1:48" ht="26.1" customHeight="1" x14ac:dyDescent="0.3">
      <c r="A327" s="13"/>
      <c r="B327" s="13"/>
      <c r="C327" s="13"/>
      <c r="D327" s="13"/>
      <c r="E327" s="14"/>
      <c r="F327" s="14"/>
      <c r="G327" s="14"/>
      <c r="H327" s="14"/>
      <c r="I327" s="14"/>
      <c r="J327" s="14"/>
      <c r="K327" s="14"/>
      <c r="L327" s="14"/>
      <c r="M327" s="13"/>
      <c r="Q327" s="1" t="s">
        <v>454</v>
      </c>
    </row>
    <row r="328" spans="1:48" ht="26.1" customHeight="1" x14ac:dyDescent="0.3">
      <c r="A328" s="13"/>
      <c r="B328" s="13"/>
      <c r="C328" s="13"/>
      <c r="D328" s="13"/>
      <c r="E328" s="14"/>
      <c r="F328" s="14"/>
      <c r="G328" s="14"/>
      <c r="H328" s="14"/>
      <c r="I328" s="14"/>
      <c r="J328" s="14"/>
      <c r="K328" s="14"/>
      <c r="L328" s="14"/>
      <c r="M328" s="13"/>
      <c r="Q328" s="1" t="s">
        <v>454</v>
      </c>
    </row>
    <row r="329" spans="1:48" ht="26.1" customHeight="1" x14ac:dyDescent="0.3">
      <c r="A329" s="12" t="s">
        <v>111</v>
      </c>
      <c r="B329" s="13"/>
      <c r="C329" s="13"/>
      <c r="D329" s="13"/>
      <c r="E329" s="14"/>
      <c r="F329" s="14">
        <f>SUMIF(Q306:Q328,"010201",F306:F328)</f>
        <v>203103179</v>
      </c>
      <c r="G329" s="14"/>
      <c r="H329" s="14">
        <f>SUMIF(Q306:Q328,"010201",H306:H328)</f>
        <v>105965405</v>
      </c>
      <c r="I329" s="14"/>
      <c r="J329" s="14">
        <f>SUMIF(Q306:Q328,"010201",J306:J328)</f>
        <v>114923</v>
      </c>
      <c r="K329" s="14"/>
      <c r="L329" s="14">
        <f>SUMIF(Q306:Q328,"010201",L306:L328)</f>
        <v>309183507</v>
      </c>
      <c r="M329" s="13"/>
      <c r="N329" t="s">
        <v>112</v>
      </c>
    </row>
    <row r="330" spans="1:48" ht="26.1" customHeight="1" x14ac:dyDescent="0.3">
      <c r="A330" s="12" t="s">
        <v>490</v>
      </c>
      <c r="B330" s="12" t="s">
        <v>492</v>
      </c>
      <c r="C330" s="13"/>
      <c r="D330" s="13"/>
      <c r="E330" s="14"/>
      <c r="F330" s="14"/>
      <c r="G330" s="14"/>
      <c r="H330" s="14"/>
      <c r="I330" s="14"/>
      <c r="J330" s="14"/>
      <c r="K330" s="14"/>
      <c r="L330" s="14"/>
      <c r="M330" s="13"/>
      <c r="Q330" s="1" t="s">
        <v>491</v>
      </c>
    </row>
    <row r="331" spans="1:48" ht="26.1" customHeight="1" x14ac:dyDescent="0.3">
      <c r="A331" s="12" t="s">
        <v>493</v>
      </c>
      <c r="B331" s="12" t="s">
        <v>494</v>
      </c>
      <c r="C331" s="12" t="s">
        <v>70</v>
      </c>
      <c r="D331" s="13">
        <v>993.5</v>
      </c>
      <c r="E331" s="14">
        <f>TRUNC(일위대가목록!E49,0)</f>
        <v>1244</v>
      </c>
      <c r="F331" s="14">
        <f>TRUNC(E331*D331, 0)</f>
        <v>1235914</v>
      </c>
      <c r="G331" s="14">
        <f>TRUNC(일위대가목록!F49,0)</f>
        <v>5310</v>
      </c>
      <c r="H331" s="14">
        <f>TRUNC(G331*D331, 0)</f>
        <v>5275485</v>
      </c>
      <c r="I331" s="14">
        <f>TRUNC(일위대가목록!G49,0)</f>
        <v>0</v>
      </c>
      <c r="J331" s="14">
        <f>TRUNC(I331*D331, 0)</f>
        <v>0</v>
      </c>
      <c r="K331" s="14">
        <f>TRUNC(E331+G331+I331, 0)</f>
        <v>6554</v>
      </c>
      <c r="L331" s="14">
        <f>TRUNC(F331+H331+J331, 0)</f>
        <v>6511399</v>
      </c>
      <c r="M331" s="12" t="s">
        <v>495</v>
      </c>
      <c r="N331" s="1" t="s">
        <v>496</v>
      </c>
      <c r="O331" s="1" t="s">
        <v>53</v>
      </c>
      <c r="P331" s="1" t="s">
        <v>53</v>
      </c>
      <c r="Q331" s="1" t="s">
        <v>491</v>
      </c>
      <c r="R331" s="1" t="s">
        <v>65</v>
      </c>
      <c r="S331" s="1" t="s">
        <v>66</v>
      </c>
      <c r="T331" s="1" t="s">
        <v>66</v>
      </c>
      <c r="AR331" s="1" t="s">
        <v>53</v>
      </c>
      <c r="AS331" s="1" t="s">
        <v>53</v>
      </c>
      <c r="AU331" s="1" t="s">
        <v>497</v>
      </c>
      <c r="AV331">
        <v>106</v>
      </c>
    </row>
    <row r="332" spans="1:48" ht="26.1" customHeight="1" x14ac:dyDescent="0.3">
      <c r="A332" s="12" t="s">
        <v>498</v>
      </c>
      <c r="B332" s="12" t="s">
        <v>499</v>
      </c>
      <c r="C332" s="12" t="s">
        <v>82</v>
      </c>
      <c r="D332" s="13">
        <v>298.10000000000002</v>
      </c>
      <c r="E332" s="14">
        <f>TRUNC(일위대가목록!E50,0)</f>
        <v>5407</v>
      </c>
      <c r="F332" s="14">
        <f>TRUNC(E332*D332, 0)</f>
        <v>1611826</v>
      </c>
      <c r="G332" s="14">
        <f>TRUNC(일위대가목록!F50,0)</f>
        <v>25560</v>
      </c>
      <c r="H332" s="14">
        <f>TRUNC(G332*D332, 0)</f>
        <v>7619436</v>
      </c>
      <c r="I332" s="14">
        <f>TRUNC(일위대가목록!G50,0)</f>
        <v>766</v>
      </c>
      <c r="J332" s="14">
        <f>TRUNC(I332*D332, 0)</f>
        <v>228344</v>
      </c>
      <c r="K332" s="14">
        <f>TRUNC(E332+G332+I332, 0)</f>
        <v>31733</v>
      </c>
      <c r="L332" s="14">
        <f>TRUNC(F332+H332+J332, 0)</f>
        <v>9459606</v>
      </c>
      <c r="M332" s="12" t="s">
        <v>500</v>
      </c>
      <c r="N332" s="1" t="s">
        <v>501</v>
      </c>
      <c r="O332" s="1" t="s">
        <v>53</v>
      </c>
      <c r="P332" s="1" t="s">
        <v>53</v>
      </c>
      <c r="Q332" s="1" t="s">
        <v>491</v>
      </c>
      <c r="R332" s="1" t="s">
        <v>65</v>
      </c>
      <c r="S332" s="1" t="s">
        <v>66</v>
      </c>
      <c r="T332" s="1" t="s">
        <v>66</v>
      </c>
      <c r="AR332" s="1" t="s">
        <v>53</v>
      </c>
      <c r="AS332" s="1" t="s">
        <v>53</v>
      </c>
      <c r="AU332" s="1" t="s">
        <v>502</v>
      </c>
      <c r="AV332">
        <v>171</v>
      </c>
    </row>
    <row r="333" spans="1:48" ht="26.1" customHeight="1" x14ac:dyDescent="0.3">
      <c r="A333" s="13"/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  <c r="Q333" s="1" t="s">
        <v>491</v>
      </c>
    </row>
    <row r="334" spans="1:48" ht="26.1" customHeight="1" x14ac:dyDescent="0.3">
      <c r="A334" s="13"/>
      <c r="B334" s="13"/>
      <c r="C334" s="13"/>
      <c r="D334" s="13"/>
      <c r="E334" s="14"/>
      <c r="F334" s="14"/>
      <c r="G334" s="14"/>
      <c r="H334" s="14"/>
      <c r="I334" s="14"/>
      <c r="J334" s="14"/>
      <c r="K334" s="14"/>
      <c r="L334" s="14"/>
      <c r="M334" s="13"/>
      <c r="Q334" s="1" t="s">
        <v>491</v>
      </c>
    </row>
    <row r="335" spans="1:48" ht="26.1" customHeight="1" x14ac:dyDescent="0.3">
      <c r="A335" s="13"/>
      <c r="B335" s="13"/>
      <c r="C335" s="13"/>
      <c r="D335" s="13"/>
      <c r="E335" s="14"/>
      <c r="F335" s="14"/>
      <c r="G335" s="14"/>
      <c r="H335" s="14"/>
      <c r="I335" s="14"/>
      <c r="J335" s="14"/>
      <c r="K335" s="14"/>
      <c r="L335" s="14"/>
      <c r="M335" s="13"/>
      <c r="Q335" s="1" t="s">
        <v>491</v>
      </c>
    </row>
    <row r="336" spans="1:48" ht="26.1" customHeight="1" x14ac:dyDescent="0.3">
      <c r="A336" s="13"/>
      <c r="B336" s="13"/>
      <c r="C336" s="13"/>
      <c r="D336" s="13"/>
      <c r="E336" s="14"/>
      <c r="F336" s="14"/>
      <c r="G336" s="14"/>
      <c r="H336" s="14"/>
      <c r="I336" s="14"/>
      <c r="J336" s="14"/>
      <c r="K336" s="14"/>
      <c r="L336" s="14"/>
      <c r="M336" s="13"/>
      <c r="Q336" s="1" t="s">
        <v>491</v>
      </c>
    </row>
    <row r="337" spans="1:17" ht="26.1" customHeight="1" x14ac:dyDescent="0.3">
      <c r="A337" s="13"/>
      <c r="B337" s="13"/>
      <c r="C337" s="13"/>
      <c r="D337" s="13"/>
      <c r="E337" s="14"/>
      <c r="F337" s="14"/>
      <c r="G337" s="14"/>
      <c r="H337" s="14"/>
      <c r="I337" s="14"/>
      <c r="J337" s="14"/>
      <c r="K337" s="14"/>
      <c r="L337" s="14"/>
      <c r="M337" s="13"/>
      <c r="Q337" s="1" t="s">
        <v>491</v>
      </c>
    </row>
    <row r="338" spans="1:17" ht="26.1" customHeight="1" x14ac:dyDescent="0.3">
      <c r="A338" s="13"/>
      <c r="B338" s="13"/>
      <c r="C338" s="13"/>
      <c r="D338" s="13"/>
      <c r="E338" s="14"/>
      <c r="F338" s="14"/>
      <c r="G338" s="14"/>
      <c r="H338" s="14"/>
      <c r="I338" s="14"/>
      <c r="J338" s="14"/>
      <c r="K338" s="14"/>
      <c r="L338" s="14"/>
      <c r="M338" s="13"/>
      <c r="Q338" s="1" t="s">
        <v>491</v>
      </c>
    </row>
    <row r="339" spans="1:17" ht="26.1" customHeight="1" x14ac:dyDescent="0.3">
      <c r="A339" s="13"/>
      <c r="B339" s="13"/>
      <c r="C339" s="13"/>
      <c r="D339" s="13"/>
      <c r="E339" s="14"/>
      <c r="F339" s="14"/>
      <c r="G339" s="14"/>
      <c r="H339" s="14"/>
      <c r="I339" s="14"/>
      <c r="J339" s="14"/>
      <c r="K339" s="14"/>
      <c r="L339" s="14"/>
      <c r="M339" s="13"/>
      <c r="Q339" s="1" t="s">
        <v>491</v>
      </c>
    </row>
    <row r="340" spans="1:17" ht="26.1" customHeight="1" x14ac:dyDescent="0.3">
      <c r="A340" s="13"/>
      <c r="B340" s="13"/>
      <c r="C340" s="13"/>
      <c r="D340" s="13"/>
      <c r="E340" s="14"/>
      <c r="F340" s="14"/>
      <c r="G340" s="14"/>
      <c r="H340" s="14"/>
      <c r="I340" s="14"/>
      <c r="J340" s="14"/>
      <c r="K340" s="14"/>
      <c r="L340" s="14"/>
      <c r="M340" s="13"/>
      <c r="Q340" s="1" t="s">
        <v>491</v>
      </c>
    </row>
    <row r="341" spans="1:17" ht="26.1" customHeight="1" x14ac:dyDescent="0.3">
      <c r="A341" s="13"/>
      <c r="B341" s="13"/>
      <c r="C341" s="13"/>
      <c r="D341" s="13"/>
      <c r="E341" s="14"/>
      <c r="F341" s="14"/>
      <c r="G341" s="14"/>
      <c r="H341" s="14"/>
      <c r="I341" s="14"/>
      <c r="J341" s="14"/>
      <c r="K341" s="14"/>
      <c r="L341" s="14"/>
      <c r="M341" s="13"/>
      <c r="Q341" s="1" t="s">
        <v>491</v>
      </c>
    </row>
    <row r="342" spans="1:17" ht="26.1" customHeight="1" x14ac:dyDescent="0.3">
      <c r="A342" s="13"/>
      <c r="B342" s="13"/>
      <c r="C342" s="13"/>
      <c r="D342" s="13"/>
      <c r="E342" s="14"/>
      <c r="F342" s="14"/>
      <c r="G342" s="14"/>
      <c r="H342" s="14"/>
      <c r="I342" s="14"/>
      <c r="J342" s="14"/>
      <c r="K342" s="14"/>
      <c r="L342" s="14"/>
      <c r="M342" s="13"/>
      <c r="Q342" s="1" t="s">
        <v>491</v>
      </c>
    </row>
    <row r="343" spans="1:17" ht="26.1" customHeight="1" x14ac:dyDescent="0.3">
      <c r="A343" s="13"/>
      <c r="B343" s="13"/>
      <c r="C343" s="13"/>
      <c r="D343" s="13"/>
      <c r="E343" s="14"/>
      <c r="F343" s="14"/>
      <c r="G343" s="14"/>
      <c r="H343" s="14"/>
      <c r="I343" s="14"/>
      <c r="J343" s="14"/>
      <c r="K343" s="14"/>
      <c r="L343" s="14"/>
      <c r="M343" s="13"/>
      <c r="Q343" s="1" t="s">
        <v>491</v>
      </c>
    </row>
    <row r="344" spans="1:17" ht="26.1" customHeight="1" x14ac:dyDescent="0.3">
      <c r="A344" s="13"/>
      <c r="B344" s="13"/>
      <c r="C344" s="13"/>
      <c r="D344" s="13"/>
      <c r="E344" s="14"/>
      <c r="F344" s="14"/>
      <c r="G344" s="14"/>
      <c r="H344" s="14"/>
      <c r="I344" s="14"/>
      <c r="J344" s="14"/>
      <c r="K344" s="14"/>
      <c r="L344" s="14"/>
      <c r="M344" s="13"/>
      <c r="Q344" s="1" t="s">
        <v>491</v>
      </c>
    </row>
    <row r="345" spans="1:17" ht="26.1" customHeight="1" x14ac:dyDescent="0.3">
      <c r="A345" s="13"/>
      <c r="B345" s="13"/>
      <c r="C345" s="13"/>
      <c r="D345" s="13"/>
      <c r="E345" s="14"/>
      <c r="F345" s="14"/>
      <c r="G345" s="14"/>
      <c r="H345" s="14"/>
      <c r="I345" s="14"/>
      <c r="J345" s="14"/>
      <c r="K345" s="14"/>
      <c r="L345" s="14"/>
      <c r="M345" s="13"/>
      <c r="Q345" s="1" t="s">
        <v>491</v>
      </c>
    </row>
    <row r="346" spans="1:17" ht="26.1" customHeight="1" x14ac:dyDescent="0.3">
      <c r="A346" s="13"/>
      <c r="B346" s="13"/>
      <c r="C346" s="13"/>
      <c r="D346" s="13"/>
      <c r="E346" s="14"/>
      <c r="F346" s="14"/>
      <c r="G346" s="14"/>
      <c r="H346" s="14"/>
      <c r="I346" s="14"/>
      <c r="J346" s="14"/>
      <c r="K346" s="14"/>
      <c r="L346" s="14"/>
      <c r="M346" s="13"/>
      <c r="Q346" s="1" t="s">
        <v>491</v>
      </c>
    </row>
    <row r="347" spans="1:17" ht="26.1" customHeight="1" x14ac:dyDescent="0.3">
      <c r="A347" s="13"/>
      <c r="B347" s="13"/>
      <c r="C347" s="13"/>
      <c r="D347" s="13"/>
      <c r="E347" s="14"/>
      <c r="F347" s="14"/>
      <c r="G347" s="14"/>
      <c r="H347" s="14"/>
      <c r="I347" s="14"/>
      <c r="J347" s="14"/>
      <c r="K347" s="14"/>
      <c r="L347" s="14"/>
      <c r="M347" s="13"/>
      <c r="Q347" s="1" t="s">
        <v>491</v>
      </c>
    </row>
    <row r="348" spans="1:17" ht="26.1" customHeight="1" x14ac:dyDescent="0.3">
      <c r="A348" s="13"/>
      <c r="B348" s="13"/>
      <c r="C348" s="13"/>
      <c r="D348" s="13"/>
      <c r="E348" s="14"/>
      <c r="F348" s="14"/>
      <c r="G348" s="14"/>
      <c r="H348" s="14"/>
      <c r="I348" s="14"/>
      <c r="J348" s="14"/>
      <c r="K348" s="14"/>
      <c r="L348" s="14"/>
      <c r="M348" s="13"/>
      <c r="Q348" s="1" t="s">
        <v>491</v>
      </c>
    </row>
    <row r="349" spans="1:17" ht="26.1" customHeight="1" x14ac:dyDescent="0.3">
      <c r="A349" s="13"/>
      <c r="B349" s="13"/>
      <c r="C349" s="13"/>
      <c r="D349" s="13"/>
      <c r="E349" s="14"/>
      <c r="F349" s="14"/>
      <c r="G349" s="14"/>
      <c r="H349" s="14"/>
      <c r="I349" s="14"/>
      <c r="J349" s="14"/>
      <c r="K349" s="14"/>
      <c r="L349" s="14"/>
      <c r="M349" s="13"/>
      <c r="Q349" s="1" t="s">
        <v>491</v>
      </c>
    </row>
    <row r="350" spans="1:17" ht="26.1" customHeight="1" x14ac:dyDescent="0.3">
      <c r="A350" s="13"/>
      <c r="B350" s="13"/>
      <c r="C350" s="13"/>
      <c r="D350" s="13"/>
      <c r="E350" s="14"/>
      <c r="F350" s="14"/>
      <c r="G350" s="14"/>
      <c r="H350" s="14"/>
      <c r="I350" s="14"/>
      <c r="J350" s="14"/>
      <c r="K350" s="14"/>
      <c r="L350" s="14"/>
      <c r="M350" s="13"/>
      <c r="Q350" s="1" t="s">
        <v>491</v>
      </c>
    </row>
    <row r="351" spans="1:17" ht="26.1" customHeight="1" x14ac:dyDescent="0.3">
      <c r="A351" s="13"/>
      <c r="B351" s="13"/>
      <c r="C351" s="13"/>
      <c r="D351" s="13"/>
      <c r="E351" s="14"/>
      <c r="F351" s="14"/>
      <c r="G351" s="14"/>
      <c r="H351" s="14"/>
      <c r="I351" s="14"/>
      <c r="J351" s="14"/>
      <c r="K351" s="14"/>
      <c r="L351" s="14"/>
      <c r="M351" s="13"/>
      <c r="Q351" s="1" t="s">
        <v>491</v>
      </c>
    </row>
    <row r="352" spans="1:17" ht="26.1" customHeight="1" x14ac:dyDescent="0.3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  <c r="Q352" s="1" t="s">
        <v>491</v>
      </c>
    </row>
    <row r="353" spans="1:48" ht="26.1" customHeight="1" x14ac:dyDescent="0.3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  <c r="Q353" s="1" t="s">
        <v>491</v>
      </c>
    </row>
    <row r="354" spans="1:48" ht="26.1" customHeight="1" x14ac:dyDescent="0.3">
      <c r="A354" s="12" t="s">
        <v>111</v>
      </c>
      <c r="B354" s="13"/>
      <c r="C354" s="13"/>
      <c r="D354" s="13"/>
      <c r="E354" s="14"/>
      <c r="F354" s="14">
        <f>SUMIF(Q331:Q353,"010301",F331:F353)</f>
        <v>2847740</v>
      </c>
      <c r="G354" s="14"/>
      <c r="H354" s="14">
        <f>SUMIF(Q331:Q353,"010301",H331:H353)</f>
        <v>12894921</v>
      </c>
      <c r="I354" s="14"/>
      <c r="J354" s="14">
        <f>SUMIF(Q331:Q353,"010301",J331:J353)</f>
        <v>228344</v>
      </c>
      <c r="K354" s="14"/>
      <c r="L354" s="14">
        <f>SUMIF(Q331:Q353,"010301",L331:L353)</f>
        <v>15971005</v>
      </c>
      <c r="M354" s="13"/>
      <c r="N354" t="s">
        <v>112</v>
      </c>
    </row>
    <row r="355" spans="1:48" ht="26.1" customHeight="1" x14ac:dyDescent="0.3">
      <c r="A355" s="12" t="s">
        <v>503</v>
      </c>
      <c r="B355" s="12" t="s">
        <v>53</v>
      </c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  <c r="Q355" s="1" t="s">
        <v>504</v>
      </c>
    </row>
    <row r="356" spans="1:48" ht="26.1" customHeight="1" x14ac:dyDescent="0.3">
      <c r="A356" s="12" t="s">
        <v>505</v>
      </c>
      <c r="B356" s="12" t="s">
        <v>506</v>
      </c>
      <c r="C356" s="12" t="s">
        <v>70</v>
      </c>
      <c r="D356" s="13">
        <v>216</v>
      </c>
      <c r="E356" s="14">
        <f>TRUNC(일위대가목록!E51,0)</f>
        <v>27582</v>
      </c>
      <c r="F356" s="14">
        <f>TRUNC(E356*D356, 0)</f>
        <v>5957712</v>
      </c>
      <c r="G356" s="14">
        <f>TRUNC(일위대가목록!F51,0)</f>
        <v>32886</v>
      </c>
      <c r="H356" s="14">
        <f>TRUNC(G356*D356, 0)</f>
        <v>7103376</v>
      </c>
      <c r="I356" s="14">
        <f>TRUNC(일위대가목록!G51,0)</f>
        <v>1314</v>
      </c>
      <c r="J356" s="14">
        <f>TRUNC(I356*D356, 0)</f>
        <v>283824</v>
      </c>
      <c r="K356" s="14">
        <f>TRUNC(E356+G356+I356, 0)</f>
        <v>61782</v>
      </c>
      <c r="L356" s="14">
        <f>TRUNC(F356+H356+J356, 0)</f>
        <v>13344912</v>
      </c>
      <c r="M356" s="12" t="s">
        <v>507</v>
      </c>
      <c r="N356" s="1" t="s">
        <v>508</v>
      </c>
      <c r="O356" s="1" t="s">
        <v>53</v>
      </c>
      <c r="P356" s="1" t="s">
        <v>53</v>
      </c>
      <c r="Q356" s="1" t="s">
        <v>504</v>
      </c>
      <c r="R356" s="1" t="s">
        <v>65</v>
      </c>
      <c r="S356" s="1" t="s">
        <v>66</v>
      </c>
      <c r="T356" s="1" t="s">
        <v>66</v>
      </c>
      <c r="AR356" s="1" t="s">
        <v>53</v>
      </c>
      <c r="AS356" s="1" t="s">
        <v>53</v>
      </c>
      <c r="AU356" s="1" t="s">
        <v>509</v>
      </c>
      <c r="AV356">
        <v>134</v>
      </c>
    </row>
    <row r="357" spans="1:48" ht="26.1" customHeight="1" x14ac:dyDescent="0.3">
      <c r="A357" s="12" t="s">
        <v>143</v>
      </c>
      <c r="B357" s="12" t="s">
        <v>144</v>
      </c>
      <c r="C357" s="12" t="s">
        <v>70</v>
      </c>
      <c r="D357" s="13">
        <v>144</v>
      </c>
      <c r="E357" s="14">
        <f>TRUNC(일위대가목록!E18,0)</f>
        <v>8961</v>
      </c>
      <c r="F357" s="14">
        <f>TRUNC(E357*D357, 0)</f>
        <v>1290384</v>
      </c>
      <c r="G357" s="14">
        <f>TRUNC(일위대가목록!F18,0)</f>
        <v>42198</v>
      </c>
      <c r="H357" s="14">
        <f>TRUNC(G357*D357, 0)</f>
        <v>6076512</v>
      </c>
      <c r="I357" s="14">
        <f>TRUNC(일위대가목록!G18,0)</f>
        <v>1597</v>
      </c>
      <c r="J357" s="14">
        <f>TRUNC(I357*D357, 0)</f>
        <v>229968</v>
      </c>
      <c r="K357" s="14">
        <f>TRUNC(E357+G357+I357, 0)</f>
        <v>52756</v>
      </c>
      <c r="L357" s="14">
        <f>TRUNC(F357+H357+J357, 0)</f>
        <v>7596864</v>
      </c>
      <c r="M357" s="12" t="s">
        <v>145</v>
      </c>
      <c r="Q357" s="1" t="s">
        <v>504</v>
      </c>
    </row>
    <row r="358" spans="1:48" ht="26.1" customHeight="1" x14ac:dyDescent="0.3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  <c r="Q358" s="1" t="s">
        <v>504</v>
      </c>
    </row>
    <row r="359" spans="1:48" ht="26.1" customHeight="1" x14ac:dyDescent="0.3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  <c r="Q359" s="1" t="s">
        <v>504</v>
      </c>
    </row>
    <row r="360" spans="1:48" ht="26.1" customHeight="1" x14ac:dyDescent="0.3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  <c r="Q360" s="1" t="s">
        <v>504</v>
      </c>
    </row>
    <row r="361" spans="1:48" ht="26.1" customHeight="1" x14ac:dyDescent="0.3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  <c r="Q361" s="1" t="s">
        <v>504</v>
      </c>
    </row>
    <row r="362" spans="1:48" ht="26.1" customHeight="1" x14ac:dyDescent="0.3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  <c r="Q362" s="1" t="s">
        <v>504</v>
      </c>
    </row>
    <row r="363" spans="1:48" ht="26.1" customHeight="1" x14ac:dyDescent="0.3">
      <c r="A363" s="13"/>
      <c r="B363" s="13"/>
      <c r="C363" s="13"/>
      <c r="D363" s="13"/>
      <c r="E363" s="14"/>
      <c r="F363" s="14"/>
      <c r="G363" s="14"/>
      <c r="H363" s="14"/>
      <c r="I363" s="14"/>
      <c r="J363" s="14"/>
      <c r="K363" s="14"/>
      <c r="L363" s="14"/>
      <c r="M363" s="13"/>
      <c r="Q363" s="1" t="s">
        <v>504</v>
      </c>
    </row>
    <row r="364" spans="1:48" ht="26.1" customHeight="1" x14ac:dyDescent="0.3">
      <c r="A364" s="13"/>
      <c r="B364" s="13"/>
      <c r="C364" s="13"/>
      <c r="D364" s="13"/>
      <c r="E364" s="14"/>
      <c r="F364" s="14"/>
      <c r="G364" s="14"/>
      <c r="H364" s="14"/>
      <c r="I364" s="14"/>
      <c r="J364" s="14"/>
      <c r="K364" s="14"/>
      <c r="L364" s="14"/>
      <c r="M364" s="13"/>
      <c r="Q364" s="1" t="s">
        <v>504</v>
      </c>
    </row>
    <row r="365" spans="1:48" ht="26.1" customHeight="1" x14ac:dyDescent="0.3">
      <c r="A365" s="13"/>
      <c r="B365" s="13"/>
      <c r="C365" s="13"/>
      <c r="D365" s="13"/>
      <c r="E365" s="14"/>
      <c r="F365" s="14"/>
      <c r="G365" s="14"/>
      <c r="H365" s="14"/>
      <c r="I365" s="14"/>
      <c r="J365" s="14"/>
      <c r="K365" s="14"/>
      <c r="L365" s="14"/>
      <c r="M365" s="13"/>
      <c r="Q365" s="1" t="s">
        <v>504</v>
      </c>
    </row>
    <row r="366" spans="1:48" ht="26.1" customHeight="1" x14ac:dyDescent="0.3">
      <c r="A366" s="13"/>
      <c r="B366" s="13"/>
      <c r="C366" s="13"/>
      <c r="D366" s="13"/>
      <c r="E366" s="14"/>
      <c r="F366" s="14"/>
      <c r="G366" s="14"/>
      <c r="H366" s="14"/>
      <c r="I366" s="14"/>
      <c r="J366" s="14"/>
      <c r="K366" s="14"/>
      <c r="L366" s="14"/>
      <c r="M366" s="13"/>
      <c r="Q366" s="1" t="s">
        <v>504</v>
      </c>
    </row>
    <row r="367" spans="1:48" ht="26.1" customHeight="1" x14ac:dyDescent="0.3">
      <c r="A367" s="13"/>
      <c r="B367" s="13"/>
      <c r="C367" s="13"/>
      <c r="D367" s="13"/>
      <c r="E367" s="14"/>
      <c r="F367" s="14"/>
      <c r="G367" s="14"/>
      <c r="H367" s="14"/>
      <c r="I367" s="14"/>
      <c r="J367" s="14"/>
      <c r="K367" s="14"/>
      <c r="L367" s="14"/>
      <c r="M367" s="13"/>
      <c r="Q367" s="1" t="s">
        <v>504</v>
      </c>
    </row>
    <row r="368" spans="1:48" ht="26.1" customHeight="1" x14ac:dyDescent="0.3">
      <c r="A368" s="13"/>
      <c r="B368" s="13"/>
      <c r="C368" s="13"/>
      <c r="D368" s="13"/>
      <c r="E368" s="14"/>
      <c r="F368" s="14"/>
      <c r="G368" s="14"/>
      <c r="H368" s="14"/>
      <c r="I368" s="14"/>
      <c r="J368" s="14"/>
      <c r="K368" s="14"/>
      <c r="L368" s="14"/>
      <c r="M368" s="13"/>
      <c r="Q368" s="1" t="s">
        <v>504</v>
      </c>
    </row>
    <row r="369" spans="1:48" ht="26.1" customHeight="1" x14ac:dyDescent="0.3">
      <c r="A369" s="13"/>
      <c r="B369" s="13"/>
      <c r="C369" s="13"/>
      <c r="D369" s="13"/>
      <c r="E369" s="14"/>
      <c r="F369" s="14"/>
      <c r="G369" s="14"/>
      <c r="H369" s="14"/>
      <c r="I369" s="14"/>
      <c r="J369" s="14"/>
      <c r="K369" s="14"/>
      <c r="L369" s="14"/>
      <c r="M369" s="13"/>
      <c r="Q369" s="1" t="s">
        <v>504</v>
      </c>
    </row>
    <row r="370" spans="1:48" ht="26.1" customHeight="1" x14ac:dyDescent="0.3">
      <c r="A370" s="13"/>
      <c r="B370" s="13"/>
      <c r="C370" s="13"/>
      <c r="D370" s="13"/>
      <c r="E370" s="14"/>
      <c r="F370" s="14"/>
      <c r="G370" s="14"/>
      <c r="H370" s="14"/>
      <c r="I370" s="14"/>
      <c r="J370" s="14"/>
      <c r="K370" s="14"/>
      <c r="L370" s="14"/>
      <c r="M370" s="13"/>
      <c r="Q370" s="1" t="s">
        <v>504</v>
      </c>
    </row>
    <row r="371" spans="1:48" ht="26.1" customHeight="1" x14ac:dyDescent="0.3">
      <c r="A371" s="13"/>
      <c r="B371" s="13"/>
      <c r="C371" s="13"/>
      <c r="D371" s="13"/>
      <c r="E371" s="14"/>
      <c r="F371" s="14"/>
      <c r="G371" s="14"/>
      <c r="H371" s="14"/>
      <c r="I371" s="14"/>
      <c r="J371" s="14"/>
      <c r="K371" s="14"/>
      <c r="L371" s="14"/>
      <c r="M371" s="13"/>
      <c r="Q371" s="1" t="s">
        <v>504</v>
      </c>
    </row>
    <row r="372" spans="1:48" ht="26.1" customHeight="1" x14ac:dyDescent="0.3">
      <c r="A372" s="13"/>
      <c r="B372" s="13"/>
      <c r="C372" s="13"/>
      <c r="D372" s="13"/>
      <c r="E372" s="14"/>
      <c r="F372" s="14"/>
      <c r="G372" s="14"/>
      <c r="H372" s="14"/>
      <c r="I372" s="14"/>
      <c r="J372" s="14"/>
      <c r="K372" s="14"/>
      <c r="L372" s="14"/>
      <c r="M372" s="13"/>
      <c r="Q372" s="1" t="s">
        <v>504</v>
      </c>
    </row>
    <row r="373" spans="1:48" ht="26.1" customHeight="1" x14ac:dyDescent="0.3">
      <c r="A373" s="13"/>
      <c r="B373" s="13"/>
      <c r="C373" s="13"/>
      <c r="D373" s="13"/>
      <c r="E373" s="14"/>
      <c r="F373" s="14"/>
      <c r="G373" s="14"/>
      <c r="H373" s="14"/>
      <c r="I373" s="14"/>
      <c r="J373" s="14"/>
      <c r="K373" s="14"/>
      <c r="L373" s="14"/>
      <c r="M373" s="13"/>
      <c r="Q373" s="1" t="s">
        <v>504</v>
      </c>
    </row>
    <row r="374" spans="1:48" ht="26.1" customHeight="1" x14ac:dyDescent="0.3">
      <c r="A374" s="13"/>
      <c r="B374" s="13"/>
      <c r="C374" s="13"/>
      <c r="D374" s="13"/>
      <c r="E374" s="14"/>
      <c r="F374" s="14"/>
      <c r="G374" s="14"/>
      <c r="H374" s="14"/>
      <c r="I374" s="14"/>
      <c r="J374" s="14"/>
      <c r="K374" s="14"/>
      <c r="L374" s="14"/>
      <c r="M374" s="13"/>
      <c r="Q374" s="1" t="s">
        <v>504</v>
      </c>
    </row>
    <row r="375" spans="1:48" ht="26.1" customHeight="1" x14ac:dyDescent="0.3">
      <c r="A375" s="13"/>
      <c r="B375" s="13"/>
      <c r="C375" s="13"/>
      <c r="D375" s="13"/>
      <c r="E375" s="14"/>
      <c r="F375" s="14"/>
      <c r="G375" s="14"/>
      <c r="H375" s="14"/>
      <c r="I375" s="14"/>
      <c r="J375" s="14"/>
      <c r="K375" s="14"/>
      <c r="L375" s="14"/>
      <c r="M375" s="13"/>
      <c r="Q375" s="1" t="s">
        <v>504</v>
      </c>
    </row>
    <row r="376" spans="1:48" ht="26.1" customHeight="1" x14ac:dyDescent="0.3">
      <c r="A376" s="13"/>
      <c r="B376" s="13"/>
      <c r="C376" s="13"/>
      <c r="D376" s="13"/>
      <c r="E376" s="14"/>
      <c r="F376" s="14"/>
      <c r="G376" s="14"/>
      <c r="H376" s="14"/>
      <c r="I376" s="14"/>
      <c r="J376" s="14"/>
      <c r="K376" s="14"/>
      <c r="L376" s="14"/>
      <c r="M376" s="13"/>
      <c r="Q376" s="1" t="s">
        <v>504</v>
      </c>
    </row>
    <row r="377" spans="1:48" ht="26.1" customHeight="1" x14ac:dyDescent="0.3">
      <c r="A377" s="13"/>
      <c r="B377" s="13"/>
      <c r="C377" s="13"/>
      <c r="D377" s="13"/>
      <c r="E377" s="14"/>
      <c r="F377" s="14"/>
      <c r="G377" s="14"/>
      <c r="H377" s="14"/>
      <c r="I377" s="14"/>
      <c r="J377" s="14"/>
      <c r="K377" s="14"/>
      <c r="L377" s="14"/>
      <c r="M377" s="13"/>
      <c r="Q377" s="1" t="s">
        <v>504</v>
      </c>
    </row>
    <row r="378" spans="1:48" ht="26.1" customHeight="1" x14ac:dyDescent="0.3">
      <c r="A378" s="13"/>
      <c r="B378" s="13"/>
      <c r="C378" s="13"/>
      <c r="D378" s="13"/>
      <c r="E378" s="14"/>
      <c r="F378" s="14"/>
      <c r="G378" s="14"/>
      <c r="H378" s="14"/>
      <c r="I378" s="14"/>
      <c r="J378" s="14"/>
      <c r="K378" s="14"/>
      <c r="L378" s="14"/>
      <c r="M378" s="13"/>
      <c r="Q378" s="1" t="s">
        <v>504</v>
      </c>
    </row>
    <row r="379" spans="1:48" ht="26.1" customHeight="1" x14ac:dyDescent="0.3">
      <c r="A379" s="12" t="s">
        <v>111</v>
      </c>
      <c r="B379" s="13"/>
      <c r="C379" s="13"/>
      <c r="D379" s="13"/>
      <c r="E379" s="14"/>
      <c r="F379" s="14">
        <f>SUMIF(Q356:Q378,"010302",F356:F378)</f>
        <v>7248096</v>
      </c>
      <c r="G379" s="14"/>
      <c r="H379" s="14">
        <f>SUMIF(Q356:Q378,"010302",H356:H378)</f>
        <v>13179888</v>
      </c>
      <c r="I379" s="14"/>
      <c r="J379" s="14">
        <f>SUMIF(Q356:Q378,"010302",J356:J378)</f>
        <v>513792</v>
      </c>
      <c r="K379" s="14"/>
      <c r="L379" s="14">
        <f>SUMIF(Q356:Q378,"010302",L356:L378)</f>
        <v>20941776</v>
      </c>
      <c r="M379" s="13"/>
      <c r="N379" t="s">
        <v>112</v>
      </c>
    </row>
    <row r="380" spans="1:48" ht="26.1" customHeight="1" x14ac:dyDescent="0.3">
      <c r="A380" s="12" t="s">
        <v>510</v>
      </c>
      <c r="B380" s="12" t="s">
        <v>53</v>
      </c>
      <c r="C380" s="13"/>
      <c r="D380" s="13"/>
      <c r="E380" s="14"/>
      <c r="F380" s="14"/>
      <c r="G380" s="14"/>
      <c r="H380" s="14"/>
      <c r="I380" s="14"/>
      <c r="J380" s="14"/>
      <c r="K380" s="14"/>
      <c r="L380" s="14"/>
      <c r="M380" s="13"/>
      <c r="Q380" s="1" t="s">
        <v>511</v>
      </c>
    </row>
    <row r="381" spans="1:48" ht="26.1" customHeight="1" x14ac:dyDescent="0.3">
      <c r="A381" s="12" t="s">
        <v>512</v>
      </c>
      <c r="B381" s="12" t="s">
        <v>53</v>
      </c>
      <c r="C381" s="12" t="s">
        <v>70</v>
      </c>
      <c r="D381" s="13">
        <v>993.5</v>
      </c>
      <c r="E381" s="14">
        <f>TRUNC(일위대가목록!E52,0)</f>
        <v>1320</v>
      </c>
      <c r="F381" s="14">
        <f>TRUNC(E381*D381, 0)</f>
        <v>1311420</v>
      </c>
      <c r="G381" s="14">
        <f>TRUNC(일위대가목록!F52,0)</f>
        <v>2750</v>
      </c>
      <c r="H381" s="14">
        <f>TRUNC(G381*D381, 0)</f>
        <v>2732125</v>
      </c>
      <c r="I381" s="14">
        <f>TRUNC(일위대가목록!G52,0)</f>
        <v>0</v>
      </c>
      <c r="J381" s="14">
        <f>TRUNC(I381*D381, 0)</f>
        <v>0</v>
      </c>
      <c r="K381" s="14">
        <f>TRUNC(E381+G381+I381, 0)</f>
        <v>4070</v>
      </c>
      <c r="L381" s="14">
        <f>TRUNC(F381+H381+J381, 0)</f>
        <v>4043545</v>
      </c>
      <c r="M381" s="12" t="s">
        <v>513</v>
      </c>
      <c r="N381" s="1" t="s">
        <v>514</v>
      </c>
      <c r="O381" s="1" t="s">
        <v>53</v>
      </c>
      <c r="P381" s="1" t="s">
        <v>53</v>
      </c>
      <c r="Q381" s="1" t="s">
        <v>511</v>
      </c>
      <c r="R381" s="1" t="s">
        <v>65</v>
      </c>
      <c r="S381" s="1" t="s">
        <v>66</v>
      </c>
      <c r="T381" s="1" t="s">
        <v>66</v>
      </c>
      <c r="AR381" s="1" t="s">
        <v>53</v>
      </c>
      <c r="AS381" s="1" t="s">
        <v>53</v>
      </c>
      <c r="AU381" s="1" t="s">
        <v>515</v>
      </c>
      <c r="AV381">
        <v>135</v>
      </c>
    </row>
    <row r="382" spans="1:48" ht="26.1" customHeight="1" x14ac:dyDescent="0.3">
      <c r="A382" s="13"/>
      <c r="B382" s="13"/>
      <c r="C382" s="13"/>
      <c r="D382" s="13"/>
      <c r="E382" s="14"/>
      <c r="F382" s="14"/>
      <c r="G382" s="14"/>
      <c r="H382" s="14"/>
      <c r="I382" s="14"/>
      <c r="J382" s="14"/>
      <c r="K382" s="14"/>
      <c r="L382" s="14"/>
      <c r="M382" s="13"/>
      <c r="Q382" s="1" t="s">
        <v>511</v>
      </c>
    </row>
    <row r="383" spans="1:48" ht="26.1" customHeight="1" x14ac:dyDescent="0.3">
      <c r="A383" s="13"/>
      <c r="B383" s="13"/>
      <c r="C383" s="13"/>
      <c r="D383" s="13"/>
      <c r="E383" s="14"/>
      <c r="F383" s="14"/>
      <c r="G383" s="14"/>
      <c r="H383" s="14"/>
      <c r="I383" s="14"/>
      <c r="J383" s="14"/>
      <c r="K383" s="14"/>
      <c r="L383" s="14"/>
      <c r="M383" s="13"/>
      <c r="Q383" s="1" t="s">
        <v>511</v>
      </c>
    </row>
    <row r="384" spans="1:48" ht="26.1" customHeight="1" x14ac:dyDescent="0.3">
      <c r="A384" s="13"/>
      <c r="B384" s="13"/>
      <c r="C384" s="13"/>
      <c r="D384" s="13"/>
      <c r="E384" s="14"/>
      <c r="F384" s="14"/>
      <c r="G384" s="14"/>
      <c r="H384" s="14"/>
      <c r="I384" s="14"/>
      <c r="J384" s="14"/>
      <c r="K384" s="14"/>
      <c r="L384" s="14"/>
      <c r="M384" s="13"/>
      <c r="Q384" s="1" t="s">
        <v>511</v>
      </c>
    </row>
    <row r="385" spans="1:17" ht="26.1" customHeight="1" x14ac:dyDescent="0.3">
      <c r="A385" s="13"/>
      <c r="B385" s="13"/>
      <c r="C385" s="13"/>
      <c r="D385" s="13"/>
      <c r="E385" s="14"/>
      <c r="F385" s="14"/>
      <c r="G385" s="14"/>
      <c r="H385" s="14"/>
      <c r="I385" s="14"/>
      <c r="J385" s="14"/>
      <c r="K385" s="14"/>
      <c r="L385" s="14"/>
      <c r="M385" s="13"/>
      <c r="Q385" s="1" t="s">
        <v>511</v>
      </c>
    </row>
    <row r="386" spans="1:17" ht="26.1" customHeight="1" x14ac:dyDescent="0.3">
      <c r="A386" s="13"/>
      <c r="B386" s="13"/>
      <c r="C386" s="13"/>
      <c r="D386" s="13"/>
      <c r="E386" s="14"/>
      <c r="F386" s="14"/>
      <c r="G386" s="14"/>
      <c r="H386" s="14"/>
      <c r="I386" s="14"/>
      <c r="J386" s="14"/>
      <c r="K386" s="14"/>
      <c r="L386" s="14"/>
      <c r="M386" s="13"/>
      <c r="Q386" s="1" t="s">
        <v>511</v>
      </c>
    </row>
    <row r="387" spans="1:17" ht="26.1" customHeight="1" x14ac:dyDescent="0.3">
      <c r="A387" s="13"/>
      <c r="B387" s="13"/>
      <c r="C387" s="13"/>
      <c r="D387" s="13"/>
      <c r="E387" s="14"/>
      <c r="F387" s="14"/>
      <c r="G387" s="14"/>
      <c r="H387" s="14"/>
      <c r="I387" s="14"/>
      <c r="J387" s="14"/>
      <c r="K387" s="14"/>
      <c r="L387" s="14"/>
      <c r="M387" s="13"/>
      <c r="Q387" s="1" t="s">
        <v>511</v>
      </c>
    </row>
    <row r="388" spans="1:17" ht="26.1" customHeight="1" x14ac:dyDescent="0.3">
      <c r="A388" s="13"/>
      <c r="B388" s="13"/>
      <c r="C388" s="13"/>
      <c r="D388" s="13"/>
      <c r="E388" s="14"/>
      <c r="F388" s="14"/>
      <c r="G388" s="14"/>
      <c r="H388" s="14"/>
      <c r="I388" s="14"/>
      <c r="J388" s="14"/>
      <c r="K388" s="14"/>
      <c r="L388" s="14"/>
      <c r="M388" s="13"/>
      <c r="Q388" s="1" t="s">
        <v>511</v>
      </c>
    </row>
    <row r="389" spans="1:17" ht="26.1" customHeight="1" x14ac:dyDescent="0.3">
      <c r="A389" s="13"/>
      <c r="B389" s="13"/>
      <c r="C389" s="13"/>
      <c r="D389" s="13"/>
      <c r="E389" s="14"/>
      <c r="F389" s="14"/>
      <c r="G389" s="14"/>
      <c r="H389" s="14"/>
      <c r="I389" s="14"/>
      <c r="J389" s="14"/>
      <c r="K389" s="14"/>
      <c r="L389" s="14"/>
      <c r="M389" s="13"/>
      <c r="Q389" s="1" t="s">
        <v>511</v>
      </c>
    </row>
    <row r="390" spans="1:17" ht="26.1" customHeight="1" x14ac:dyDescent="0.3">
      <c r="A390" s="13"/>
      <c r="B390" s="13"/>
      <c r="C390" s="13"/>
      <c r="D390" s="13"/>
      <c r="E390" s="14"/>
      <c r="F390" s="14"/>
      <c r="G390" s="14"/>
      <c r="H390" s="14"/>
      <c r="I390" s="14"/>
      <c r="J390" s="14"/>
      <c r="K390" s="14"/>
      <c r="L390" s="14"/>
      <c r="M390" s="13"/>
      <c r="Q390" s="1" t="s">
        <v>511</v>
      </c>
    </row>
    <row r="391" spans="1:17" ht="26.1" customHeight="1" x14ac:dyDescent="0.3">
      <c r="A391" s="13"/>
      <c r="B391" s="13"/>
      <c r="C391" s="13"/>
      <c r="D391" s="13"/>
      <c r="E391" s="14"/>
      <c r="F391" s="14"/>
      <c r="G391" s="14"/>
      <c r="H391" s="14"/>
      <c r="I391" s="14"/>
      <c r="J391" s="14"/>
      <c r="K391" s="14"/>
      <c r="L391" s="14"/>
      <c r="M391" s="13"/>
      <c r="Q391" s="1" t="s">
        <v>511</v>
      </c>
    </row>
    <row r="392" spans="1:17" ht="26.1" customHeight="1" x14ac:dyDescent="0.3">
      <c r="A392" s="13"/>
      <c r="B392" s="13"/>
      <c r="C392" s="13"/>
      <c r="D392" s="13"/>
      <c r="E392" s="14"/>
      <c r="F392" s="14"/>
      <c r="G392" s="14"/>
      <c r="H392" s="14"/>
      <c r="I392" s="14"/>
      <c r="J392" s="14"/>
      <c r="K392" s="14"/>
      <c r="L392" s="14"/>
      <c r="M392" s="13"/>
      <c r="Q392" s="1" t="s">
        <v>511</v>
      </c>
    </row>
    <row r="393" spans="1:17" ht="26.1" customHeight="1" x14ac:dyDescent="0.3">
      <c r="A393" s="13"/>
      <c r="B393" s="13"/>
      <c r="C393" s="13"/>
      <c r="D393" s="13"/>
      <c r="E393" s="14"/>
      <c r="F393" s="14"/>
      <c r="G393" s="14"/>
      <c r="H393" s="14"/>
      <c r="I393" s="14"/>
      <c r="J393" s="14"/>
      <c r="K393" s="14"/>
      <c r="L393" s="14"/>
      <c r="M393" s="13"/>
      <c r="Q393" s="1" t="s">
        <v>511</v>
      </c>
    </row>
    <row r="394" spans="1:17" ht="26.1" customHeight="1" x14ac:dyDescent="0.3">
      <c r="A394" s="13"/>
      <c r="B394" s="13"/>
      <c r="C394" s="13"/>
      <c r="D394" s="13"/>
      <c r="E394" s="14"/>
      <c r="F394" s="14"/>
      <c r="G394" s="14"/>
      <c r="H394" s="14"/>
      <c r="I394" s="14"/>
      <c r="J394" s="14"/>
      <c r="K394" s="14"/>
      <c r="L394" s="14"/>
      <c r="M394" s="13"/>
      <c r="Q394" s="1" t="s">
        <v>511</v>
      </c>
    </row>
    <row r="395" spans="1:17" ht="26.1" customHeight="1" x14ac:dyDescent="0.3">
      <c r="A395" s="13"/>
      <c r="B395" s="13"/>
      <c r="C395" s="13"/>
      <c r="D395" s="13"/>
      <c r="E395" s="14"/>
      <c r="F395" s="14"/>
      <c r="G395" s="14"/>
      <c r="H395" s="14"/>
      <c r="I395" s="14"/>
      <c r="J395" s="14"/>
      <c r="K395" s="14"/>
      <c r="L395" s="14"/>
      <c r="M395" s="13"/>
      <c r="Q395" s="1" t="s">
        <v>511</v>
      </c>
    </row>
    <row r="396" spans="1:17" ht="26.1" customHeight="1" x14ac:dyDescent="0.3">
      <c r="A396" s="13"/>
      <c r="B396" s="13"/>
      <c r="C396" s="13"/>
      <c r="D396" s="13"/>
      <c r="E396" s="14"/>
      <c r="F396" s="14"/>
      <c r="G396" s="14"/>
      <c r="H396" s="14"/>
      <c r="I396" s="14"/>
      <c r="J396" s="14"/>
      <c r="K396" s="14"/>
      <c r="L396" s="14"/>
      <c r="M396" s="13"/>
      <c r="Q396" s="1" t="s">
        <v>511</v>
      </c>
    </row>
    <row r="397" spans="1:17" ht="26.1" customHeight="1" x14ac:dyDescent="0.3">
      <c r="A397" s="13"/>
      <c r="B397" s="13"/>
      <c r="C397" s="13"/>
      <c r="D397" s="13"/>
      <c r="E397" s="14"/>
      <c r="F397" s="14"/>
      <c r="G397" s="14"/>
      <c r="H397" s="14"/>
      <c r="I397" s="14"/>
      <c r="J397" s="14"/>
      <c r="K397" s="14"/>
      <c r="L397" s="14"/>
      <c r="M397" s="13"/>
      <c r="Q397" s="1" t="s">
        <v>511</v>
      </c>
    </row>
    <row r="398" spans="1:17" ht="26.1" customHeight="1" x14ac:dyDescent="0.3">
      <c r="A398" s="13"/>
      <c r="B398" s="13"/>
      <c r="C398" s="13"/>
      <c r="D398" s="13"/>
      <c r="E398" s="14"/>
      <c r="F398" s="14"/>
      <c r="G398" s="14"/>
      <c r="H398" s="14"/>
      <c r="I398" s="14"/>
      <c r="J398" s="14"/>
      <c r="K398" s="14"/>
      <c r="L398" s="14"/>
      <c r="M398" s="13"/>
      <c r="Q398" s="1" t="s">
        <v>511</v>
      </c>
    </row>
    <row r="399" spans="1:17" ht="26.1" customHeight="1" x14ac:dyDescent="0.3">
      <c r="A399" s="13"/>
      <c r="B399" s="13"/>
      <c r="C399" s="13"/>
      <c r="D399" s="13"/>
      <c r="E399" s="14"/>
      <c r="F399" s="14"/>
      <c r="G399" s="14"/>
      <c r="H399" s="14"/>
      <c r="I399" s="14"/>
      <c r="J399" s="14"/>
      <c r="K399" s="14"/>
      <c r="L399" s="14"/>
      <c r="M399" s="13"/>
      <c r="Q399" s="1" t="s">
        <v>511</v>
      </c>
    </row>
    <row r="400" spans="1:17" ht="26.1" customHeight="1" x14ac:dyDescent="0.3">
      <c r="A400" s="13"/>
      <c r="B400" s="13"/>
      <c r="C400" s="13"/>
      <c r="D400" s="13"/>
      <c r="E400" s="14"/>
      <c r="F400" s="14"/>
      <c r="G400" s="14"/>
      <c r="H400" s="14"/>
      <c r="I400" s="14"/>
      <c r="J400" s="14"/>
      <c r="K400" s="14"/>
      <c r="L400" s="14"/>
      <c r="M400" s="13"/>
      <c r="Q400" s="1" t="s">
        <v>511</v>
      </c>
    </row>
    <row r="401" spans="1:48" ht="26.1" customHeight="1" x14ac:dyDescent="0.3">
      <c r="A401" s="13"/>
      <c r="B401" s="13"/>
      <c r="C401" s="13"/>
      <c r="D401" s="13"/>
      <c r="E401" s="14"/>
      <c r="F401" s="14"/>
      <c r="G401" s="14"/>
      <c r="H401" s="14"/>
      <c r="I401" s="14"/>
      <c r="J401" s="14"/>
      <c r="K401" s="14"/>
      <c r="L401" s="14"/>
      <c r="M401" s="13"/>
      <c r="Q401" s="1" t="s">
        <v>511</v>
      </c>
    </row>
    <row r="402" spans="1:48" ht="26.1" customHeight="1" x14ac:dyDescent="0.3">
      <c r="A402" s="13"/>
      <c r="B402" s="13"/>
      <c r="C402" s="13"/>
      <c r="D402" s="13"/>
      <c r="E402" s="14"/>
      <c r="F402" s="14"/>
      <c r="G402" s="14"/>
      <c r="H402" s="14"/>
      <c r="I402" s="14"/>
      <c r="J402" s="14"/>
      <c r="K402" s="14"/>
      <c r="L402" s="14"/>
      <c r="M402" s="13"/>
      <c r="Q402" s="1" t="s">
        <v>511</v>
      </c>
    </row>
    <row r="403" spans="1:48" ht="26.1" customHeight="1" x14ac:dyDescent="0.3">
      <c r="A403" s="13"/>
      <c r="B403" s="13"/>
      <c r="C403" s="13"/>
      <c r="D403" s="13"/>
      <c r="E403" s="14"/>
      <c r="F403" s="14"/>
      <c r="G403" s="14"/>
      <c r="H403" s="14"/>
      <c r="I403" s="14"/>
      <c r="J403" s="14"/>
      <c r="K403" s="14"/>
      <c r="L403" s="14"/>
      <c r="M403" s="13"/>
      <c r="Q403" s="1" t="s">
        <v>511</v>
      </c>
    </row>
    <row r="404" spans="1:48" ht="26.1" customHeight="1" x14ac:dyDescent="0.3">
      <c r="A404" s="12" t="s">
        <v>111</v>
      </c>
      <c r="B404" s="13"/>
      <c r="C404" s="13"/>
      <c r="D404" s="13"/>
      <c r="E404" s="14"/>
      <c r="F404" s="14">
        <f>SUMIF(Q381:Q403,"010303",F381:F403)</f>
        <v>1311420</v>
      </c>
      <c r="G404" s="14"/>
      <c r="H404" s="14">
        <f>SUMIF(Q381:Q403,"010303",H381:H403)</f>
        <v>2732125</v>
      </c>
      <c r="I404" s="14"/>
      <c r="J404" s="14">
        <f>SUMIF(Q381:Q403,"010303",J381:J403)</f>
        <v>0</v>
      </c>
      <c r="K404" s="14"/>
      <c r="L404" s="14">
        <f>SUMIF(Q381:Q403,"010303",L381:L403)</f>
        <v>4043545</v>
      </c>
      <c r="M404" s="13"/>
      <c r="N404" t="s">
        <v>112</v>
      </c>
    </row>
    <row r="405" spans="1:48" ht="26.1" customHeight="1" x14ac:dyDescent="0.3">
      <c r="A405" s="12" t="s">
        <v>518</v>
      </c>
      <c r="B405" s="12" t="s">
        <v>520</v>
      </c>
      <c r="C405" s="13"/>
      <c r="D405" s="13"/>
      <c r="E405" s="14"/>
      <c r="F405" s="14"/>
      <c r="G405" s="14"/>
      <c r="H405" s="14"/>
      <c r="I405" s="14"/>
      <c r="J405" s="14"/>
      <c r="K405" s="14"/>
      <c r="L405" s="14"/>
      <c r="M405" s="13"/>
      <c r="Q405" s="1" t="s">
        <v>519</v>
      </c>
    </row>
    <row r="406" spans="1:48" ht="26.1" customHeight="1" x14ac:dyDescent="0.3">
      <c r="A406" s="12" t="s">
        <v>521</v>
      </c>
      <c r="B406" s="12" t="s">
        <v>522</v>
      </c>
      <c r="C406" s="12" t="s">
        <v>82</v>
      </c>
      <c r="D406" s="13">
        <v>194.6</v>
      </c>
      <c r="E406" s="14">
        <f>TRUNC(단가산출목록!E4,0)</f>
        <v>45600</v>
      </c>
      <c r="F406" s="14">
        <f>TRUNC(E406*D406, 0)</f>
        <v>8873760</v>
      </c>
      <c r="G406" s="14">
        <f>TRUNC(단가산출목록!F4,0)</f>
        <v>16079</v>
      </c>
      <c r="H406" s="14">
        <f>TRUNC(G406*D406, 0)</f>
        <v>3128973</v>
      </c>
      <c r="I406" s="14">
        <f>TRUNC(단가산출목록!G4,0)</f>
        <v>0</v>
      </c>
      <c r="J406" s="14">
        <f>TRUNC(I406*D406, 0)</f>
        <v>0</v>
      </c>
      <c r="K406" s="14">
        <f t="shared" ref="K406:L409" si="38">TRUNC(E406+G406+I406, 0)</f>
        <v>61679</v>
      </c>
      <c r="L406" s="14">
        <f t="shared" si="38"/>
        <v>12002733</v>
      </c>
      <c r="M406" s="12" t="s">
        <v>523</v>
      </c>
      <c r="N406" s="1" t="s">
        <v>524</v>
      </c>
      <c r="O406" s="1" t="s">
        <v>53</v>
      </c>
      <c r="P406" s="1" t="s">
        <v>53</v>
      </c>
      <c r="Q406" s="1" t="s">
        <v>519</v>
      </c>
      <c r="R406" s="1" t="s">
        <v>66</v>
      </c>
      <c r="S406" s="1" t="s">
        <v>65</v>
      </c>
      <c r="T406" s="1" t="s">
        <v>66</v>
      </c>
      <c r="AR406" s="1" t="s">
        <v>53</v>
      </c>
      <c r="AS406" s="1" t="s">
        <v>53</v>
      </c>
      <c r="AU406" s="1" t="s">
        <v>525</v>
      </c>
      <c r="AV406">
        <v>37</v>
      </c>
    </row>
    <row r="407" spans="1:48" ht="26.1" customHeight="1" x14ac:dyDescent="0.3">
      <c r="A407" s="12" t="s">
        <v>526</v>
      </c>
      <c r="B407" s="12" t="s">
        <v>527</v>
      </c>
      <c r="C407" s="12" t="s">
        <v>70</v>
      </c>
      <c r="D407" s="13">
        <v>93.1</v>
      </c>
      <c r="E407" s="14">
        <f>TRUNC(단가산출목록!E5,0)</f>
        <v>316600</v>
      </c>
      <c r="F407" s="14">
        <f>TRUNC(E407*D407, 0)</f>
        <v>29475460</v>
      </c>
      <c r="G407" s="14">
        <f>TRUNC(단가산출목록!F5,0)</f>
        <v>0</v>
      </c>
      <c r="H407" s="14">
        <f>TRUNC(G407*D407, 0)</f>
        <v>0</v>
      </c>
      <c r="I407" s="14">
        <f>TRUNC(단가산출목록!G5,0)</f>
        <v>0</v>
      </c>
      <c r="J407" s="14">
        <f>TRUNC(I407*D407, 0)</f>
        <v>0</v>
      </c>
      <c r="K407" s="14">
        <f t="shared" si="38"/>
        <v>316600</v>
      </c>
      <c r="L407" s="14">
        <f t="shared" si="38"/>
        <v>29475460</v>
      </c>
      <c r="M407" s="12" t="s">
        <v>528</v>
      </c>
      <c r="N407" s="1" t="s">
        <v>529</v>
      </c>
      <c r="O407" s="1" t="s">
        <v>53</v>
      </c>
      <c r="P407" s="1" t="s">
        <v>53</v>
      </c>
      <c r="Q407" s="1" t="s">
        <v>519</v>
      </c>
      <c r="R407" s="1" t="s">
        <v>66</v>
      </c>
      <c r="S407" s="1" t="s">
        <v>65</v>
      </c>
      <c r="T407" s="1" t="s">
        <v>66</v>
      </c>
      <c r="AR407" s="1" t="s">
        <v>53</v>
      </c>
      <c r="AS407" s="1" t="s">
        <v>53</v>
      </c>
      <c r="AU407" s="1" t="s">
        <v>530</v>
      </c>
      <c r="AV407">
        <v>38</v>
      </c>
    </row>
    <row r="408" spans="1:48" ht="26.1" customHeight="1" x14ac:dyDescent="0.3">
      <c r="A408" s="12" t="s">
        <v>531</v>
      </c>
      <c r="B408" s="12" t="s">
        <v>532</v>
      </c>
      <c r="C408" s="12" t="s">
        <v>82</v>
      </c>
      <c r="D408" s="13">
        <v>28</v>
      </c>
      <c r="E408" s="14">
        <f>TRUNC(일위대가목록!E53,0)</f>
        <v>840</v>
      </c>
      <c r="F408" s="14">
        <f>TRUNC(E408*D408, 0)</f>
        <v>23520</v>
      </c>
      <c r="G408" s="14">
        <f>TRUNC(일위대가목록!F53,0)</f>
        <v>24509</v>
      </c>
      <c r="H408" s="14">
        <f>TRUNC(G408*D408, 0)</f>
        <v>686252</v>
      </c>
      <c r="I408" s="14">
        <f>TRUNC(일위대가목록!G53,0)</f>
        <v>1261</v>
      </c>
      <c r="J408" s="14">
        <f>TRUNC(I408*D408, 0)</f>
        <v>35308</v>
      </c>
      <c r="K408" s="14">
        <f t="shared" si="38"/>
        <v>26610</v>
      </c>
      <c r="L408" s="14">
        <f t="shared" si="38"/>
        <v>745080</v>
      </c>
      <c r="M408" s="12" t="s">
        <v>533</v>
      </c>
      <c r="N408" s="1" t="s">
        <v>534</v>
      </c>
      <c r="O408" s="1" t="s">
        <v>53</v>
      </c>
      <c r="P408" s="1" t="s">
        <v>53</v>
      </c>
      <c r="Q408" s="1" t="s">
        <v>519</v>
      </c>
      <c r="R408" s="1" t="s">
        <v>65</v>
      </c>
      <c r="S408" s="1" t="s">
        <v>66</v>
      </c>
      <c r="T408" s="1" t="s">
        <v>66</v>
      </c>
      <c r="AR408" s="1" t="s">
        <v>53</v>
      </c>
      <c r="AS408" s="1" t="s">
        <v>53</v>
      </c>
      <c r="AU408" s="1" t="s">
        <v>535</v>
      </c>
      <c r="AV408">
        <v>35</v>
      </c>
    </row>
    <row r="409" spans="1:48" ht="26.1" customHeight="1" x14ac:dyDescent="0.3">
      <c r="A409" s="12" t="s">
        <v>536</v>
      </c>
      <c r="B409" s="12" t="s">
        <v>53</v>
      </c>
      <c r="C409" s="12" t="s">
        <v>70</v>
      </c>
      <c r="D409" s="13">
        <v>5</v>
      </c>
      <c r="E409" s="14">
        <f>TRUNC(일위대가목록!E54,0)</f>
        <v>1542</v>
      </c>
      <c r="F409" s="14">
        <f>TRUNC(E409*D409, 0)</f>
        <v>7710</v>
      </c>
      <c r="G409" s="14">
        <f>TRUNC(일위대가목록!F54,0)</f>
        <v>20070</v>
      </c>
      <c r="H409" s="14">
        <f>TRUNC(G409*D409, 0)</f>
        <v>100350</v>
      </c>
      <c r="I409" s="14">
        <f>TRUNC(일위대가목록!G54,0)</f>
        <v>1667</v>
      </c>
      <c r="J409" s="14">
        <f>TRUNC(I409*D409, 0)</f>
        <v>8335</v>
      </c>
      <c r="K409" s="14">
        <f t="shared" si="38"/>
        <v>23279</v>
      </c>
      <c r="L409" s="14">
        <f t="shared" si="38"/>
        <v>116395</v>
      </c>
      <c r="M409" s="12" t="s">
        <v>537</v>
      </c>
      <c r="N409" s="1" t="s">
        <v>538</v>
      </c>
      <c r="O409" s="1" t="s">
        <v>53</v>
      </c>
      <c r="P409" s="1" t="s">
        <v>53</v>
      </c>
      <c r="Q409" s="1" t="s">
        <v>519</v>
      </c>
      <c r="R409" s="1" t="s">
        <v>65</v>
      </c>
      <c r="S409" s="1" t="s">
        <v>66</v>
      </c>
      <c r="T409" s="1" t="s">
        <v>66</v>
      </c>
      <c r="AR409" s="1" t="s">
        <v>53</v>
      </c>
      <c r="AS409" s="1" t="s">
        <v>53</v>
      </c>
      <c r="AU409" s="1" t="s">
        <v>539</v>
      </c>
      <c r="AV409">
        <v>36</v>
      </c>
    </row>
    <row r="410" spans="1:48" ht="26.1" customHeight="1" x14ac:dyDescent="0.3">
      <c r="A410" s="13"/>
      <c r="B410" s="13"/>
      <c r="C410" s="13"/>
      <c r="D410" s="13"/>
      <c r="E410" s="14"/>
      <c r="F410" s="14"/>
      <c r="G410" s="14"/>
      <c r="H410" s="14"/>
      <c r="I410" s="14"/>
      <c r="J410" s="14"/>
      <c r="K410" s="14"/>
      <c r="L410" s="14"/>
      <c r="M410" s="13"/>
      <c r="Q410" s="1" t="s">
        <v>519</v>
      </c>
    </row>
    <row r="411" spans="1:48" ht="26.1" customHeight="1" x14ac:dyDescent="0.3">
      <c r="A411" s="13"/>
      <c r="B411" s="13"/>
      <c r="C411" s="13"/>
      <c r="D411" s="13"/>
      <c r="E411" s="14"/>
      <c r="F411" s="14"/>
      <c r="G411" s="14"/>
      <c r="H411" s="14"/>
      <c r="I411" s="14"/>
      <c r="J411" s="14"/>
      <c r="K411" s="14"/>
      <c r="L411" s="14"/>
      <c r="M411" s="13"/>
      <c r="Q411" s="1" t="s">
        <v>519</v>
      </c>
    </row>
    <row r="412" spans="1:48" ht="26.1" customHeight="1" x14ac:dyDescent="0.3">
      <c r="A412" s="13"/>
      <c r="B412" s="13"/>
      <c r="C412" s="13"/>
      <c r="D412" s="13"/>
      <c r="E412" s="14"/>
      <c r="F412" s="14"/>
      <c r="G412" s="14"/>
      <c r="H412" s="14"/>
      <c r="I412" s="14"/>
      <c r="J412" s="14"/>
      <c r="K412" s="14"/>
      <c r="L412" s="14"/>
      <c r="M412" s="13"/>
      <c r="Q412" s="1" t="s">
        <v>519</v>
      </c>
    </row>
    <row r="413" spans="1:48" ht="26.1" customHeight="1" x14ac:dyDescent="0.3">
      <c r="A413" s="13"/>
      <c r="B413" s="13"/>
      <c r="C413" s="13"/>
      <c r="D413" s="13"/>
      <c r="E413" s="14"/>
      <c r="F413" s="14"/>
      <c r="G413" s="14"/>
      <c r="H413" s="14"/>
      <c r="I413" s="14"/>
      <c r="J413" s="14"/>
      <c r="K413" s="14"/>
      <c r="L413" s="14"/>
      <c r="M413" s="13"/>
      <c r="Q413" s="1" t="s">
        <v>519</v>
      </c>
    </row>
    <row r="414" spans="1:48" ht="26.1" customHeight="1" x14ac:dyDescent="0.3">
      <c r="A414" s="13"/>
      <c r="B414" s="13"/>
      <c r="C414" s="13"/>
      <c r="D414" s="13"/>
      <c r="E414" s="14"/>
      <c r="F414" s="14"/>
      <c r="G414" s="14"/>
      <c r="H414" s="14"/>
      <c r="I414" s="14"/>
      <c r="J414" s="14"/>
      <c r="K414" s="14"/>
      <c r="L414" s="14"/>
      <c r="M414" s="13"/>
      <c r="Q414" s="1" t="s">
        <v>519</v>
      </c>
    </row>
    <row r="415" spans="1:48" ht="26.1" customHeight="1" x14ac:dyDescent="0.3">
      <c r="A415" s="13"/>
      <c r="B415" s="13"/>
      <c r="C415" s="13"/>
      <c r="D415" s="13"/>
      <c r="E415" s="14"/>
      <c r="F415" s="14"/>
      <c r="G415" s="14"/>
      <c r="H415" s="14"/>
      <c r="I415" s="14"/>
      <c r="J415" s="14"/>
      <c r="K415" s="14"/>
      <c r="L415" s="14"/>
      <c r="M415" s="13"/>
      <c r="Q415" s="1" t="s">
        <v>519</v>
      </c>
    </row>
    <row r="416" spans="1:48" ht="26.1" customHeight="1" x14ac:dyDescent="0.3">
      <c r="A416" s="13"/>
      <c r="B416" s="13"/>
      <c r="C416" s="13"/>
      <c r="D416" s="13"/>
      <c r="E416" s="14"/>
      <c r="F416" s="14"/>
      <c r="G416" s="14"/>
      <c r="H416" s="14"/>
      <c r="I416" s="14"/>
      <c r="J416" s="14"/>
      <c r="K416" s="14"/>
      <c r="L416" s="14"/>
      <c r="M416" s="13"/>
      <c r="Q416" s="1" t="s">
        <v>519</v>
      </c>
    </row>
    <row r="417" spans="1:48" ht="26.1" customHeight="1" x14ac:dyDescent="0.3">
      <c r="A417" s="13"/>
      <c r="B417" s="13"/>
      <c r="C417" s="13"/>
      <c r="D417" s="13"/>
      <c r="E417" s="14"/>
      <c r="F417" s="14"/>
      <c r="G417" s="14"/>
      <c r="H417" s="14"/>
      <c r="I417" s="14"/>
      <c r="J417" s="14"/>
      <c r="K417" s="14"/>
      <c r="L417" s="14"/>
      <c r="M417" s="13"/>
      <c r="Q417" s="1" t="s">
        <v>519</v>
      </c>
    </row>
    <row r="418" spans="1:48" ht="26.1" customHeight="1" x14ac:dyDescent="0.3">
      <c r="A418" s="13"/>
      <c r="B418" s="13"/>
      <c r="C418" s="13"/>
      <c r="D418" s="13"/>
      <c r="E418" s="14"/>
      <c r="F418" s="14"/>
      <c r="G418" s="14"/>
      <c r="H418" s="14"/>
      <c r="I418" s="14"/>
      <c r="J418" s="14"/>
      <c r="K418" s="14"/>
      <c r="L418" s="14"/>
      <c r="M418" s="13"/>
      <c r="Q418" s="1" t="s">
        <v>519</v>
      </c>
    </row>
    <row r="419" spans="1:48" ht="26.1" customHeight="1" x14ac:dyDescent="0.3">
      <c r="A419" s="13"/>
      <c r="B419" s="13"/>
      <c r="C419" s="13"/>
      <c r="D419" s="13"/>
      <c r="E419" s="14"/>
      <c r="F419" s="14"/>
      <c r="G419" s="14"/>
      <c r="H419" s="14"/>
      <c r="I419" s="14"/>
      <c r="J419" s="14"/>
      <c r="K419" s="14"/>
      <c r="L419" s="14"/>
      <c r="M419" s="13"/>
      <c r="Q419" s="1" t="s">
        <v>519</v>
      </c>
    </row>
    <row r="420" spans="1:48" ht="26.1" customHeight="1" x14ac:dyDescent="0.3">
      <c r="A420" s="13"/>
      <c r="B420" s="13"/>
      <c r="C420" s="13"/>
      <c r="D420" s="13"/>
      <c r="E420" s="14"/>
      <c r="F420" s="14"/>
      <c r="G420" s="14"/>
      <c r="H420" s="14"/>
      <c r="I420" s="14"/>
      <c r="J420" s="14"/>
      <c r="K420" s="14"/>
      <c r="L420" s="14"/>
      <c r="M420" s="13"/>
      <c r="Q420" s="1" t="s">
        <v>519</v>
      </c>
    </row>
    <row r="421" spans="1:48" ht="26.1" customHeight="1" x14ac:dyDescent="0.3">
      <c r="A421" s="13"/>
      <c r="B421" s="13"/>
      <c r="C421" s="13"/>
      <c r="D421" s="13"/>
      <c r="E421" s="14"/>
      <c r="F421" s="14"/>
      <c r="G421" s="14"/>
      <c r="H421" s="14"/>
      <c r="I421" s="14"/>
      <c r="J421" s="14"/>
      <c r="K421" s="14"/>
      <c r="L421" s="14"/>
      <c r="M421" s="13"/>
      <c r="Q421" s="1" t="s">
        <v>519</v>
      </c>
    </row>
    <row r="422" spans="1:48" ht="26.1" customHeight="1" x14ac:dyDescent="0.3">
      <c r="A422" s="13"/>
      <c r="B422" s="13"/>
      <c r="C422" s="13"/>
      <c r="D422" s="13"/>
      <c r="E422" s="14"/>
      <c r="F422" s="14"/>
      <c r="G422" s="14"/>
      <c r="H422" s="14"/>
      <c r="I422" s="14"/>
      <c r="J422" s="14"/>
      <c r="K422" s="14"/>
      <c r="L422" s="14"/>
      <c r="M422" s="13"/>
      <c r="Q422" s="1" t="s">
        <v>519</v>
      </c>
    </row>
    <row r="423" spans="1:48" ht="26.1" customHeight="1" x14ac:dyDescent="0.3">
      <c r="A423" s="13"/>
      <c r="B423" s="13"/>
      <c r="C423" s="13"/>
      <c r="D423" s="13"/>
      <c r="E423" s="14"/>
      <c r="F423" s="14"/>
      <c r="G423" s="14"/>
      <c r="H423" s="14"/>
      <c r="I423" s="14"/>
      <c r="J423" s="14"/>
      <c r="K423" s="14"/>
      <c r="L423" s="14"/>
      <c r="M423" s="13"/>
      <c r="Q423" s="1" t="s">
        <v>519</v>
      </c>
    </row>
    <row r="424" spans="1:48" ht="26.1" customHeight="1" x14ac:dyDescent="0.3">
      <c r="A424" s="13"/>
      <c r="B424" s="13"/>
      <c r="C424" s="13"/>
      <c r="D424" s="13"/>
      <c r="E424" s="14"/>
      <c r="F424" s="14"/>
      <c r="G424" s="14"/>
      <c r="H424" s="14"/>
      <c r="I424" s="14"/>
      <c r="J424" s="14"/>
      <c r="K424" s="14"/>
      <c r="L424" s="14"/>
      <c r="M424" s="13"/>
      <c r="Q424" s="1" t="s">
        <v>519</v>
      </c>
    </row>
    <row r="425" spans="1:48" ht="26.1" customHeight="1" x14ac:dyDescent="0.3">
      <c r="A425" s="13"/>
      <c r="B425" s="13"/>
      <c r="C425" s="13"/>
      <c r="D425" s="13"/>
      <c r="E425" s="14"/>
      <c r="F425" s="14"/>
      <c r="G425" s="14"/>
      <c r="H425" s="14"/>
      <c r="I425" s="14"/>
      <c r="J425" s="14"/>
      <c r="K425" s="14"/>
      <c r="L425" s="14"/>
      <c r="M425" s="13"/>
      <c r="Q425" s="1" t="s">
        <v>519</v>
      </c>
    </row>
    <row r="426" spans="1:48" ht="26.1" customHeight="1" x14ac:dyDescent="0.3">
      <c r="A426" s="13"/>
      <c r="B426" s="13"/>
      <c r="C426" s="13"/>
      <c r="D426" s="13"/>
      <c r="E426" s="14"/>
      <c r="F426" s="14"/>
      <c r="G426" s="14"/>
      <c r="H426" s="14"/>
      <c r="I426" s="14"/>
      <c r="J426" s="14"/>
      <c r="K426" s="14"/>
      <c r="L426" s="14"/>
      <c r="M426" s="13"/>
      <c r="Q426" s="1" t="s">
        <v>519</v>
      </c>
    </row>
    <row r="427" spans="1:48" ht="26.1" customHeight="1" x14ac:dyDescent="0.3">
      <c r="A427" s="13"/>
      <c r="B427" s="13"/>
      <c r="C427" s="13"/>
      <c r="D427" s="13"/>
      <c r="E427" s="14"/>
      <c r="F427" s="14"/>
      <c r="G427" s="14"/>
      <c r="H427" s="14"/>
      <c r="I427" s="14"/>
      <c r="J427" s="14"/>
      <c r="K427" s="14"/>
      <c r="L427" s="14"/>
      <c r="M427" s="13"/>
      <c r="Q427" s="1" t="s">
        <v>519</v>
      </c>
    </row>
    <row r="428" spans="1:48" ht="26.1" customHeight="1" x14ac:dyDescent="0.3">
      <c r="A428" s="13"/>
      <c r="B428" s="13"/>
      <c r="C428" s="13"/>
      <c r="D428" s="13"/>
      <c r="E428" s="14"/>
      <c r="F428" s="14"/>
      <c r="G428" s="14"/>
      <c r="H428" s="14"/>
      <c r="I428" s="14"/>
      <c r="J428" s="14"/>
      <c r="K428" s="14"/>
      <c r="L428" s="14"/>
      <c r="M428" s="13"/>
      <c r="Q428" s="1" t="s">
        <v>519</v>
      </c>
    </row>
    <row r="429" spans="1:48" ht="26.1" customHeight="1" x14ac:dyDescent="0.3">
      <c r="A429" s="12" t="s">
        <v>111</v>
      </c>
      <c r="B429" s="13"/>
      <c r="C429" s="13"/>
      <c r="D429" s="13"/>
      <c r="E429" s="14"/>
      <c r="F429" s="14">
        <f>SUMIF(Q406:Q428,"010401",F406:F428)</f>
        <v>38380450</v>
      </c>
      <c r="G429" s="14"/>
      <c r="H429" s="14">
        <f>SUMIF(Q406:Q428,"010401",H406:H428)</f>
        <v>3915575</v>
      </c>
      <c r="I429" s="14"/>
      <c r="J429" s="14">
        <f>SUMIF(Q406:Q428,"010401",J406:J428)</f>
        <v>43643</v>
      </c>
      <c r="K429" s="14"/>
      <c r="L429" s="14">
        <f>SUMIF(Q406:Q428,"010401",L406:L428)</f>
        <v>42339668</v>
      </c>
      <c r="M429" s="13"/>
      <c r="N429" t="s">
        <v>112</v>
      </c>
    </row>
    <row r="430" spans="1:48" ht="26.1" customHeight="1" x14ac:dyDescent="0.3">
      <c r="A430" s="12" t="s">
        <v>540</v>
      </c>
      <c r="B430" s="12" t="s">
        <v>53</v>
      </c>
      <c r="C430" s="13"/>
      <c r="D430" s="13"/>
      <c r="E430" s="14"/>
      <c r="F430" s="14"/>
      <c r="G430" s="14"/>
      <c r="H430" s="14"/>
      <c r="I430" s="14"/>
      <c r="J430" s="14"/>
      <c r="K430" s="14"/>
      <c r="L430" s="14"/>
      <c r="M430" s="13"/>
      <c r="Q430" s="1" t="s">
        <v>541</v>
      </c>
    </row>
    <row r="431" spans="1:48" ht="26.1" customHeight="1" x14ac:dyDescent="0.3">
      <c r="A431" s="12" t="s">
        <v>543</v>
      </c>
      <c r="B431" s="12" t="s">
        <v>53</v>
      </c>
      <c r="C431" s="12" t="s">
        <v>70</v>
      </c>
      <c r="D431" s="13">
        <v>180</v>
      </c>
      <c r="E431" s="14">
        <f>TRUNC(단가대비표!O145,0)</f>
        <v>4449</v>
      </c>
      <c r="F431" s="14">
        <f>TRUNC(E431*D431, 0)</f>
        <v>800820</v>
      </c>
      <c r="G431" s="14">
        <f>TRUNC(단가대비표!P145,0)</f>
        <v>0</v>
      </c>
      <c r="H431" s="14">
        <f>TRUNC(G431*D431, 0)</f>
        <v>0</v>
      </c>
      <c r="I431" s="14">
        <f>TRUNC(단가대비표!V145,0)</f>
        <v>0</v>
      </c>
      <c r="J431" s="14">
        <f>TRUNC(I431*D431, 0)</f>
        <v>0</v>
      </c>
      <c r="K431" s="14">
        <f>TRUNC(E431+G431+I431, 0)</f>
        <v>4449</v>
      </c>
      <c r="L431" s="14">
        <f>TRUNC(F431+H431+J431, 0)</f>
        <v>800820</v>
      </c>
      <c r="M431" s="12" t="s">
        <v>53</v>
      </c>
      <c r="N431" s="1" t="s">
        <v>544</v>
      </c>
      <c r="O431" s="1" t="s">
        <v>53</v>
      </c>
      <c r="P431" s="1" t="s">
        <v>53</v>
      </c>
      <c r="Q431" s="1" t="s">
        <v>541</v>
      </c>
      <c r="R431" s="1" t="s">
        <v>66</v>
      </c>
      <c r="S431" s="1" t="s">
        <v>66</v>
      </c>
      <c r="T431" s="1" t="s">
        <v>65</v>
      </c>
      <c r="AR431" s="1" t="s">
        <v>53</v>
      </c>
      <c r="AS431" s="1" t="s">
        <v>53</v>
      </c>
      <c r="AU431" s="1" t="s">
        <v>545</v>
      </c>
      <c r="AV431">
        <v>165</v>
      </c>
    </row>
    <row r="432" spans="1:48" ht="26.1" customHeight="1" x14ac:dyDescent="0.3">
      <c r="A432" s="13"/>
      <c r="B432" s="13"/>
      <c r="C432" s="13"/>
      <c r="D432" s="13"/>
      <c r="E432" s="14"/>
      <c r="F432" s="14"/>
      <c r="G432" s="14"/>
      <c r="H432" s="14"/>
      <c r="I432" s="14"/>
      <c r="J432" s="14"/>
      <c r="K432" s="14"/>
      <c r="L432" s="14"/>
      <c r="M432" s="13"/>
      <c r="Q432" s="1" t="s">
        <v>541</v>
      </c>
    </row>
    <row r="433" spans="1:17" ht="26.1" customHeight="1" x14ac:dyDescent="0.3">
      <c r="A433" s="13"/>
      <c r="B433" s="13"/>
      <c r="C433" s="13"/>
      <c r="D433" s="13"/>
      <c r="E433" s="14"/>
      <c r="F433" s="14"/>
      <c r="G433" s="14"/>
      <c r="H433" s="14"/>
      <c r="I433" s="14"/>
      <c r="J433" s="14"/>
      <c r="K433" s="14"/>
      <c r="L433" s="14"/>
      <c r="M433" s="13"/>
      <c r="Q433" s="1" t="s">
        <v>541</v>
      </c>
    </row>
    <row r="434" spans="1:17" ht="26.1" customHeight="1" x14ac:dyDescent="0.3">
      <c r="A434" s="13"/>
      <c r="B434" s="13"/>
      <c r="C434" s="13"/>
      <c r="D434" s="13"/>
      <c r="E434" s="14"/>
      <c r="F434" s="14"/>
      <c r="G434" s="14"/>
      <c r="H434" s="14"/>
      <c r="I434" s="14"/>
      <c r="J434" s="14"/>
      <c r="K434" s="14"/>
      <c r="L434" s="14"/>
      <c r="M434" s="13"/>
      <c r="Q434" s="1" t="s">
        <v>541</v>
      </c>
    </row>
    <row r="435" spans="1:17" ht="26.1" customHeight="1" x14ac:dyDescent="0.3">
      <c r="A435" s="13"/>
      <c r="B435" s="13"/>
      <c r="C435" s="13"/>
      <c r="D435" s="13"/>
      <c r="E435" s="14"/>
      <c r="F435" s="14"/>
      <c r="G435" s="14"/>
      <c r="H435" s="14"/>
      <c r="I435" s="14"/>
      <c r="J435" s="14"/>
      <c r="K435" s="14"/>
      <c r="L435" s="14"/>
      <c r="M435" s="13"/>
      <c r="Q435" s="1" t="s">
        <v>541</v>
      </c>
    </row>
    <row r="436" spans="1:17" ht="26.1" customHeight="1" x14ac:dyDescent="0.3">
      <c r="A436" s="13"/>
      <c r="B436" s="13"/>
      <c r="C436" s="13"/>
      <c r="D436" s="13"/>
      <c r="E436" s="14"/>
      <c r="F436" s="14"/>
      <c r="G436" s="14"/>
      <c r="H436" s="14"/>
      <c r="I436" s="14"/>
      <c r="J436" s="14"/>
      <c r="K436" s="14"/>
      <c r="L436" s="14"/>
      <c r="M436" s="13"/>
      <c r="Q436" s="1" t="s">
        <v>541</v>
      </c>
    </row>
    <row r="437" spans="1:17" ht="26.1" customHeight="1" x14ac:dyDescent="0.3">
      <c r="A437" s="13"/>
      <c r="B437" s="13"/>
      <c r="C437" s="13"/>
      <c r="D437" s="13"/>
      <c r="E437" s="14"/>
      <c r="F437" s="14"/>
      <c r="G437" s="14"/>
      <c r="H437" s="14"/>
      <c r="I437" s="14"/>
      <c r="J437" s="14"/>
      <c r="K437" s="14"/>
      <c r="L437" s="14"/>
      <c r="M437" s="13"/>
      <c r="Q437" s="1" t="s">
        <v>541</v>
      </c>
    </row>
    <row r="438" spans="1:17" ht="26.1" customHeight="1" x14ac:dyDescent="0.3">
      <c r="A438" s="13"/>
      <c r="B438" s="13"/>
      <c r="C438" s="13"/>
      <c r="D438" s="13"/>
      <c r="E438" s="14"/>
      <c r="F438" s="14"/>
      <c r="G438" s="14"/>
      <c r="H438" s="14"/>
      <c r="I438" s="14"/>
      <c r="J438" s="14"/>
      <c r="K438" s="14"/>
      <c r="L438" s="14"/>
      <c r="M438" s="13"/>
      <c r="Q438" s="1" t="s">
        <v>541</v>
      </c>
    </row>
    <row r="439" spans="1:17" ht="26.1" customHeight="1" x14ac:dyDescent="0.3">
      <c r="A439" s="13"/>
      <c r="B439" s="13"/>
      <c r="C439" s="13"/>
      <c r="D439" s="13"/>
      <c r="E439" s="14"/>
      <c r="F439" s="14"/>
      <c r="G439" s="14"/>
      <c r="H439" s="14"/>
      <c r="I439" s="14"/>
      <c r="J439" s="14"/>
      <c r="K439" s="14"/>
      <c r="L439" s="14"/>
      <c r="M439" s="13"/>
      <c r="Q439" s="1" t="s">
        <v>541</v>
      </c>
    </row>
    <row r="440" spans="1:17" ht="26.1" customHeight="1" x14ac:dyDescent="0.3">
      <c r="A440" s="13"/>
      <c r="B440" s="13"/>
      <c r="C440" s="13"/>
      <c r="D440" s="13"/>
      <c r="E440" s="14"/>
      <c r="F440" s="14"/>
      <c r="G440" s="14"/>
      <c r="H440" s="14"/>
      <c r="I440" s="14"/>
      <c r="J440" s="14"/>
      <c r="K440" s="14"/>
      <c r="L440" s="14"/>
      <c r="M440" s="13"/>
      <c r="Q440" s="1" t="s">
        <v>541</v>
      </c>
    </row>
    <row r="441" spans="1:17" ht="26.1" customHeight="1" x14ac:dyDescent="0.3">
      <c r="A441" s="13"/>
      <c r="B441" s="13"/>
      <c r="C441" s="13"/>
      <c r="D441" s="13"/>
      <c r="E441" s="14"/>
      <c r="F441" s="14"/>
      <c r="G441" s="14"/>
      <c r="H441" s="14"/>
      <c r="I441" s="14"/>
      <c r="J441" s="14"/>
      <c r="K441" s="14"/>
      <c r="L441" s="14"/>
      <c r="M441" s="13"/>
      <c r="Q441" s="1" t="s">
        <v>541</v>
      </c>
    </row>
    <row r="442" spans="1:17" ht="26.1" customHeight="1" x14ac:dyDescent="0.3">
      <c r="A442" s="13"/>
      <c r="B442" s="13"/>
      <c r="C442" s="13"/>
      <c r="D442" s="13"/>
      <c r="E442" s="14"/>
      <c r="F442" s="14"/>
      <c r="G442" s="14"/>
      <c r="H442" s="14"/>
      <c r="I442" s="14"/>
      <c r="J442" s="14"/>
      <c r="K442" s="14"/>
      <c r="L442" s="14"/>
      <c r="M442" s="13"/>
      <c r="Q442" s="1" t="s">
        <v>541</v>
      </c>
    </row>
    <row r="443" spans="1:17" ht="26.1" customHeight="1" x14ac:dyDescent="0.3">
      <c r="A443" s="13"/>
      <c r="B443" s="13"/>
      <c r="C443" s="13"/>
      <c r="D443" s="13"/>
      <c r="E443" s="14"/>
      <c r="F443" s="14"/>
      <c r="G443" s="14"/>
      <c r="H443" s="14"/>
      <c r="I443" s="14"/>
      <c r="J443" s="14"/>
      <c r="K443" s="14"/>
      <c r="L443" s="14"/>
      <c r="M443" s="13"/>
      <c r="Q443" s="1" t="s">
        <v>541</v>
      </c>
    </row>
    <row r="444" spans="1:17" ht="26.1" customHeight="1" x14ac:dyDescent="0.3">
      <c r="A444" s="13"/>
      <c r="B444" s="13"/>
      <c r="C444" s="13"/>
      <c r="D444" s="13"/>
      <c r="E444" s="14"/>
      <c r="F444" s="14"/>
      <c r="G444" s="14"/>
      <c r="H444" s="14"/>
      <c r="I444" s="14"/>
      <c r="J444" s="14"/>
      <c r="K444" s="14"/>
      <c r="L444" s="14"/>
      <c r="M444" s="13"/>
      <c r="Q444" s="1" t="s">
        <v>541</v>
      </c>
    </row>
    <row r="445" spans="1:17" ht="26.1" customHeight="1" x14ac:dyDescent="0.3">
      <c r="A445" s="13"/>
      <c r="B445" s="13"/>
      <c r="C445" s="13"/>
      <c r="D445" s="13"/>
      <c r="E445" s="14"/>
      <c r="F445" s="14"/>
      <c r="G445" s="14"/>
      <c r="H445" s="14"/>
      <c r="I445" s="14"/>
      <c r="J445" s="14"/>
      <c r="K445" s="14"/>
      <c r="L445" s="14"/>
      <c r="M445" s="13"/>
      <c r="Q445" s="1" t="s">
        <v>541</v>
      </c>
    </row>
    <row r="446" spans="1:17" ht="26.1" customHeight="1" x14ac:dyDescent="0.3">
      <c r="A446" s="13"/>
      <c r="B446" s="13"/>
      <c r="C446" s="13"/>
      <c r="D446" s="13"/>
      <c r="E446" s="14"/>
      <c r="F446" s="14"/>
      <c r="G446" s="14"/>
      <c r="H446" s="14"/>
      <c r="I446" s="14"/>
      <c r="J446" s="14"/>
      <c r="K446" s="14"/>
      <c r="L446" s="14"/>
      <c r="M446" s="13"/>
      <c r="Q446" s="1" t="s">
        <v>541</v>
      </c>
    </row>
    <row r="447" spans="1:17" ht="26.1" customHeight="1" x14ac:dyDescent="0.3">
      <c r="A447" s="13"/>
      <c r="B447" s="13"/>
      <c r="C447" s="13"/>
      <c r="D447" s="13"/>
      <c r="E447" s="14"/>
      <c r="F447" s="14"/>
      <c r="G447" s="14"/>
      <c r="H447" s="14"/>
      <c r="I447" s="14"/>
      <c r="J447" s="14"/>
      <c r="K447" s="14"/>
      <c r="L447" s="14"/>
      <c r="M447" s="13"/>
      <c r="Q447" s="1" t="s">
        <v>541</v>
      </c>
    </row>
    <row r="448" spans="1:17" ht="26.1" customHeight="1" x14ac:dyDescent="0.3">
      <c r="A448" s="13"/>
      <c r="B448" s="13"/>
      <c r="C448" s="13"/>
      <c r="D448" s="13"/>
      <c r="E448" s="14"/>
      <c r="F448" s="14"/>
      <c r="G448" s="14"/>
      <c r="H448" s="14"/>
      <c r="I448" s="14"/>
      <c r="J448" s="14"/>
      <c r="K448" s="14"/>
      <c r="L448" s="14"/>
      <c r="M448" s="13"/>
      <c r="Q448" s="1" t="s">
        <v>541</v>
      </c>
    </row>
    <row r="449" spans="1:17" ht="26.1" customHeight="1" x14ac:dyDescent="0.3">
      <c r="A449" s="13"/>
      <c r="B449" s="13"/>
      <c r="C449" s="13"/>
      <c r="D449" s="13"/>
      <c r="E449" s="14"/>
      <c r="F449" s="14"/>
      <c r="G449" s="14"/>
      <c r="H449" s="14"/>
      <c r="I449" s="14"/>
      <c r="J449" s="14"/>
      <c r="K449" s="14"/>
      <c r="L449" s="14"/>
      <c r="M449" s="13"/>
      <c r="Q449" s="1" t="s">
        <v>541</v>
      </c>
    </row>
    <row r="450" spans="1:17" ht="26.1" customHeight="1" x14ac:dyDescent="0.3">
      <c r="A450" s="13"/>
      <c r="B450" s="13"/>
      <c r="C450" s="13"/>
      <c r="D450" s="13"/>
      <c r="E450" s="14"/>
      <c r="F450" s="14"/>
      <c r="G450" s="14"/>
      <c r="H450" s="14"/>
      <c r="I450" s="14"/>
      <c r="J450" s="14"/>
      <c r="K450" s="14"/>
      <c r="L450" s="14"/>
      <c r="M450" s="13"/>
      <c r="Q450" s="1" t="s">
        <v>541</v>
      </c>
    </row>
    <row r="451" spans="1:17" ht="26.1" customHeight="1" x14ac:dyDescent="0.3">
      <c r="A451" s="13"/>
      <c r="B451" s="13"/>
      <c r="C451" s="13"/>
      <c r="D451" s="13"/>
      <c r="E451" s="14"/>
      <c r="F451" s="14"/>
      <c r="G451" s="14"/>
      <c r="H451" s="14"/>
      <c r="I451" s="14"/>
      <c r="J451" s="14"/>
      <c r="K451" s="14"/>
      <c r="L451" s="14"/>
      <c r="M451" s="13"/>
      <c r="Q451" s="1" t="s">
        <v>541</v>
      </c>
    </row>
    <row r="452" spans="1:17" ht="26.1" customHeight="1" x14ac:dyDescent="0.3">
      <c r="A452" s="13"/>
      <c r="B452" s="13"/>
      <c r="C452" s="13"/>
      <c r="D452" s="13"/>
      <c r="E452" s="14"/>
      <c r="F452" s="14"/>
      <c r="G452" s="14"/>
      <c r="H452" s="14"/>
      <c r="I452" s="14"/>
      <c r="J452" s="14"/>
      <c r="K452" s="14"/>
      <c r="L452" s="14"/>
      <c r="M452" s="13"/>
      <c r="Q452" s="1" t="s">
        <v>541</v>
      </c>
    </row>
    <row r="453" spans="1:17" ht="26.1" customHeight="1" x14ac:dyDescent="0.3">
      <c r="A453" s="13"/>
      <c r="B453" s="13"/>
      <c r="C453" s="13"/>
      <c r="D453" s="13"/>
      <c r="E453" s="14"/>
      <c r="F453" s="14"/>
      <c r="G453" s="14"/>
      <c r="H453" s="14"/>
      <c r="I453" s="14"/>
      <c r="J453" s="14"/>
      <c r="K453" s="14"/>
      <c r="L453" s="14"/>
      <c r="M453" s="13"/>
      <c r="Q453" s="1" t="s">
        <v>541</v>
      </c>
    </row>
    <row r="454" spans="1:17" ht="26.1" customHeight="1" x14ac:dyDescent="0.3">
      <c r="A454" s="12" t="s">
        <v>111</v>
      </c>
      <c r="B454" s="13"/>
      <c r="C454" s="13"/>
      <c r="D454" s="13"/>
      <c r="E454" s="14"/>
      <c r="F454" s="14">
        <f>SUMIF(Q431:Q453,"010402",F431:F453)</f>
        <v>800820</v>
      </c>
      <c r="G454" s="14"/>
      <c r="H454" s="14">
        <f>SUMIF(Q431:Q453,"010402",H431:H453)</f>
        <v>0</v>
      </c>
      <c r="I454" s="14"/>
      <c r="J454" s="14">
        <f>SUMIF(Q431:Q453,"010402",J431:J453)</f>
        <v>0</v>
      </c>
      <c r="K454" s="14"/>
      <c r="L454" s="14">
        <f>SUMIF(Q431:Q453,"010402",L431:L453)</f>
        <v>800820</v>
      </c>
      <c r="M454" s="13"/>
      <c r="N454" t="s">
        <v>112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  <brk id="279" max="16383" man="1"/>
    <brk id="304" max="16383" man="1"/>
    <brk id="329" max="16383" man="1"/>
    <brk id="354" max="16383" man="1"/>
    <brk id="379" max="16383" man="1"/>
    <brk id="404" max="16383" man="1"/>
    <brk id="429" max="16383" man="1"/>
    <brk id="4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C587-E932-4EC8-8EBB-96149E128A83}">
  <sheetPr>
    <pageSetUpPr fitToPage="1"/>
  </sheetPr>
  <dimension ref="A1:N94"/>
  <sheetViews>
    <sheetView topLeftCell="B1" workbookViewId="0">
      <selection activeCell="A10" sqref="A10"/>
    </sheetView>
  </sheetViews>
  <sheetFormatPr defaultRowHeight="26.1" customHeight="1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26.1" customHeight="1" x14ac:dyDescent="0.3">
      <c r="A1" s="3"/>
      <c r="B1" s="2" t="s">
        <v>546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26.1" customHeight="1" x14ac:dyDescent="0.3">
      <c r="A2" s="19"/>
      <c r="B2" s="20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26.1" customHeight="1" x14ac:dyDescent="0.3">
      <c r="A3" s="7" t="s">
        <v>547</v>
      </c>
      <c r="B3" s="7" t="s">
        <v>2</v>
      </c>
      <c r="C3" s="7" t="s">
        <v>3</v>
      </c>
      <c r="D3" s="7" t="s">
        <v>4</v>
      </c>
      <c r="E3" s="7" t="s">
        <v>548</v>
      </c>
      <c r="F3" s="7" t="s">
        <v>549</v>
      </c>
      <c r="G3" s="7" t="s">
        <v>550</v>
      </c>
      <c r="H3" s="7" t="s">
        <v>551</v>
      </c>
      <c r="I3" s="7" t="s">
        <v>552</v>
      </c>
      <c r="J3" s="7" t="s">
        <v>553</v>
      </c>
      <c r="K3" s="7" t="s">
        <v>554</v>
      </c>
      <c r="L3" s="7" t="s">
        <v>555</v>
      </c>
      <c r="M3" s="7" t="s">
        <v>556</v>
      </c>
      <c r="N3" s="1" t="s">
        <v>557</v>
      </c>
    </row>
    <row r="4" spans="1:14" ht="26.1" customHeight="1" x14ac:dyDescent="0.3">
      <c r="A4" s="21" t="s">
        <v>64</v>
      </c>
      <c r="B4" s="21" t="s">
        <v>60</v>
      </c>
      <c r="C4" s="21" t="s">
        <v>61</v>
      </c>
      <c r="D4" s="21" t="s">
        <v>62</v>
      </c>
      <c r="E4" s="29">
        <f>일위대가!F10</f>
        <v>8873</v>
      </c>
      <c r="F4" s="29">
        <f>일위대가!H10</f>
        <v>59025</v>
      </c>
      <c r="G4" s="29">
        <f>일위대가!J10</f>
        <v>31344</v>
      </c>
      <c r="H4" s="29">
        <f t="shared" ref="H4:H19" si="0">E4+F4+G4</f>
        <v>99242</v>
      </c>
      <c r="I4" s="21" t="s">
        <v>63</v>
      </c>
      <c r="J4" s="21" t="s">
        <v>53</v>
      </c>
      <c r="K4" s="21" t="s">
        <v>395</v>
      </c>
      <c r="L4" s="21" t="s">
        <v>53</v>
      </c>
      <c r="M4" s="21" t="s">
        <v>53</v>
      </c>
      <c r="N4" s="1" t="s">
        <v>65</v>
      </c>
    </row>
    <row r="5" spans="1:14" ht="26.1" customHeight="1" x14ac:dyDescent="0.3">
      <c r="A5" s="21" t="s">
        <v>72</v>
      </c>
      <c r="B5" s="21" t="s">
        <v>68</v>
      </c>
      <c r="C5" s="21" t="s">
        <v>69</v>
      </c>
      <c r="D5" s="21" t="s">
        <v>70</v>
      </c>
      <c r="E5" s="29">
        <f>일위대가!F25</f>
        <v>0</v>
      </c>
      <c r="F5" s="29">
        <f>일위대가!H25</f>
        <v>0</v>
      </c>
      <c r="G5" s="29">
        <f>일위대가!J25</f>
        <v>44662</v>
      </c>
      <c r="H5" s="29">
        <f t="shared" si="0"/>
        <v>44662</v>
      </c>
      <c r="I5" s="21" t="s">
        <v>71</v>
      </c>
      <c r="J5" s="21" t="s">
        <v>53</v>
      </c>
      <c r="K5" s="21" t="s">
        <v>53</v>
      </c>
      <c r="L5" s="21" t="s">
        <v>53</v>
      </c>
      <c r="M5" s="21" t="s">
        <v>53</v>
      </c>
      <c r="N5" s="1" t="s">
        <v>53</v>
      </c>
    </row>
    <row r="6" spans="1:14" ht="26.1" customHeight="1" x14ac:dyDescent="0.3">
      <c r="A6" s="21" t="s">
        <v>78</v>
      </c>
      <c r="B6" s="21" t="s">
        <v>74</v>
      </c>
      <c r="C6" s="21" t="s">
        <v>75</v>
      </c>
      <c r="D6" s="21" t="s">
        <v>76</v>
      </c>
      <c r="E6" s="29">
        <f>일위대가!F40</f>
        <v>36387</v>
      </c>
      <c r="F6" s="29">
        <f>일위대가!H40</f>
        <v>95287</v>
      </c>
      <c r="G6" s="29">
        <f>일위대가!J40</f>
        <v>0</v>
      </c>
      <c r="H6" s="29">
        <f t="shared" si="0"/>
        <v>131674</v>
      </c>
      <c r="I6" s="21" t="s">
        <v>77</v>
      </c>
      <c r="J6" s="21" t="s">
        <v>53</v>
      </c>
      <c r="K6" s="21" t="s">
        <v>53</v>
      </c>
      <c r="L6" s="21" t="s">
        <v>53</v>
      </c>
      <c r="M6" s="21" t="s">
        <v>53</v>
      </c>
      <c r="N6" s="1" t="s">
        <v>53</v>
      </c>
    </row>
    <row r="7" spans="1:14" ht="26.1" customHeight="1" x14ac:dyDescent="0.3">
      <c r="A7" s="21" t="s">
        <v>84</v>
      </c>
      <c r="B7" s="21" t="s">
        <v>80</v>
      </c>
      <c r="C7" s="21" t="s">
        <v>81</v>
      </c>
      <c r="D7" s="21" t="s">
        <v>82</v>
      </c>
      <c r="E7" s="29">
        <f>일위대가!F56</f>
        <v>2849</v>
      </c>
      <c r="F7" s="29">
        <f>일위대가!H56</f>
        <v>14831</v>
      </c>
      <c r="G7" s="29">
        <f>일위대가!J56</f>
        <v>296</v>
      </c>
      <c r="H7" s="29">
        <f t="shared" si="0"/>
        <v>17976</v>
      </c>
      <c r="I7" s="21" t="s">
        <v>83</v>
      </c>
      <c r="J7" s="21" t="s">
        <v>53</v>
      </c>
      <c r="K7" s="21" t="s">
        <v>53</v>
      </c>
      <c r="L7" s="21" t="s">
        <v>53</v>
      </c>
      <c r="M7" s="21" t="s">
        <v>53</v>
      </c>
      <c r="N7" s="1" t="s">
        <v>53</v>
      </c>
    </row>
    <row r="8" spans="1:14" ht="26.1" customHeight="1" x14ac:dyDescent="0.3">
      <c r="A8" s="21" t="s">
        <v>88</v>
      </c>
      <c r="B8" s="21" t="s">
        <v>80</v>
      </c>
      <c r="C8" s="21" t="s">
        <v>86</v>
      </c>
      <c r="D8" s="21" t="s">
        <v>82</v>
      </c>
      <c r="E8" s="29">
        <f>일위대가!F72</f>
        <v>2849</v>
      </c>
      <c r="F8" s="29">
        <f>일위대가!H72</f>
        <v>17130</v>
      </c>
      <c r="G8" s="29">
        <f>일위대가!J72</f>
        <v>342</v>
      </c>
      <c r="H8" s="29">
        <f t="shared" si="0"/>
        <v>20321</v>
      </c>
      <c r="I8" s="21" t="s">
        <v>87</v>
      </c>
      <c r="J8" s="21" t="s">
        <v>53</v>
      </c>
      <c r="K8" s="21" t="s">
        <v>53</v>
      </c>
      <c r="L8" s="21" t="s">
        <v>53</v>
      </c>
      <c r="M8" s="21" t="s">
        <v>53</v>
      </c>
      <c r="N8" s="1" t="s">
        <v>53</v>
      </c>
    </row>
    <row r="9" spans="1:14" ht="26.1" customHeight="1" x14ac:dyDescent="0.3">
      <c r="A9" s="21" t="s">
        <v>94</v>
      </c>
      <c r="B9" s="21" t="s">
        <v>90</v>
      </c>
      <c r="C9" s="21" t="s">
        <v>91</v>
      </c>
      <c r="D9" s="21" t="s">
        <v>92</v>
      </c>
      <c r="E9" s="29">
        <f>일위대가!F78</f>
        <v>0</v>
      </c>
      <c r="F9" s="29">
        <f>일위대가!H78</f>
        <v>0</v>
      </c>
      <c r="G9" s="29">
        <f>일위대가!J78</f>
        <v>1017970</v>
      </c>
      <c r="H9" s="29">
        <f t="shared" si="0"/>
        <v>1017970</v>
      </c>
      <c r="I9" s="21" t="s">
        <v>93</v>
      </c>
      <c r="J9" s="21" t="s">
        <v>53</v>
      </c>
      <c r="K9" s="21" t="s">
        <v>53</v>
      </c>
      <c r="L9" s="21" t="s">
        <v>53</v>
      </c>
      <c r="M9" s="21" t="s">
        <v>53</v>
      </c>
      <c r="N9" s="1" t="s">
        <v>53</v>
      </c>
    </row>
    <row r="10" spans="1:14" ht="26.1" customHeight="1" x14ac:dyDescent="0.3">
      <c r="A10" s="21" t="s">
        <v>100</v>
      </c>
      <c r="B10" s="21" t="s">
        <v>96</v>
      </c>
      <c r="C10" s="21" t="s">
        <v>97</v>
      </c>
      <c r="D10" s="21" t="s">
        <v>98</v>
      </c>
      <c r="E10" s="29">
        <f>일위대가!F82</f>
        <v>0</v>
      </c>
      <c r="F10" s="29">
        <f>일위대가!H82</f>
        <v>1036188</v>
      </c>
      <c r="G10" s="29">
        <f>일위대가!J82</f>
        <v>0</v>
      </c>
      <c r="H10" s="29">
        <f t="shared" si="0"/>
        <v>1036188</v>
      </c>
      <c r="I10" s="21" t="s">
        <v>99</v>
      </c>
      <c r="J10" s="21" t="s">
        <v>53</v>
      </c>
      <c r="K10" s="21" t="s">
        <v>53</v>
      </c>
      <c r="L10" s="21" t="s">
        <v>53</v>
      </c>
      <c r="M10" s="21" t="s">
        <v>53</v>
      </c>
      <c r="N10" s="1" t="s">
        <v>53</v>
      </c>
    </row>
    <row r="11" spans="1:14" ht="26.1" customHeight="1" x14ac:dyDescent="0.3">
      <c r="A11" s="21" t="s">
        <v>104</v>
      </c>
      <c r="B11" s="21" t="s">
        <v>102</v>
      </c>
      <c r="C11" s="21" t="s">
        <v>53</v>
      </c>
      <c r="D11" s="21" t="s">
        <v>82</v>
      </c>
      <c r="E11" s="29">
        <f>일위대가!F86</f>
        <v>0</v>
      </c>
      <c r="F11" s="29">
        <f>일위대가!H86</f>
        <v>3453</v>
      </c>
      <c r="G11" s="29">
        <f>일위대가!J86</f>
        <v>0</v>
      </c>
      <c r="H11" s="29">
        <f t="shared" si="0"/>
        <v>3453</v>
      </c>
      <c r="I11" s="21" t="s">
        <v>103</v>
      </c>
      <c r="J11" s="21" t="s">
        <v>53</v>
      </c>
      <c r="K11" s="21" t="s">
        <v>53</v>
      </c>
      <c r="L11" s="21" t="s">
        <v>53</v>
      </c>
      <c r="M11" s="21" t="s">
        <v>53</v>
      </c>
      <c r="N11" s="1" t="s">
        <v>53</v>
      </c>
    </row>
    <row r="12" spans="1:14" ht="26.1" customHeight="1" x14ac:dyDescent="0.3">
      <c r="A12" s="21" t="s">
        <v>109</v>
      </c>
      <c r="B12" s="21" t="s">
        <v>106</v>
      </c>
      <c r="C12" s="21" t="s">
        <v>107</v>
      </c>
      <c r="D12" s="21" t="s">
        <v>82</v>
      </c>
      <c r="E12" s="29">
        <f>일위대가!F90</f>
        <v>0</v>
      </c>
      <c r="F12" s="29">
        <f>일위대가!H90</f>
        <v>4317</v>
      </c>
      <c r="G12" s="29">
        <f>일위대가!J90</f>
        <v>0</v>
      </c>
      <c r="H12" s="29">
        <f t="shared" si="0"/>
        <v>4317</v>
      </c>
      <c r="I12" s="21" t="s">
        <v>108</v>
      </c>
      <c r="J12" s="21" t="s">
        <v>53</v>
      </c>
      <c r="K12" s="21" t="s">
        <v>53</v>
      </c>
      <c r="L12" s="21" t="s">
        <v>53</v>
      </c>
      <c r="M12" s="21" t="s">
        <v>53</v>
      </c>
      <c r="N12" s="1" t="s">
        <v>53</v>
      </c>
    </row>
    <row r="13" spans="1:14" ht="26.1" customHeight="1" x14ac:dyDescent="0.3">
      <c r="A13" s="21" t="s">
        <v>118</v>
      </c>
      <c r="B13" s="21" t="s">
        <v>115</v>
      </c>
      <c r="C13" s="21" t="s">
        <v>116</v>
      </c>
      <c r="D13" s="21" t="s">
        <v>70</v>
      </c>
      <c r="E13" s="29">
        <f>일위대가!F97</f>
        <v>51826</v>
      </c>
      <c r="F13" s="29">
        <f>일위대가!H97</f>
        <v>56493</v>
      </c>
      <c r="G13" s="29">
        <f>일위대가!J97</f>
        <v>1026</v>
      </c>
      <c r="H13" s="29">
        <f t="shared" si="0"/>
        <v>109345</v>
      </c>
      <c r="I13" s="21" t="s">
        <v>117</v>
      </c>
      <c r="J13" s="21" t="s">
        <v>53</v>
      </c>
      <c r="K13" s="21" t="s">
        <v>53</v>
      </c>
      <c r="L13" s="21" t="s">
        <v>53</v>
      </c>
      <c r="M13" s="21" t="s">
        <v>53</v>
      </c>
      <c r="N13" s="1" t="s">
        <v>53</v>
      </c>
    </row>
    <row r="14" spans="1:14" ht="26.1" customHeight="1" x14ac:dyDescent="0.3">
      <c r="A14" s="21" t="s">
        <v>125</v>
      </c>
      <c r="B14" s="21" t="s">
        <v>122</v>
      </c>
      <c r="C14" s="21" t="s">
        <v>123</v>
      </c>
      <c r="D14" s="21" t="s">
        <v>70</v>
      </c>
      <c r="E14" s="29">
        <f>일위대가!F103</f>
        <v>25633</v>
      </c>
      <c r="F14" s="29">
        <f>일위대가!H103</f>
        <v>25870</v>
      </c>
      <c r="G14" s="29">
        <f>일위대가!J103</f>
        <v>517</v>
      </c>
      <c r="H14" s="29">
        <f t="shared" si="0"/>
        <v>52020</v>
      </c>
      <c r="I14" s="21" t="s">
        <v>124</v>
      </c>
      <c r="J14" s="21" t="s">
        <v>53</v>
      </c>
      <c r="K14" s="21" t="s">
        <v>53</v>
      </c>
      <c r="L14" s="21" t="s">
        <v>53</v>
      </c>
      <c r="M14" s="21" t="s">
        <v>53</v>
      </c>
      <c r="N14" s="1" t="s">
        <v>53</v>
      </c>
    </row>
    <row r="15" spans="1:14" ht="26.1" customHeight="1" x14ac:dyDescent="0.3">
      <c r="A15" s="21" t="s">
        <v>130</v>
      </c>
      <c r="B15" s="21" t="s">
        <v>127</v>
      </c>
      <c r="C15" s="21" t="s">
        <v>128</v>
      </c>
      <c r="D15" s="21" t="s">
        <v>70</v>
      </c>
      <c r="E15" s="29">
        <f>일위대가!F109</f>
        <v>22496</v>
      </c>
      <c r="F15" s="29">
        <f>일위대가!H109</f>
        <v>25870</v>
      </c>
      <c r="G15" s="29">
        <f>일위대가!J109</f>
        <v>517</v>
      </c>
      <c r="H15" s="29">
        <f t="shared" si="0"/>
        <v>48883</v>
      </c>
      <c r="I15" s="21" t="s">
        <v>129</v>
      </c>
      <c r="J15" s="21" t="s">
        <v>53</v>
      </c>
      <c r="K15" s="21" t="s">
        <v>53</v>
      </c>
      <c r="L15" s="21" t="s">
        <v>53</v>
      </c>
      <c r="M15" s="21" t="s">
        <v>53</v>
      </c>
      <c r="N15" s="1" t="s">
        <v>53</v>
      </c>
    </row>
    <row r="16" spans="1:14" ht="26.1" customHeight="1" x14ac:dyDescent="0.3">
      <c r="A16" s="21" t="s">
        <v>135</v>
      </c>
      <c r="B16" s="21" t="s">
        <v>132</v>
      </c>
      <c r="C16" s="21" t="s">
        <v>133</v>
      </c>
      <c r="D16" s="21" t="s">
        <v>70</v>
      </c>
      <c r="E16" s="29">
        <f>일위대가!F115</f>
        <v>15113</v>
      </c>
      <c r="F16" s="29">
        <f>일위대가!H115</f>
        <v>19674</v>
      </c>
      <c r="G16" s="29">
        <f>일위대가!J115</f>
        <v>784</v>
      </c>
      <c r="H16" s="29">
        <f t="shared" si="0"/>
        <v>35571</v>
      </c>
      <c r="I16" s="21" t="s">
        <v>134</v>
      </c>
      <c r="J16" s="21" t="s">
        <v>53</v>
      </c>
      <c r="K16" s="21" t="s">
        <v>53</v>
      </c>
      <c r="L16" s="21" t="s">
        <v>53</v>
      </c>
      <c r="M16" s="21" t="s">
        <v>53</v>
      </c>
      <c r="N16" s="1" t="s">
        <v>53</v>
      </c>
    </row>
    <row r="17" spans="1:14" ht="26.1" customHeight="1" x14ac:dyDescent="0.3">
      <c r="A17" s="21" t="s">
        <v>141</v>
      </c>
      <c r="B17" s="21" t="s">
        <v>137</v>
      </c>
      <c r="C17" s="21" t="s">
        <v>138</v>
      </c>
      <c r="D17" s="21" t="s">
        <v>139</v>
      </c>
      <c r="E17" s="29">
        <f>일위대가!F120</f>
        <v>18270</v>
      </c>
      <c r="F17" s="29">
        <f>일위대가!H120</f>
        <v>31608</v>
      </c>
      <c r="G17" s="29">
        <f>일위대가!J120</f>
        <v>1260</v>
      </c>
      <c r="H17" s="29">
        <f t="shared" si="0"/>
        <v>51138</v>
      </c>
      <c r="I17" s="21" t="s">
        <v>140</v>
      </c>
      <c r="J17" s="21" t="s">
        <v>53</v>
      </c>
      <c r="K17" s="21" t="s">
        <v>53</v>
      </c>
      <c r="L17" s="21" t="s">
        <v>53</v>
      </c>
      <c r="M17" s="21" t="s">
        <v>53</v>
      </c>
      <c r="N17" s="1" t="s">
        <v>53</v>
      </c>
    </row>
    <row r="18" spans="1:14" ht="26.1" customHeight="1" x14ac:dyDescent="0.3">
      <c r="A18" s="21" t="s">
        <v>146</v>
      </c>
      <c r="B18" s="21" t="s">
        <v>143</v>
      </c>
      <c r="C18" s="21" t="s">
        <v>144</v>
      </c>
      <c r="D18" s="21" t="s">
        <v>70</v>
      </c>
      <c r="E18" s="29">
        <f>일위대가!F131</f>
        <v>8961</v>
      </c>
      <c r="F18" s="29">
        <f>일위대가!H131</f>
        <v>42198</v>
      </c>
      <c r="G18" s="29">
        <f>일위대가!J131</f>
        <v>1597</v>
      </c>
      <c r="H18" s="29">
        <f t="shared" si="0"/>
        <v>52756</v>
      </c>
      <c r="I18" s="21" t="s">
        <v>145</v>
      </c>
      <c r="J18" s="21" t="s">
        <v>53</v>
      </c>
      <c r="K18" s="21" t="s">
        <v>53</v>
      </c>
      <c r="L18" s="21" t="s">
        <v>53</v>
      </c>
      <c r="M18" s="21" t="s">
        <v>53</v>
      </c>
      <c r="N18" s="1" t="s">
        <v>53</v>
      </c>
    </row>
    <row r="19" spans="1:14" ht="26.1" customHeight="1" x14ac:dyDescent="0.3">
      <c r="A19" s="21" t="s">
        <v>174</v>
      </c>
      <c r="B19" s="21" t="s">
        <v>170</v>
      </c>
      <c r="C19" s="21" t="s">
        <v>171</v>
      </c>
      <c r="D19" s="21" t="s">
        <v>172</v>
      </c>
      <c r="E19" s="29">
        <f>일위대가!F136</f>
        <v>0</v>
      </c>
      <c r="F19" s="29">
        <f>일위대가!H136</f>
        <v>3058129</v>
      </c>
      <c r="G19" s="29">
        <f>일위대가!J136</f>
        <v>91743</v>
      </c>
      <c r="H19" s="29">
        <f t="shared" si="0"/>
        <v>3149872</v>
      </c>
      <c r="I19" s="21" t="s">
        <v>173</v>
      </c>
      <c r="J19" s="21" t="s">
        <v>53</v>
      </c>
      <c r="K19" s="21" t="s">
        <v>53</v>
      </c>
      <c r="L19" s="21" t="s">
        <v>53</v>
      </c>
      <c r="M19" s="21" t="s">
        <v>53</v>
      </c>
      <c r="N19" s="1" t="s">
        <v>53</v>
      </c>
    </row>
    <row r="20" spans="1:14" ht="26.1" customHeight="1" x14ac:dyDescent="0.3">
      <c r="A20" s="21" t="s">
        <v>203</v>
      </c>
      <c r="B20" s="21" t="s">
        <v>200</v>
      </c>
      <c r="C20" s="21" t="s">
        <v>201</v>
      </c>
      <c r="D20" s="21" t="s">
        <v>139</v>
      </c>
      <c r="E20" s="29">
        <v>0</v>
      </c>
      <c r="F20" s="29">
        <v>0</v>
      </c>
      <c r="G20" s="29">
        <v>0</v>
      </c>
      <c r="H20" s="29"/>
      <c r="I20" s="21" t="s">
        <v>202</v>
      </c>
      <c r="J20" s="21" t="s">
        <v>53</v>
      </c>
      <c r="K20" s="21" t="s">
        <v>53</v>
      </c>
      <c r="L20" s="21" t="s">
        <v>53</v>
      </c>
      <c r="M20" s="21" t="s">
        <v>53</v>
      </c>
      <c r="N20" s="1" t="s">
        <v>53</v>
      </c>
    </row>
    <row r="21" spans="1:14" ht="26.1" customHeight="1" x14ac:dyDescent="0.3">
      <c r="A21" s="21" t="s">
        <v>208</v>
      </c>
      <c r="B21" s="21" t="s">
        <v>205</v>
      </c>
      <c r="C21" s="21" t="s">
        <v>206</v>
      </c>
      <c r="D21" s="21" t="s">
        <v>139</v>
      </c>
      <c r="E21" s="29">
        <v>0</v>
      </c>
      <c r="F21" s="29">
        <v>0</v>
      </c>
      <c r="G21" s="29">
        <v>0</v>
      </c>
      <c r="H21" s="29"/>
      <c r="I21" s="21" t="s">
        <v>207</v>
      </c>
      <c r="J21" s="21" t="s">
        <v>53</v>
      </c>
      <c r="K21" s="21" t="s">
        <v>53</v>
      </c>
      <c r="L21" s="21" t="s">
        <v>53</v>
      </c>
      <c r="M21" s="21" t="s">
        <v>53</v>
      </c>
      <c r="N21" s="1" t="s">
        <v>53</v>
      </c>
    </row>
    <row r="22" spans="1:14" ht="26.1" customHeight="1" x14ac:dyDescent="0.3">
      <c r="A22" s="21" t="s">
        <v>213</v>
      </c>
      <c r="B22" s="21" t="s">
        <v>210</v>
      </c>
      <c r="C22" s="21" t="s">
        <v>211</v>
      </c>
      <c r="D22" s="21" t="s">
        <v>139</v>
      </c>
      <c r="E22" s="29">
        <v>0</v>
      </c>
      <c r="F22" s="29">
        <v>0</v>
      </c>
      <c r="G22" s="29">
        <v>0</v>
      </c>
      <c r="H22" s="29"/>
      <c r="I22" s="21" t="s">
        <v>212</v>
      </c>
      <c r="J22" s="21" t="s">
        <v>53</v>
      </c>
      <c r="K22" s="21" t="s">
        <v>53</v>
      </c>
      <c r="L22" s="21" t="s">
        <v>53</v>
      </c>
      <c r="M22" s="21" t="s">
        <v>53</v>
      </c>
      <c r="N22" s="1" t="s">
        <v>53</v>
      </c>
    </row>
    <row r="23" spans="1:14" ht="26.1" customHeight="1" x14ac:dyDescent="0.3">
      <c r="A23" s="21" t="s">
        <v>218</v>
      </c>
      <c r="B23" s="21" t="s">
        <v>215</v>
      </c>
      <c r="C23" s="21" t="s">
        <v>216</v>
      </c>
      <c r="D23" s="21" t="s">
        <v>139</v>
      </c>
      <c r="E23" s="29">
        <v>0</v>
      </c>
      <c r="F23" s="29">
        <v>0</v>
      </c>
      <c r="G23" s="29">
        <v>0</v>
      </c>
      <c r="H23" s="29"/>
      <c r="I23" s="21" t="s">
        <v>217</v>
      </c>
      <c r="J23" s="21" t="s">
        <v>53</v>
      </c>
      <c r="K23" s="21" t="s">
        <v>53</v>
      </c>
      <c r="L23" s="21" t="s">
        <v>53</v>
      </c>
      <c r="M23" s="21" t="s">
        <v>53</v>
      </c>
      <c r="N23" s="1" t="s">
        <v>53</v>
      </c>
    </row>
    <row r="24" spans="1:14" ht="26.1" customHeight="1" x14ac:dyDescent="0.3">
      <c r="A24" s="21" t="s">
        <v>237</v>
      </c>
      <c r="B24" s="21" t="s">
        <v>234</v>
      </c>
      <c r="C24" s="21" t="s">
        <v>235</v>
      </c>
      <c r="D24" s="21" t="s">
        <v>82</v>
      </c>
      <c r="E24" s="29">
        <f>일위대가!F153</f>
        <v>0</v>
      </c>
      <c r="F24" s="29">
        <f>일위대가!H153</f>
        <v>35520</v>
      </c>
      <c r="G24" s="29">
        <f>일위대가!J153</f>
        <v>0</v>
      </c>
      <c r="H24" s="29">
        <f t="shared" ref="H24:H55" si="1">E24+F24+G24</f>
        <v>35520</v>
      </c>
      <c r="I24" s="21" t="s">
        <v>236</v>
      </c>
      <c r="J24" s="21" t="s">
        <v>53</v>
      </c>
      <c r="K24" s="21" t="s">
        <v>53</v>
      </c>
      <c r="L24" s="21" t="s">
        <v>53</v>
      </c>
      <c r="M24" s="21" t="s">
        <v>53</v>
      </c>
      <c r="N24" s="1" t="s">
        <v>53</v>
      </c>
    </row>
    <row r="25" spans="1:14" ht="26.1" customHeight="1" x14ac:dyDescent="0.3">
      <c r="A25" s="21" t="s">
        <v>242</v>
      </c>
      <c r="B25" s="21" t="s">
        <v>239</v>
      </c>
      <c r="C25" s="21" t="s">
        <v>240</v>
      </c>
      <c r="D25" s="21" t="s">
        <v>82</v>
      </c>
      <c r="E25" s="29">
        <f>일위대가!F157</f>
        <v>0</v>
      </c>
      <c r="F25" s="29">
        <f>일위대가!H157</f>
        <v>41177</v>
      </c>
      <c r="G25" s="29">
        <f>일위대가!J157</f>
        <v>0</v>
      </c>
      <c r="H25" s="29">
        <f t="shared" si="1"/>
        <v>41177</v>
      </c>
      <c r="I25" s="21" t="s">
        <v>241</v>
      </c>
      <c r="J25" s="21" t="s">
        <v>53</v>
      </c>
      <c r="K25" s="21" t="s">
        <v>53</v>
      </c>
      <c r="L25" s="21" t="s">
        <v>53</v>
      </c>
      <c r="M25" s="21" t="s">
        <v>53</v>
      </c>
      <c r="N25" s="1" t="s">
        <v>53</v>
      </c>
    </row>
    <row r="26" spans="1:14" ht="26.1" customHeight="1" x14ac:dyDescent="0.3">
      <c r="A26" s="21" t="s">
        <v>247</v>
      </c>
      <c r="B26" s="21" t="s">
        <v>244</v>
      </c>
      <c r="C26" s="21" t="s">
        <v>245</v>
      </c>
      <c r="D26" s="21" t="s">
        <v>70</v>
      </c>
      <c r="E26" s="29">
        <f>일위대가!F161</f>
        <v>311</v>
      </c>
      <c r="F26" s="29">
        <f>일위대가!H161</f>
        <v>0</v>
      </c>
      <c r="G26" s="29">
        <f>일위대가!J161</f>
        <v>0</v>
      </c>
      <c r="H26" s="29">
        <f t="shared" si="1"/>
        <v>311</v>
      </c>
      <c r="I26" s="21" t="s">
        <v>246</v>
      </c>
      <c r="J26" s="21" t="s">
        <v>53</v>
      </c>
      <c r="K26" s="21" t="s">
        <v>53</v>
      </c>
      <c r="L26" s="21" t="s">
        <v>53</v>
      </c>
      <c r="M26" s="21" t="s">
        <v>53</v>
      </c>
      <c r="N26" s="1" t="s">
        <v>53</v>
      </c>
    </row>
    <row r="27" spans="1:14" ht="26.1" customHeight="1" x14ac:dyDescent="0.3">
      <c r="A27" s="21" t="s">
        <v>263</v>
      </c>
      <c r="B27" s="21" t="s">
        <v>260</v>
      </c>
      <c r="C27" s="21" t="s">
        <v>261</v>
      </c>
      <c r="D27" s="21" t="s">
        <v>82</v>
      </c>
      <c r="E27" s="29">
        <f>일위대가!F166</f>
        <v>903</v>
      </c>
      <c r="F27" s="29">
        <f>일위대가!H166</f>
        <v>4541</v>
      </c>
      <c r="G27" s="29">
        <f>일위대가!J166</f>
        <v>0</v>
      </c>
      <c r="H27" s="29">
        <f t="shared" si="1"/>
        <v>5444</v>
      </c>
      <c r="I27" s="21" t="s">
        <v>262</v>
      </c>
      <c r="J27" s="21" t="s">
        <v>53</v>
      </c>
      <c r="K27" s="21" t="s">
        <v>53</v>
      </c>
      <c r="L27" s="21" t="s">
        <v>53</v>
      </c>
      <c r="M27" s="21" t="s">
        <v>53</v>
      </c>
      <c r="N27" s="1" t="s">
        <v>53</v>
      </c>
    </row>
    <row r="28" spans="1:14" ht="26.1" customHeight="1" x14ac:dyDescent="0.3">
      <c r="A28" s="21" t="s">
        <v>268</v>
      </c>
      <c r="B28" s="21" t="s">
        <v>265</v>
      </c>
      <c r="C28" s="21" t="s">
        <v>266</v>
      </c>
      <c r="D28" s="21" t="s">
        <v>255</v>
      </c>
      <c r="E28" s="29">
        <f>일위대가!F171</f>
        <v>0</v>
      </c>
      <c r="F28" s="29">
        <f>일위대가!H171</f>
        <v>31429</v>
      </c>
      <c r="G28" s="29">
        <f>일위대가!J171</f>
        <v>0</v>
      </c>
      <c r="H28" s="29">
        <f t="shared" si="1"/>
        <v>31429</v>
      </c>
      <c r="I28" s="21" t="s">
        <v>267</v>
      </c>
      <c r="J28" s="21" t="s">
        <v>53</v>
      </c>
      <c r="K28" s="21" t="s">
        <v>53</v>
      </c>
      <c r="L28" s="21" t="s">
        <v>53</v>
      </c>
      <c r="M28" s="21" t="s">
        <v>53</v>
      </c>
      <c r="N28" s="1" t="s">
        <v>53</v>
      </c>
    </row>
    <row r="29" spans="1:14" ht="26.1" customHeight="1" x14ac:dyDescent="0.3">
      <c r="A29" s="21" t="s">
        <v>272</v>
      </c>
      <c r="B29" s="21" t="s">
        <v>270</v>
      </c>
      <c r="C29" s="21" t="s">
        <v>53</v>
      </c>
      <c r="D29" s="21" t="s">
        <v>82</v>
      </c>
      <c r="E29" s="29">
        <f>일위대가!F176</f>
        <v>200000</v>
      </c>
      <c r="F29" s="29">
        <f>일위대가!H176</f>
        <v>31429</v>
      </c>
      <c r="G29" s="29">
        <f>일위대가!J176</f>
        <v>0</v>
      </c>
      <c r="H29" s="29">
        <f t="shared" si="1"/>
        <v>231429</v>
      </c>
      <c r="I29" s="21" t="s">
        <v>271</v>
      </c>
      <c r="J29" s="21" t="s">
        <v>53</v>
      </c>
      <c r="K29" s="21" t="s">
        <v>53</v>
      </c>
      <c r="L29" s="21" t="s">
        <v>53</v>
      </c>
      <c r="M29" s="21" t="s">
        <v>53</v>
      </c>
      <c r="N29" s="1" t="s">
        <v>53</v>
      </c>
    </row>
    <row r="30" spans="1:14" ht="26.1" customHeight="1" x14ac:dyDescent="0.3">
      <c r="A30" s="21" t="s">
        <v>276</v>
      </c>
      <c r="B30" s="21" t="s">
        <v>274</v>
      </c>
      <c r="C30" s="21" t="s">
        <v>53</v>
      </c>
      <c r="D30" s="21" t="s">
        <v>255</v>
      </c>
      <c r="E30" s="29">
        <f>일위대가!F181</f>
        <v>200000</v>
      </c>
      <c r="F30" s="29">
        <f>일위대가!H181</f>
        <v>0</v>
      </c>
      <c r="G30" s="29">
        <f>일위대가!J181</f>
        <v>0</v>
      </c>
      <c r="H30" s="29">
        <f t="shared" si="1"/>
        <v>200000</v>
      </c>
      <c r="I30" s="21" t="s">
        <v>275</v>
      </c>
      <c r="J30" s="21" t="s">
        <v>53</v>
      </c>
      <c r="K30" s="21" t="s">
        <v>53</v>
      </c>
      <c r="L30" s="21" t="s">
        <v>53</v>
      </c>
      <c r="M30" s="21" t="s">
        <v>53</v>
      </c>
      <c r="N30" s="1" t="s">
        <v>53</v>
      </c>
    </row>
    <row r="31" spans="1:14" ht="26.1" customHeight="1" x14ac:dyDescent="0.3">
      <c r="A31" s="21" t="s">
        <v>281</v>
      </c>
      <c r="B31" s="21" t="s">
        <v>278</v>
      </c>
      <c r="C31" s="21" t="s">
        <v>279</v>
      </c>
      <c r="D31" s="21" t="s">
        <v>92</v>
      </c>
      <c r="E31" s="29">
        <f>일위대가!F186</f>
        <v>40700</v>
      </c>
      <c r="F31" s="29">
        <f>일위대가!H186</f>
        <v>172291</v>
      </c>
      <c r="G31" s="29">
        <f>일위대가!J186</f>
        <v>0</v>
      </c>
      <c r="H31" s="29">
        <f t="shared" si="1"/>
        <v>212991</v>
      </c>
      <c r="I31" s="21" t="s">
        <v>280</v>
      </c>
      <c r="J31" s="21" t="s">
        <v>53</v>
      </c>
      <c r="K31" s="21" t="s">
        <v>53</v>
      </c>
      <c r="L31" s="21" t="s">
        <v>53</v>
      </c>
      <c r="M31" s="21" t="s">
        <v>53</v>
      </c>
      <c r="N31" s="1" t="s">
        <v>53</v>
      </c>
    </row>
    <row r="32" spans="1:14" ht="26.1" customHeight="1" x14ac:dyDescent="0.3">
      <c r="A32" s="21" t="s">
        <v>285</v>
      </c>
      <c r="B32" s="21" t="s">
        <v>283</v>
      </c>
      <c r="C32" s="21" t="s">
        <v>53</v>
      </c>
      <c r="D32" s="21" t="s">
        <v>82</v>
      </c>
      <c r="E32" s="29">
        <f>일위대가!F191</f>
        <v>0</v>
      </c>
      <c r="F32" s="29">
        <f>일위대가!H191</f>
        <v>19765</v>
      </c>
      <c r="G32" s="29">
        <f>일위대가!J191</f>
        <v>0</v>
      </c>
      <c r="H32" s="29">
        <f t="shared" si="1"/>
        <v>19765</v>
      </c>
      <c r="I32" s="21" t="s">
        <v>284</v>
      </c>
      <c r="J32" s="21" t="s">
        <v>53</v>
      </c>
      <c r="K32" s="21" t="s">
        <v>53</v>
      </c>
      <c r="L32" s="21" t="s">
        <v>53</v>
      </c>
      <c r="M32" s="21" t="s">
        <v>53</v>
      </c>
      <c r="N32" s="1" t="s">
        <v>53</v>
      </c>
    </row>
    <row r="33" spans="1:14" ht="26.1" customHeight="1" x14ac:dyDescent="0.3">
      <c r="A33" s="21" t="s">
        <v>289</v>
      </c>
      <c r="B33" s="21" t="s">
        <v>287</v>
      </c>
      <c r="C33" s="21" t="s">
        <v>53</v>
      </c>
      <c r="D33" s="21" t="s">
        <v>92</v>
      </c>
      <c r="E33" s="29">
        <f>일위대가!F196</f>
        <v>0</v>
      </c>
      <c r="F33" s="29">
        <f>일위대가!H196</f>
        <v>16832</v>
      </c>
      <c r="G33" s="29">
        <f>일위대가!J196</f>
        <v>0</v>
      </c>
      <c r="H33" s="29">
        <f t="shared" si="1"/>
        <v>16832</v>
      </c>
      <c r="I33" s="21" t="s">
        <v>288</v>
      </c>
      <c r="J33" s="21" t="s">
        <v>53</v>
      </c>
      <c r="K33" s="21" t="s">
        <v>53</v>
      </c>
      <c r="L33" s="21" t="s">
        <v>53</v>
      </c>
      <c r="M33" s="21" t="s">
        <v>53</v>
      </c>
      <c r="N33" s="1" t="s">
        <v>53</v>
      </c>
    </row>
    <row r="34" spans="1:14" ht="26.1" customHeight="1" x14ac:dyDescent="0.3">
      <c r="A34" s="21" t="s">
        <v>294</v>
      </c>
      <c r="B34" s="21" t="s">
        <v>291</v>
      </c>
      <c r="C34" s="21" t="s">
        <v>53</v>
      </c>
      <c r="D34" s="21" t="s">
        <v>292</v>
      </c>
      <c r="E34" s="29">
        <f>일위대가!F200</f>
        <v>0</v>
      </c>
      <c r="F34" s="29">
        <f>일위대가!H200</f>
        <v>4464</v>
      </c>
      <c r="G34" s="29">
        <f>일위대가!J200</f>
        <v>0</v>
      </c>
      <c r="H34" s="29">
        <f t="shared" si="1"/>
        <v>4464</v>
      </c>
      <c r="I34" s="21" t="s">
        <v>293</v>
      </c>
      <c r="J34" s="21" t="s">
        <v>53</v>
      </c>
      <c r="K34" s="21" t="s">
        <v>53</v>
      </c>
      <c r="L34" s="21" t="s">
        <v>53</v>
      </c>
      <c r="M34" s="21" t="s">
        <v>53</v>
      </c>
      <c r="N34" s="1" t="s">
        <v>53</v>
      </c>
    </row>
    <row r="35" spans="1:14" ht="26.1" customHeight="1" x14ac:dyDescent="0.3">
      <c r="A35" s="21" t="s">
        <v>299</v>
      </c>
      <c r="B35" s="21" t="s">
        <v>296</v>
      </c>
      <c r="C35" s="21" t="s">
        <v>297</v>
      </c>
      <c r="D35" s="21" t="s">
        <v>92</v>
      </c>
      <c r="E35" s="29">
        <f>일위대가!F204</f>
        <v>0</v>
      </c>
      <c r="F35" s="29">
        <f>일위대가!H204</f>
        <v>86349</v>
      </c>
      <c r="G35" s="29">
        <f>일위대가!J204</f>
        <v>0</v>
      </c>
      <c r="H35" s="29">
        <f t="shared" si="1"/>
        <v>86349</v>
      </c>
      <c r="I35" s="21" t="s">
        <v>298</v>
      </c>
      <c r="J35" s="21" t="s">
        <v>53</v>
      </c>
      <c r="K35" s="21" t="s">
        <v>53</v>
      </c>
      <c r="L35" s="21" t="s">
        <v>53</v>
      </c>
      <c r="M35" s="21" t="s">
        <v>53</v>
      </c>
      <c r="N35" s="1" t="s">
        <v>53</v>
      </c>
    </row>
    <row r="36" spans="1:14" ht="26.1" customHeight="1" x14ac:dyDescent="0.3">
      <c r="A36" s="21" t="s">
        <v>334</v>
      </c>
      <c r="B36" s="21" t="s">
        <v>331</v>
      </c>
      <c r="C36" s="21" t="s">
        <v>332</v>
      </c>
      <c r="D36" s="21" t="s">
        <v>304</v>
      </c>
      <c r="E36" s="29">
        <f>일위대가!F211</f>
        <v>2684</v>
      </c>
      <c r="F36" s="29">
        <f>일위대가!H211</f>
        <v>268484</v>
      </c>
      <c r="G36" s="29">
        <f>일위대가!J211</f>
        <v>2387</v>
      </c>
      <c r="H36" s="29">
        <f t="shared" si="1"/>
        <v>273555</v>
      </c>
      <c r="I36" s="21" t="s">
        <v>333</v>
      </c>
      <c r="J36" s="21" t="s">
        <v>53</v>
      </c>
      <c r="K36" s="21" t="s">
        <v>53</v>
      </c>
      <c r="L36" s="21" t="s">
        <v>53</v>
      </c>
      <c r="M36" s="21" t="s">
        <v>53</v>
      </c>
      <c r="N36" s="1" t="s">
        <v>53</v>
      </c>
    </row>
    <row r="37" spans="1:14" ht="26.1" customHeight="1" x14ac:dyDescent="0.3">
      <c r="A37" s="21" t="s">
        <v>339</v>
      </c>
      <c r="B37" s="21" t="s">
        <v>336</v>
      </c>
      <c r="C37" s="21" t="s">
        <v>337</v>
      </c>
      <c r="D37" s="21" t="s">
        <v>82</v>
      </c>
      <c r="E37" s="29">
        <f>일위대가!F216</f>
        <v>0</v>
      </c>
      <c r="F37" s="29">
        <f>일위대가!H216</f>
        <v>4273</v>
      </c>
      <c r="G37" s="29">
        <f>일위대가!J216</f>
        <v>0</v>
      </c>
      <c r="H37" s="29">
        <f t="shared" si="1"/>
        <v>4273</v>
      </c>
      <c r="I37" s="21" t="s">
        <v>338</v>
      </c>
      <c r="J37" s="21" t="s">
        <v>53</v>
      </c>
      <c r="K37" s="21" t="s">
        <v>53</v>
      </c>
      <c r="L37" s="21" t="s">
        <v>53</v>
      </c>
      <c r="M37" s="21" t="s">
        <v>53</v>
      </c>
      <c r="N37" s="1" t="s">
        <v>53</v>
      </c>
    </row>
    <row r="38" spans="1:14" ht="26.1" customHeight="1" x14ac:dyDescent="0.3">
      <c r="A38" s="21" t="s">
        <v>344</v>
      </c>
      <c r="B38" s="21" t="s">
        <v>341</v>
      </c>
      <c r="C38" s="21" t="s">
        <v>342</v>
      </c>
      <c r="D38" s="21" t="s">
        <v>82</v>
      </c>
      <c r="E38" s="29">
        <f>일위대가!F220</f>
        <v>0</v>
      </c>
      <c r="F38" s="29">
        <f>일위대가!H220</f>
        <v>12088</v>
      </c>
      <c r="G38" s="29">
        <f>일위대가!J220</f>
        <v>0</v>
      </c>
      <c r="H38" s="29">
        <f t="shared" si="1"/>
        <v>12088</v>
      </c>
      <c r="I38" s="21" t="s">
        <v>343</v>
      </c>
      <c r="J38" s="21" t="s">
        <v>53</v>
      </c>
      <c r="K38" s="21" t="s">
        <v>53</v>
      </c>
      <c r="L38" s="21" t="s">
        <v>53</v>
      </c>
      <c r="M38" s="21" t="s">
        <v>53</v>
      </c>
      <c r="N38" s="1" t="s">
        <v>53</v>
      </c>
    </row>
    <row r="39" spans="1:14" ht="26.1" customHeight="1" x14ac:dyDescent="0.3">
      <c r="A39" s="21" t="s">
        <v>348</v>
      </c>
      <c r="B39" s="21" t="s">
        <v>346</v>
      </c>
      <c r="C39" s="21" t="s">
        <v>53</v>
      </c>
      <c r="D39" s="21" t="s">
        <v>82</v>
      </c>
      <c r="E39" s="29">
        <f>일위대가!F224</f>
        <v>0</v>
      </c>
      <c r="F39" s="29">
        <f>일위대가!H224</f>
        <v>12952</v>
      </c>
      <c r="G39" s="29">
        <f>일위대가!J224</f>
        <v>0</v>
      </c>
      <c r="H39" s="29">
        <f t="shared" si="1"/>
        <v>12952</v>
      </c>
      <c r="I39" s="21" t="s">
        <v>347</v>
      </c>
      <c r="J39" s="21" t="s">
        <v>53</v>
      </c>
      <c r="K39" s="21" t="s">
        <v>53</v>
      </c>
      <c r="L39" s="21" t="s">
        <v>53</v>
      </c>
      <c r="M39" s="21" t="s">
        <v>53</v>
      </c>
      <c r="N39" s="1" t="s">
        <v>53</v>
      </c>
    </row>
    <row r="40" spans="1:14" ht="26.1" customHeight="1" x14ac:dyDescent="0.3">
      <c r="A40" s="21" t="s">
        <v>353</v>
      </c>
      <c r="B40" s="21" t="s">
        <v>350</v>
      </c>
      <c r="C40" s="21" t="s">
        <v>351</v>
      </c>
      <c r="D40" s="21" t="s">
        <v>70</v>
      </c>
      <c r="E40" s="29">
        <f>일위대가!F228</f>
        <v>0</v>
      </c>
      <c r="F40" s="29">
        <f>일위대가!H228</f>
        <v>6907</v>
      </c>
      <c r="G40" s="29">
        <f>일위대가!J228</f>
        <v>0</v>
      </c>
      <c r="H40" s="29">
        <f t="shared" si="1"/>
        <v>6907</v>
      </c>
      <c r="I40" s="21" t="s">
        <v>352</v>
      </c>
      <c r="J40" s="21" t="s">
        <v>53</v>
      </c>
      <c r="K40" s="21" t="s">
        <v>53</v>
      </c>
      <c r="L40" s="21" t="s">
        <v>53</v>
      </c>
      <c r="M40" s="21" t="s">
        <v>53</v>
      </c>
      <c r="N40" s="1" t="s">
        <v>53</v>
      </c>
    </row>
    <row r="41" spans="1:14" ht="26.1" customHeight="1" x14ac:dyDescent="0.3">
      <c r="A41" s="21" t="s">
        <v>357</v>
      </c>
      <c r="B41" s="21" t="s">
        <v>355</v>
      </c>
      <c r="C41" s="21" t="s">
        <v>53</v>
      </c>
      <c r="D41" s="21" t="s">
        <v>70</v>
      </c>
      <c r="E41" s="29">
        <f>일위대가!F232</f>
        <v>0</v>
      </c>
      <c r="F41" s="29">
        <f>일위대가!H232</f>
        <v>6907</v>
      </c>
      <c r="G41" s="29">
        <f>일위대가!J232</f>
        <v>0</v>
      </c>
      <c r="H41" s="29">
        <f t="shared" si="1"/>
        <v>6907</v>
      </c>
      <c r="I41" s="21" t="s">
        <v>356</v>
      </c>
      <c r="J41" s="21" t="s">
        <v>53</v>
      </c>
      <c r="K41" s="21" t="s">
        <v>53</v>
      </c>
      <c r="L41" s="21" t="s">
        <v>53</v>
      </c>
      <c r="M41" s="21" t="s">
        <v>53</v>
      </c>
      <c r="N41" s="1" t="s">
        <v>53</v>
      </c>
    </row>
    <row r="42" spans="1:14" ht="26.1" customHeight="1" x14ac:dyDescent="0.3">
      <c r="A42" s="21" t="s">
        <v>361</v>
      </c>
      <c r="B42" s="21" t="s">
        <v>359</v>
      </c>
      <c r="C42" s="21" t="s">
        <v>53</v>
      </c>
      <c r="D42" s="21" t="s">
        <v>70</v>
      </c>
      <c r="E42" s="29">
        <f>일위대가!F236</f>
        <v>0</v>
      </c>
      <c r="F42" s="29">
        <f>일위대가!H236</f>
        <v>6907</v>
      </c>
      <c r="G42" s="29">
        <f>일위대가!J236</f>
        <v>0</v>
      </c>
      <c r="H42" s="29">
        <f t="shared" si="1"/>
        <v>6907</v>
      </c>
      <c r="I42" s="21" t="s">
        <v>360</v>
      </c>
      <c r="J42" s="21" t="s">
        <v>53</v>
      </c>
      <c r="K42" s="21" t="s">
        <v>53</v>
      </c>
      <c r="L42" s="21" t="s">
        <v>53</v>
      </c>
      <c r="M42" s="21" t="s">
        <v>53</v>
      </c>
      <c r="N42" s="1" t="s">
        <v>53</v>
      </c>
    </row>
    <row r="43" spans="1:14" ht="26.1" customHeight="1" x14ac:dyDescent="0.3">
      <c r="A43" s="21" t="s">
        <v>366</v>
      </c>
      <c r="B43" s="21" t="s">
        <v>363</v>
      </c>
      <c r="C43" s="21" t="s">
        <v>364</v>
      </c>
      <c r="D43" s="21" t="s">
        <v>82</v>
      </c>
      <c r="E43" s="29">
        <f>일위대가!F241</f>
        <v>0</v>
      </c>
      <c r="F43" s="29">
        <f>일위대가!H241</f>
        <v>11482</v>
      </c>
      <c r="G43" s="29">
        <f>일위대가!J241</f>
        <v>0</v>
      </c>
      <c r="H43" s="29">
        <f t="shared" si="1"/>
        <v>11482</v>
      </c>
      <c r="I43" s="21" t="s">
        <v>365</v>
      </c>
      <c r="J43" s="21" t="s">
        <v>53</v>
      </c>
      <c r="K43" s="21" t="s">
        <v>53</v>
      </c>
      <c r="L43" s="21" t="s">
        <v>53</v>
      </c>
      <c r="M43" s="21" t="s">
        <v>53</v>
      </c>
      <c r="N43" s="1" t="s">
        <v>53</v>
      </c>
    </row>
    <row r="44" spans="1:14" ht="26.1" customHeight="1" x14ac:dyDescent="0.3">
      <c r="A44" s="21" t="s">
        <v>463</v>
      </c>
      <c r="B44" s="21" t="s">
        <v>460</v>
      </c>
      <c r="C44" s="21" t="s">
        <v>461</v>
      </c>
      <c r="D44" s="21" t="s">
        <v>82</v>
      </c>
      <c r="E44" s="29">
        <f>일위대가!F246</f>
        <v>7193</v>
      </c>
      <c r="F44" s="29">
        <f>일위대가!H246</f>
        <v>11479</v>
      </c>
      <c r="G44" s="29">
        <f>일위대가!J246</f>
        <v>114</v>
      </c>
      <c r="H44" s="29">
        <f t="shared" si="1"/>
        <v>18786</v>
      </c>
      <c r="I44" s="21" t="s">
        <v>462</v>
      </c>
      <c r="J44" s="21" t="s">
        <v>53</v>
      </c>
      <c r="K44" s="21" t="s">
        <v>53</v>
      </c>
      <c r="L44" s="21" t="s">
        <v>53</v>
      </c>
      <c r="M44" s="21" t="s">
        <v>53</v>
      </c>
      <c r="N44" s="1" t="s">
        <v>53</v>
      </c>
    </row>
    <row r="45" spans="1:14" ht="26.1" customHeight="1" x14ac:dyDescent="0.3">
      <c r="A45" s="21" t="s">
        <v>467</v>
      </c>
      <c r="B45" s="21" t="s">
        <v>460</v>
      </c>
      <c r="C45" s="21" t="s">
        <v>465</v>
      </c>
      <c r="D45" s="21" t="s">
        <v>82</v>
      </c>
      <c r="E45" s="29">
        <f>일위대가!F251</f>
        <v>5508</v>
      </c>
      <c r="F45" s="29">
        <f>일위대가!H251</f>
        <v>11479</v>
      </c>
      <c r="G45" s="29">
        <f>일위대가!J251</f>
        <v>114</v>
      </c>
      <c r="H45" s="29">
        <f t="shared" si="1"/>
        <v>17101</v>
      </c>
      <c r="I45" s="21" t="s">
        <v>466</v>
      </c>
      <c r="J45" s="21" t="s">
        <v>53</v>
      </c>
      <c r="K45" s="21" t="s">
        <v>53</v>
      </c>
      <c r="L45" s="21" t="s">
        <v>53</v>
      </c>
      <c r="M45" s="21" t="s">
        <v>53</v>
      </c>
      <c r="N45" s="1" t="s">
        <v>53</v>
      </c>
    </row>
    <row r="46" spans="1:14" ht="26.1" customHeight="1" x14ac:dyDescent="0.3">
      <c r="A46" s="21" t="s">
        <v>475</v>
      </c>
      <c r="B46" s="21" t="s">
        <v>469</v>
      </c>
      <c r="C46" s="21" t="s">
        <v>473</v>
      </c>
      <c r="D46" s="21" t="s">
        <v>82</v>
      </c>
      <c r="E46" s="29">
        <f>일위대가!F268</f>
        <v>77462</v>
      </c>
      <c r="F46" s="29">
        <f>일위대가!H268</f>
        <v>58697</v>
      </c>
      <c r="G46" s="29">
        <f>일위대가!J268</f>
        <v>0</v>
      </c>
      <c r="H46" s="29">
        <f t="shared" si="1"/>
        <v>136159</v>
      </c>
      <c r="I46" s="21" t="s">
        <v>474</v>
      </c>
      <c r="J46" s="21" t="s">
        <v>53</v>
      </c>
      <c r="K46" s="21" t="s">
        <v>53</v>
      </c>
      <c r="L46" s="21" t="s">
        <v>53</v>
      </c>
      <c r="M46" s="21" t="s">
        <v>53</v>
      </c>
      <c r="N46" s="1" t="s">
        <v>53</v>
      </c>
    </row>
    <row r="47" spans="1:14" ht="26.1" customHeight="1" x14ac:dyDescent="0.3">
      <c r="A47" s="21" t="s">
        <v>480</v>
      </c>
      <c r="B47" s="21" t="s">
        <v>477</v>
      </c>
      <c r="C47" s="21" t="s">
        <v>478</v>
      </c>
      <c r="D47" s="21" t="s">
        <v>82</v>
      </c>
      <c r="E47" s="29">
        <f>일위대가!F274</f>
        <v>24255</v>
      </c>
      <c r="F47" s="29">
        <f>일위대가!H274</f>
        <v>3633</v>
      </c>
      <c r="G47" s="29">
        <f>일위대가!J274</f>
        <v>0</v>
      </c>
      <c r="H47" s="29">
        <f t="shared" si="1"/>
        <v>27888</v>
      </c>
      <c r="I47" s="21" t="s">
        <v>479</v>
      </c>
      <c r="J47" s="21" t="s">
        <v>53</v>
      </c>
      <c r="K47" s="21" t="s">
        <v>53</v>
      </c>
      <c r="L47" s="21" t="s">
        <v>53</v>
      </c>
      <c r="M47" s="21" t="s">
        <v>53</v>
      </c>
      <c r="N47" s="1" t="s">
        <v>53</v>
      </c>
    </row>
    <row r="48" spans="1:14" ht="26.1" customHeight="1" x14ac:dyDescent="0.3">
      <c r="A48" s="21" t="s">
        <v>485</v>
      </c>
      <c r="B48" s="21" t="s">
        <v>482</v>
      </c>
      <c r="C48" s="21" t="s">
        <v>483</v>
      </c>
      <c r="D48" s="21" t="s">
        <v>82</v>
      </c>
      <c r="E48" s="29">
        <f>일위대가!F280</f>
        <v>20944</v>
      </c>
      <c r="F48" s="29">
        <f>일위대가!H280</f>
        <v>7595</v>
      </c>
      <c r="G48" s="29">
        <f>일위대가!J280</f>
        <v>0</v>
      </c>
      <c r="H48" s="29">
        <f t="shared" si="1"/>
        <v>28539</v>
      </c>
      <c r="I48" s="21" t="s">
        <v>484</v>
      </c>
      <c r="J48" s="21" t="s">
        <v>53</v>
      </c>
      <c r="K48" s="21" t="s">
        <v>53</v>
      </c>
      <c r="L48" s="21" t="s">
        <v>53</v>
      </c>
      <c r="M48" s="21" t="s">
        <v>53</v>
      </c>
      <c r="N48" s="1" t="s">
        <v>53</v>
      </c>
    </row>
    <row r="49" spans="1:14" ht="26.1" customHeight="1" x14ac:dyDescent="0.3">
      <c r="A49" s="21" t="s">
        <v>496</v>
      </c>
      <c r="B49" s="21" t="s">
        <v>493</v>
      </c>
      <c r="C49" s="21" t="s">
        <v>494</v>
      </c>
      <c r="D49" s="21" t="s">
        <v>70</v>
      </c>
      <c r="E49" s="29">
        <f>일위대가!F285</f>
        <v>1244</v>
      </c>
      <c r="F49" s="29">
        <f>일위대가!H285</f>
        <v>5310</v>
      </c>
      <c r="G49" s="29">
        <f>일위대가!J285</f>
        <v>0</v>
      </c>
      <c r="H49" s="29">
        <f t="shared" si="1"/>
        <v>6554</v>
      </c>
      <c r="I49" s="21" t="s">
        <v>495</v>
      </c>
      <c r="J49" s="21" t="s">
        <v>53</v>
      </c>
      <c r="K49" s="21" t="s">
        <v>53</v>
      </c>
      <c r="L49" s="21" t="s">
        <v>53</v>
      </c>
      <c r="M49" s="21" t="s">
        <v>53</v>
      </c>
      <c r="N49" s="1" t="s">
        <v>53</v>
      </c>
    </row>
    <row r="50" spans="1:14" ht="26.1" customHeight="1" x14ac:dyDescent="0.3">
      <c r="A50" s="21" t="s">
        <v>501</v>
      </c>
      <c r="B50" s="21" t="s">
        <v>498</v>
      </c>
      <c r="C50" s="21" t="s">
        <v>499</v>
      </c>
      <c r="D50" s="21" t="s">
        <v>82</v>
      </c>
      <c r="E50" s="29">
        <f>일위대가!F292</f>
        <v>5407</v>
      </c>
      <c r="F50" s="29">
        <f>일위대가!H292</f>
        <v>25560</v>
      </c>
      <c r="G50" s="29">
        <f>일위대가!J292</f>
        <v>766</v>
      </c>
      <c r="H50" s="29">
        <f t="shared" si="1"/>
        <v>31733</v>
      </c>
      <c r="I50" s="21" t="s">
        <v>500</v>
      </c>
      <c r="J50" s="21" t="s">
        <v>53</v>
      </c>
      <c r="K50" s="21" t="s">
        <v>53</v>
      </c>
      <c r="L50" s="21" t="s">
        <v>53</v>
      </c>
      <c r="M50" s="21" t="s">
        <v>53</v>
      </c>
      <c r="N50" s="1" t="s">
        <v>53</v>
      </c>
    </row>
    <row r="51" spans="1:14" ht="26.1" customHeight="1" x14ac:dyDescent="0.3">
      <c r="A51" s="21" t="s">
        <v>508</v>
      </c>
      <c r="B51" s="21" t="s">
        <v>505</v>
      </c>
      <c r="C51" s="21" t="s">
        <v>506</v>
      </c>
      <c r="D51" s="21" t="s">
        <v>70</v>
      </c>
      <c r="E51" s="29">
        <f>일위대가!F300</f>
        <v>27582</v>
      </c>
      <c r="F51" s="29">
        <f>일위대가!H300</f>
        <v>32886</v>
      </c>
      <c r="G51" s="29">
        <f>일위대가!J300</f>
        <v>1314</v>
      </c>
      <c r="H51" s="29">
        <f t="shared" si="1"/>
        <v>61782</v>
      </c>
      <c r="I51" s="21" t="s">
        <v>507</v>
      </c>
      <c r="J51" s="21" t="s">
        <v>53</v>
      </c>
      <c r="K51" s="21" t="s">
        <v>53</v>
      </c>
      <c r="L51" s="21" t="s">
        <v>53</v>
      </c>
      <c r="M51" s="21" t="s">
        <v>53</v>
      </c>
      <c r="N51" s="1" t="s">
        <v>53</v>
      </c>
    </row>
    <row r="52" spans="1:14" ht="26.1" customHeight="1" x14ac:dyDescent="0.3">
      <c r="A52" s="21" t="s">
        <v>514</v>
      </c>
      <c r="B52" s="21" t="s">
        <v>512</v>
      </c>
      <c r="C52" s="21" t="s">
        <v>53</v>
      </c>
      <c r="D52" s="21" t="s">
        <v>70</v>
      </c>
      <c r="E52" s="29">
        <f>일위대가!F306</f>
        <v>1320</v>
      </c>
      <c r="F52" s="29">
        <f>일위대가!H306</f>
        <v>2750</v>
      </c>
      <c r="G52" s="29">
        <f>일위대가!J306</f>
        <v>0</v>
      </c>
      <c r="H52" s="29">
        <f t="shared" si="1"/>
        <v>4070</v>
      </c>
      <c r="I52" s="21" t="s">
        <v>513</v>
      </c>
      <c r="J52" s="21" t="s">
        <v>53</v>
      </c>
      <c r="K52" s="21" t="s">
        <v>53</v>
      </c>
      <c r="L52" s="21" t="s">
        <v>53</v>
      </c>
      <c r="M52" s="21" t="s">
        <v>53</v>
      </c>
      <c r="N52" s="1" t="s">
        <v>53</v>
      </c>
    </row>
    <row r="53" spans="1:14" ht="26.1" customHeight="1" x14ac:dyDescent="0.3">
      <c r="A53" s="21" t="s">
        <v>534</v>
      </c>
      <c r="B53" s="21" t="s">
        <v>531</v>
      </c>
      <c r="C53" s="21" t="s">
        <v>532</v>
      </c>
      <c r="D53" s="21" t="s">
        <v>82</v>
      </c>
      <c r="E53" s="29">
        <f>일위대가!F311</f>
        <v>840</v>
      </c>
      <c r="F53" s="29">
        <f>일위대가!H311</f>
        <v>24509</v>
      </c>
      <c r="G53" s="29">
        <f>일위대가!J311</f>
        <v>1261</v>
      </c>
      <c r="H53" s="29">
        <f t="shared" si="1"/>
        <v>26610</v>
      </c>
      <c r="I53" s="21" t="s">
        <v>533</v>
      </c>
      <c r="J53" s="21" t="s">
        <v>53</v>
      </c>
      <c r="K53" s="21" t="s">
        <v>53</v>
      </c>
      <c r="L53" s="21" t="s">
        <v>53</v>
      </c>
      <c r="M53" s="21" t="s">
        <v>53</v>
      </c>
      <c r="N53" s="1" t="s">
        <v>53</v>
      </c>
    </row>
    <row r="54" spans="1:14" ht="26.1" customHeight="1" x14ac:dyDescent="0.3">
      <c r="A54" s="21" t="s">
        <v>538</v>
      </c>
      <c r="B54" s="21" t="s">
        <v>536</v>
      </c>
      <c r="C54" s="21" t="s">
        <v>53</v>
      </c>
      <c r="D54" s="21" t="s">
        <v>70</v>
      </c>
      <c r="E54" s="29">
        <f>일위대가!F316</f>
        <v>1542</v>
      </c>
      <c r="F54" s="29">
        <f>일위대가!H316</f>
        <v>20070</v>
      </c>
      <c r="G54" s="29">
        <f>일위대가!J316</f>
        <v>1667</v>
      </c>
      <c r="H54" s="29">
        <f t="shared" si="1"/>
        <v>23279</v>
      </c>
      <c r="I54" s="21" t="s">
        <v>537</v>
      </c>
      <c r="J54" s="21" t="s">
        <v>53</v>
      </c>
      <c r="K54" s="21" t="s">
        <v>53</v>
      </c>
      <c r="L54" s="21" t="s">
        <v>53</v>
      </c>
      <c r="M54" s="21" t="s">
        <v>53</v>
      </c>
      <c r="N54" s="1" t="s">
        <v>53</v>
      </c>
    </row>
    <row r="55" spans="1:14" ht="26.1" customHeight="1" x14ac:dyDescent="0.3">
      <c r="A55" s="21" t="s">
        <v>620</v>
      </c>
      <c r="B55" s="21" t="s">
        <v>617</v>
      </c>
      <c r="C55" s="21" t="s">
        <v>618</v>
      </c>
      <c r="D55" s="21" t="s">
        <v>70</v>
      </c>
      <c r="E55" s="29">
        <f>일위대가!F324</f>
        <v>0</v>
      </c>
      <c r="F55" s="29">
        <f>일위대가!H324</f>
        <v>0</v>
      </c>
      <c r="G55" s="29">
        <f>일위대가!J324</f>
        <v>13890</v>
      </c>
      <c r="H55" s="29">
        <f t="shared" si="1"/>
        <v>13890</v>
      </c>
      <c r="I55" s="21" t="s">
        <v>619</v>
      </c>
      <c r="J55" s="21" t="s">
        <v>53</v>
      </c>
      <c r="K55" s="21" t="s">
        <v>53</v>
      </c>
      <c r="L55" s="21" t="s">
        <v>53</v>
      </c>
      <c r="M55" s="21" t="s">
        <v>53</v>
      </c>
      <c r="N55" s="1" t="s">
        <v>53</v>
      </c>
    </row>
    <row r="56" spans="1:14" ht="26.1" customHeight="1" x14ac:dyDescent="0.3">
      <c r="A56" s="21" t="s">
        <v>625</v>
      </c>
      <c r="B56" s="21" t="s">
        <v>622</v>
      </c>
      <c r="C56" s="21" t="s">
        <v>623</v>
      </c>
      <c r="D56" s="21" t="s">
        <v>70</v>
      </c>
      <c r="E56" s="29">
        <f>일위대가!F332</f>
        <v>0</v>
      </c>
      <c r="F56" s="29">
        <f>일위대가!H332</f>
        <v>0</v>
      </c>
      <c r="G56" s="29">
        <f>일위대가!J332</f>
        <v>5555</v>
      </c>
      <c r="H56" s="29">
        <f t="shared" ref="H56:H87" si="2">E56+F56+G56</f>
        <v>5555</v>
      </c>
      <c r="I56" s="21" t="s">
        <v>624</v>
      </c>
      <c r="J56" s="21" t="s">
        <v>53</v>
      </c>
      <c r="K56" s="21" t="s">
        <v>53</v>
      </c>
      <c r="L56" s="21" t="s">
        <v>53</v>
      </c>
      <c r="M56" s="21" t="s">
        <v>53</v>
      </c>
      <c r="N56" s="1" t="s">
        <v>53</v>
      </c>
    </row>
    <row r="57" spans="1:14" ht="26.1" customHeight="1" x14ac:dyDescent="0.3">
      <c r="A57" s="21" t="s">
        <v>630</v>
      </c>
      <c r="B57" s="21" t="s">
        <v>627</v>
      </c>
      <c r="C57" s="21" t="s">
        <v>628</v>
      </c>
      <c r="D57" s="21" t="s">
        <v>70</v>
      </c>
      <c r="E57" s="29">
        <f>일위대가!F339</f>
        <v>0</v>
      </c>
      <c r="F57" s="29">
        <f>일위대가!H339</f>
        <v>0</v>
      </c>
      <c r="G57" s="29">
        <f>일위대가!J339</f>
        <v>9616</v>
      </c>
      <c r="H57" s="29">
        <f t="shared" si="2"/>
        <v>9616</v>
      </c>
      <c r="I57" s="21" t="s">
        <v>629</v>
      </c>
      <c r="J57" s="21" t="s">
        <v>53</v>
      </c>
      <c r="K57" s="21" t="s">
        <v>53</v>
      </c>
      <c r="L57" s="21" t="s">
        <v>53</v>
      </c>
      <c r="M57" s="21" t="s">
        <v>53</v>
      </c>
      <c r="N57" s="1" t="s">
        <v>53</v>
      </c>
    </row>
    <row r="58" spans="1:14" ht="26.1" customHeight="1" x14ac:dyDescent="0.3">
      <c r="A58" s="21" t="s">
        <v>635</v>
      </c>
      <c r="B58" s="21" t="s">
        <v>632</v>
      </c>
      <c r="C58" s="21" t="s">
        <v>633</v>
      </c>
      <c r="D58" s="21" t="s">
        <v>70</v>
      </c>
      <c r="E58" s="29">
        <f>일위대가!F346</f>
        <v>0</v>
      </c>
      <c r="F58" s="29">
        <f>일위대가!H346</f>
        <v>0</v>
      </c>
      <c r="G58" s="29">
        <f>일위대가!J346</f>
        <v>3775</v>
      </c>
      <c r="H58" s="29">
        <f t="shared" si="2"/>
        <v>3775</v>
      </c>
      <c r="I58" s="21" t="s">
        <v>634</v>
      </c>
      <c r="J58" s="21" t="s">
        <v>53</v>
      </c>
      <c r="K58" s="21" t="s">
        <v>53</v>
      </c>
      <c r="L58" s="21" t="s">
        <v>53</v>
      </c>
      <c r="M58" s="21" t="s">
        <v>53</v>
      </c>
      <c r="N58" s="1" t="s">
        <v>53</v>
      </c>
    </row>
    <row r="59" spans="1:14" ht="26.1" customHeight="1" x14ac:dyDescent="0.3">
      <c r="A59" s="21" t="s">
        <v>1107</v>
      </c>
      <c r="B59" s="21" t="s">
        <v>1105</v>
      </c>
      <c r="C59" s="21" t="s">
        <v>1106</v>
      </c>
      <c r="D59" s="21" t="s">
        <v>62</v>
      </c>
      <c r="E59" s="29">
        <f>일위대가!F353</f>
        <v>10164</v>
      </c>
      <c r="F59" s="29">
        <f>일위대가!H353</f>
        <v>59025</v>
      </c>
      <c r="G59" s="29">
        <f>일위대가!J353</f>
        <v>13873</v>
      </c>
      <c r="H59" s="29">
        <f t="shared" si="2"/>
        <v>83062</v>
      </c>
      <c r="I59" s="21" t="s">
        <v>1128</v>
      </c>
      <c r="J59" s="21" t="s">
        <v>53</v>
      </c>
      <c r="K59" s="21" t="s">
        <v>395</v>
      </c>
      <c r="L59" s="21" t="s">
        <v>53</v>
      </c>
      <c r="M59" s="21" t="s">
        <v>53</v>
      </c>
      <c r="N59" s="1" t="s">
        <v>65</v>
      </c>
    </row>
    <row r="60" spans="1:14" ht="26.1" customHeight="1" x14ac:dyDescent="0.3">
      <c r="A60" s="21" t="s">
        <v>673</v>
      </c>
      <c r="B60" s="21" t="s">
        <v>74</v>
      </c>
      <c r="C60" s="21" t="s">
        <v>671</v>
      </c>
      <c r="D60" s="21" t="s">
        <v>76</v>
      </c>
      <c r="E60" s="29">
        <f>일위대가!F358</f>
        <v>0</v>
      </c>
      <c r="F60" s="29">
        <f>일위대가!H358</f>
        <v>95287</v>
      </c>
      <c r="G60" s="29">
        <f>일위대가!J358</f>
        <v>0</v>
      </c>
      <c r="H60" s="29">
        <f t="shared" si="2"/>
        <v>95287</v>
      </c>
      <c r="I60" s="21" t="s">
        <v>672</v>
      </c>
      <c r="J60" s="21" t="s">
        <v>53</v>
      </c>
      <c r="K60" s="21" t="s">
        <v>53</v>
      </c>
      <c r="L60" s="21" t="s">
        <v>53</v>
      </c>
      <c r="M60" s="21" t="s">
        <v>53</v>
      </c>
      <c r="N60" s="1" t="s">
        <v>53</v>
      </c>
    </row>
    <row r="61" spans="1:14" ht="26.1" customHeight="1" x14ac:dyDescent="0.3">
      <c r="A61" s="21" t="s">
        <v>717</v>
      </c>
      <c r="B61" s="21" t="s">
        <v>714</v>
      </c>
      <c r="C61" s="21" t="s">
        <v>715</v>
      </c>
      <c r="D61" s="21" t="s">
        <v>82</v>
      </c>
      <c r="E61" s="29">
        <f>일위대가!F364</f>
        <v>0</v>
      </c>
      <c r="F61" s="29">
        <f>일위대가!H364</f>
        <v>14831</v>
      </c>
      <c r="G61" s="29">
        <f>일위대가!J364</f>
        <v>296</v>
      </c>
      <c r="H61" s="29">
        <f t="shared" si="2"/>
        <v>15127</v>
      </c>
      <c r="I61" s="21" t="s">
        <v>716</v>
      </c>
      <c r="J61" s="21" t="s">
        <v>53</v>
      </c>
      <c r="K61" s="21" t="s">
        <v>53</v>
      </c>
      <c r="L61" s="21" t="s">
        <v>53</v>
      </c>
      <c r="M61" s="21" t="s">
        <v>53</v>
      </c>
      <c r="N61" s="1" t="s">
        <v>53</v>
      </c>
    </row>
    <row r="62" spans="1:14" ht="26.1" customHeight="1" x14ac:dyDescent="0.3">
      <c r="A62" s="21" t="s">
        <v>734</v>
      </c>
      <c r="B62" s="21" t="s">
        <v>714</v>
      </c>
      <c r="C62" s="21" t="s">
        <v>732</v>
      </c>
      <c r="D62" s="21" t="s">
        <v>82</v>
      </c>
      <c r="E62" s="29">
        <f>일위대가!F370</f>
        <v>0</v>
      </c>
      <c r="F62" s="29">
        <f>일위대가!H370</f>
        <v>17130</v>
      </c>
      <c r="G62" s="29">
        <f>일위대가!J370</f>
        <v>342</v>
      </c>
      <c r="H62" s="29">
        <f t="shared" si="2"/>
        <v>17472</v>
      </c>
      <c r="I62" s="21" t="s">
        <v>733</v>
      </c>
      <c r="J62" s="21" t="s">
        <v>53</v>
      </c>
      <c r="K62" s="21" t="s">
        <v>53</v>
      </c>
      <c r="L62" s="21" t="s">
        <v>53</v>
      </c>
      <c r="M62" s="21" t="s">
        <v>53</v>
      </c>
      <c r="N62" s="1" t="s">
        <v>53</v>
      </c>
    </row>
    <row r="63" spans="1:14" ht="26.1" customHeight="1" x14ac:dyDescent="0.3">
      <c r="A63" s="21" t="s">
        <v>743</v>
      </c>
      <c r="B63" s="21" t="s">
        <v>741</v>
      </c>
      <c r="C63" s="21" t="s">
        <v>742</v>
      </c>
      <c r="D63" s="21" t="s">
        <v>92</v>
      </c>
      <c r="E63" s="29">
        <f>일위대가!F377</f>
        <v>0</v>
      </c>
      <c r="F63" s="29">
        <f>일위대가!H377</f>
        <v>0</v>
      </c>
      <c r="G63" s="29">
        <f>일위대가!J377</f>
        <v>441222</v>
      </c>
      <c r="H63" s="29">
        <f t="shared" si="2"/>
        <v>441222</v>
      </c>
      <c r="I63" s="21" t="s">
        <v>1148</v>
      </c>
      <c r="J63" s="21" t="s">
        <v>53</v>
      </c>
      <c r="K63" s="21" t="s">
        <v>53</v>
      </c>
      <c r="L63" s="21" t="s">
        <v>53</v>
      </c>
      <c r="M63" s="21" t="s">
        <v>53</v>
      </c>
      <c r="N63" s="1" t="s">
        <v>53</v>
      </c>
    </row>
    <row r="64" spans="1:14" ht="26.1" customHeight="1" x14ac:dyDescent="0.3">
      <c r="A64" s="21" t="s">
        <v>767</v>
      </c>
      <c r="B64" s="21" t="s">
        <v>764</v>
      </c>
      <c r="C64" s="21" t="s">
        <v>765</v>
      </c>
      <c r="D64" s="21" t="s">
        <v>304</v>
      </c>
      <c r="E64" s="29">
        <f>일위대가!F383</f>
        <v>0</v>
      </c>
      <c r="F64" s="29">
        <f>일위대가!H383</f>
        <v>113980</v>
      </c>
      <c r="G64" s="29">
        <f>일위대가!J383</f>
        <v>0</v>
      </c>
      <c r="H64" s="29">
        <f t="shared" si="2"/>
        <v>113980</v>
      </c>
      <c r="I64" s="21" t="s">
        <v>766</v>
      </c>
      <c r="J64" s="21" t="s">
        <v>53</v>
      </c>
      <c r="K64" s="21" t="s">
        <v>53</v>
      </c>
      <c r="L64" s="21" t="s">
        <v>53</v>
      </c>
      <c r="M64" s="21" t="s">
        <v>53</v>
      </c>
      <c r="N64" s="1" t="s">
        <v>53</v>
      </c>
    </row>
    <row r="65" spans="1:14" ht="26.1" customHeight="1" x14ac:dyDescent="0.3">
      <c r="A65" s="21" t="s">
        <v>772</v>
      </c>
      <c r="B65" s="21" t="s">
        <v>769</v>
      </c>
      <c r="C65" s="21" t="s">
        <v>770</v>
      </c>
      <c r="D65" s="21" t="s">
        <v>82</v>
      </c>
      <c r="E65" s="29">
        <f>일위대가!F390</f>
        <v>0</v>
      </c>
      <c r="F65" s="29">
        <f>일위대가!H390</f>
        <v>114142</v>
      </c>
      <c r="G65" s="29">
        <f>일위대가!J390</f>
        <v>2282</v>
      </c>
      <c r="H65" s="29">
        <f t="shared" si="2"/>
        <v>116424</v>
      </c>
      <c r="I65" s="21" t="s">
        <v>771</v>
      </c>
      <c r="J65" s="21" t="s">
        <v>53</v>
      </c>
      <c r="K65" s="21" t="s">
        <v>53</v>
      </c>
      <c r="L65" s="21" t="s">
        <v>53</v>
      </c>
      <c r="M65" s="21" t="s">
        <v>53</v>
      </c>
      <c r="N65" s="1" t="s">
        <v>53</v>
      </c>
    </row>
    <row r="66" spans="1:14" ht="26.1" customHeight="1" x14ac:dyDescent="0.3">
      <c r="A66" s="21" t="s">
        <v>1164</v>
      </c>
      <c r="B66" s="21" t="s">
        <v>1161</v>
      </c>
      <c r="C66" s="21" t="s">
        <v>1162</v>
      </c>
      <c r="D66" s="21" t="s">
        <v>304</v>
      </c>
      <c r="E66" s="29">
        <f>일위대가!F394</f>
        <v>0</v>
      </c>
      <c r="F66" s="29">
        <f>일위대가!H394</f>
        <v>113980</v>
      </c>
      <c r="G66" s="29">
        <f>일위대가!J394</f>
        <v>0</v>
      </c>
      <c r="H66" s="29">
        <f t="shared" si="2"/>
        <v>113980</v>
      </c>
      <c r="I66" s="21" t="s">
        <v>1163</v>
      </c>
      <c r="J66" s="21" t="s">
        <v>53</v>
      </c>
      <c r="K66" s="21" t="s">
        <v>53</v>
      </c>
      <c r="L66" s="21" t="s">
        <v>53</v>
      </c>
      <c r="M66" s="21" t="s">
        <v>53</v>
      </c>
      <c r="N66" s="1" t="s">
        <v>53</v>
      </c>
    </row>
    <row r="67" spans="1:14" ht="26.1" customHeight="1" x14ac:dyDescent="0.3">
      <c r="A67" s="21" t="s">
        <v>785</v>
      </c>
      <c r="B67" s="21" t="s">
        <v>127</v>
      </c>
      <c r="C67" s="21" t="s">
        <v>783</v>
      </c>
      <c r="D67" s="21" t="s">
        <v>70</v>
      </c>
      <c r="E67" s="29">
        <f>일위대가!F400</f>
        <v>0</v>
      </c>
      <c r="F67" s="29">
        <f>일위대가!H400</f>
        <v>25870</v>
      </c>
      <c r="G67" s="29">
        <f>일위대가!J400</f>
        <v>517</v>
      </c>
      <c r="H67" s="29">
        <f t="shared" si="2"/>
        <v>26387</v>
      </c>
      <c r="I67" s="21" t="s">
        <v>784</v>
      </c>
      <c r="J67" s="21" t="s">
        <v>53</v>
      </c>
      <c r="K67" s="21" t="s">
        <v>53</v>
      </c>
      <c r="L67" s="21" t="s">
        <v>53</v>
      </c>
      <c r="M67" s="21" t="s">
        <v>53</v>
      </c>
      <c r="N67" s="1" t="s">
        <v>53</v>
      </c>
    </row>
    <row r="68" spans="1:14" ht="26.1" customHeight="1" x14ac:dyDescent="0.3">
      <c r="A68" s="21" t="s">
        <v>804</v>
      </c>
      <c r="B68" s="21" t="s">
        <v>801</v>
      </c>
      <c r="C68" s="21" t="s">
        <v>802</v>
      </c>
      <c r="D68" s="21" t="s">
        <v>163</v>
      </c>
      <c r="E68" s="29">
        <f>일위대가!F409</f>
        <v>140</v>
      </c>
      <c r="F68" s="29">
        <f>일위대가!H409</f>
        <v>7024</v>
      </c>
      <c r="G68" s="29">
        <f>일위대가!J409</f>
        <v>280</v>
      </c>
      <c r="H68" s="29">
        <f t="shared" si="2"/>
        <v>7444</v>
      </c>
      <c r="I68" s="21" t="s">
        <v>803</v>
      </c>
      <c r="J68" s="21" t="s">
        <v>53</v>
      </c>
      <c r="K68" s="21" t="s">
        <v>53</v>
      </c>
      <c r="L68" s="21" t="s">
        <v>53</v>
      </c>
      <c r="M68" s="21" t="s">
        <v>53</v>
      </c>
      <c r="N68" s="1" t="s">
        <v>53</v>
      </c>
    </row>
    <row r="69" spans="1:14" ht="26.1" customHeight="1" x14ac:dyDescent="0.3">
      <c r="A69" s="21" t="s">
        <v>820</v>
      </c>
      <c r="B69" s="21" t="s">
        <v>801</v>
      </c>
      <c r="C69" s="21" t="s">
        <v>818</v>
      </c>
      <c r="D69" s="21" t="s">
        <v>163</v>
      </c>
      <c r="E69" s="29">
        <f>일위대가!F418</f>
        <v>162</v>
      </c>
      <c r="F69" s="29">
        <f>일위대가!H418</f>
        <v>5404</v>
      </c>
      <c r="G69" s="29">
        <f>일위대가!J418</f>
        <v>270</v>
      </c>
      <c r="H69" s="29">
        <f t="shared" si="2"/>
        <v>5836</v>
      </c>
      <c r="I69" s="21" t="s">
        <v>819</v>
      </c>
      <c r="J69" s="21" t="s">
        <v>53</v>
      </c>
      <c r="K69" s="21" t="s">
        <v>53</v>
      </c>
      <c r="L69" s="21" t="s">
        <v>53</v>
      </c>
      <c r="M69" s="21" t="s">
        <v>53</v>
      </c>
      <c r="N69" s="1" t="s">
        <v>53</v>
      </c>
    </row>
    <row r="70" spans="1:14" ht="26.1" customHeight="1" x14ac:dyDescent="0.3">
      <c r="A70" s="21" t="s">
        <v>825</v>
      </c>
      <c r="B70" s="21" t="s">
        <v>822</v>
      </c>
      <c r="C70" s="21" t="s">
        <v>823</v>
      </c>
      <c r="D70" s="21" t="s">
        <v>82</v>
      </c>
      <c r="E70" s="29">
        <f>일위대가!F422</f>
        <v>90</v>
      </c>
      <c r="F70" s="29">
        <f>일위대가!H422</f>
        <v>4541</v>
      </c>
      <c r="G70" s="29">
        <f>일위대가!J422</f>
        <v>0</v>
      </c>
      <c r="H70" s="29">
        <f t="shared" si="2"/>
        <v>4631</v>
      </c>
      <c r="I70" s="21" t="s">
        <v>824</v>
      </c>
      <c r="J70" s="21" t="s">
        <v>53</v>
      </c>
      <c r="K70" s="21" t="s">
        <v>53</v>
      </c>
      <c r="L70" s="21" t="s">
        <v>53</v>
      </c>
      <c r="M70" s="21" t="s">
        <v>53</v>
      </c>
      <c r="N70" s="1" t="s">
        <v>53</v>
      </c>
    </row>
    <row r="71" spans="1:14" ht="26.1" customHeight="1" x14ac:dyDescent="0.3">
      <c r="A71" s="21" t="s">
        <v>830</v>
      </c>
      <c r="B71" s="21" t="s">
        <v>827</v>
      </c>
      <c r="C71" s="21" t="s">
        <v>828</v>
      </c>
      <c r="D71" s="21" t="s">
        <v>82</v>
      </c>
      <c r="E71" s="29">
        <f>일위대가!F426</f>
        <v>242</v>
      </c>
      <c r="F71" s="29">
        <f>일위대가!H426</f>
        <v>12110</v>
      </c>
      <c r="G71" s="29">
        <f>일위대가!J426</f>
        <v>0</v>
      </c>
      <c r="H71" s="29">
        <f t="shared" si="2"/>
        <v>12352</v>
      </c>
      <c r="I71" s="21" t="s">
        <v>829</v>
      </c>
      <c r="J71" s="21" t="s">
        <v>53</v>
      </c>
      <c r="K71" s="21" t="s">
        <v>53</v>
      </c>
      <c r="L71" s="21" t="s">
        <v>53</v>
      </c>
      <c r="M71" s="21" t="s">
        <v>53</v>
      </c>
      <c r="N71" s="1" t="s">
        <v>53</v>
      </c>
    </row>
    <row r="72" spans="1:14" ht="26.1" customHeight="1" x14ac:dyDescent="0.3">
      <c r="A72" s="21" t="s">
        <v>836</v>
      </c>
      <c r="B72" s="21" t="s">
        <v>833</v>
      </c>
      <c r="C72" s="21" t="s">
        <v>834</v>
      </c>
      <c r="D72" s="21" t="s">
        <v>82</v>
      </c>
      <c r="E72" s="29">
        <f>일위대가!F431</f>
        <v>686</v>
      </c>
      <c r="F72" s="29">
        <f>일위대가!H431</f>
        <v>0</v>
      </c>
      <c r="G72" s="29">
        <f>일위대가!J431</f>
        <v>0</v>
      </c>
      <c r="H72" s="29">
        <f t="shared" si="2"/>
        <v>686</v>
      </c>
      <c r="I72" s="21" t="s">
        <v>835</v>
      </c>
      <c r="J72" s="21" t="s">
        <v>53</v>
      </c>
      <c r="K72" s="21" t="s">
        <v>53</v>
      </c>
      <c r="L72" s="21" t="s">
        <v>53</v>
      </c>
      <c r="M72" s="21" t="s">
        <v>53</v>
      </c>
      <c r="N72" s="1" t="s">
        <v>53</v>
      </c>
    </row>
    <row r="73" spans="1:14" ht="26.1" customHeight="1" x14ac:dyDescent="0.3">
      <c r="A73" s="21" t="s">
        <v>841</v>
      </c>
      <c r="B73" s="21" t="s">
        <v>838</v>
      </c>
      <c r="C73" s="21" t="s">
        <v>839</v>
      </c>
      <c r="D73" s="21" t="s">
        <v>82</v>
      </c>
      <c r="E73" s="29">
        <f>일위대가!F436</f>
        <v>1034</v>
      </c>
      <c r="F73" s="29">
        <f>일위대가!H436</f>
        <v>0</v>
      </c>
      <c r="G73" s="29">
        <f>일위대가!J436</f>
        <v>0</v>
      </c>
      <c r="H73" s="29">
        <f t="shared" si="2"/>
        <v>1034</v>
      </c>
      <c r="I73" s="21" t="s">
        <v>840</v>
      </c>
      <c r="J73" s="21" t="s">
        <v>53</v>
      </c>
      <c r="K73" s="21" t="s">
        <v>53</v>
      </c>
      <c r="L73" s="21" t="s">
        <v>53</v>
      </c>
      <c r="M73" s="21" t="s">
        <v>53</v>
      </c>
      <c r="N73" s="1" t="s">
        <v>53</v>
      </c>
    </row>
    <row r="74" spans="1:14" ht="26.1" customHeight="1" x14ac:dyDescent="0.3">
      <c r="A74" s="21" t="s">
        <v>873</v>
      </c>
      <c r="B74" s="21" t="s">
        <v>870</v>
      </c>
      <c r="C74" s="21" t="s">
        <v>871</v>
      </c>
      <c r="D74" s="21" t="s">
        <v>82</v>
      </c>
      <c r="E74" s="29">
        <f>일위대가!F442</f>
        <v>90</v>
      </c>
      <c r="F74" s="29">
        <f>일위대가!H442</f>
        <v>4541</v>
      </c>
      <c r="G74" s="29">
        <f>일위대가!J442</f>
        <v>0</v>
      </c>
      <c r="H74" s="29">
        <f t="shared" si="2"/>
        <v>4631</v>
      </c>
      <c r="I74" s="21" t="s">
        <v>872</v>
      </c>
      <c r="J74" s="21" t="s">
        <v>53</v>
      </c>
      <c r="K74" s="21" t="s">
        <v>53</v>
      </c>
      <c r="L74" s="21" t="s">
        <v>53</v>
      </c>
      <c r="M74" s="21" t="s">
        <v>53</v>
      </c>
      <c r="N74" s="1" t="s">
        <v>53</v>
      </c>
    </row>
    <row r="75" spans="1:14" ht="26.1" customHeight="1" x14ac:dyDescent="0.3">
      <c r="A75" s="21" t="s">
        <v>1207</v>
      </c>
      <c r="B75" s="21" t="s">
        <v>1204</v>
      </c>
      <c r="C75" s="21" t="s">
        <v>1205</v>
      </c>
      <c r="D75" s="21" t="s">
        <v>82</v>
      </c>
      <c r="E75" s="29">
        <f>일위대가!F450</f>
        <v>242</v>
      </c>
      <c r="F75" s="29">
        <f>일위대가!H450</f>
        <v>12110</v>
      </c>
      <c r="G75" s="29">
        <f>일위대가!J450</f>
        <v>0</v>
      </c>
      <c r="H75" s="29">
        <f t="shared" si="2"/>
        <v>12352</v>
      </c>
      <c r="I75" s="21" t="s">
        <v>1206</v>
      </c>
      <c r="J75" s="21" t="s">
        <v>53</v>
      </c>
      <c r="K75" s="21" t="s">
        <v>53</v>
      </c>
      <c r="L75" s="21" t="s">
        <v>53</v>
      </c>
      <c r="M75" s="21" t="s">
        <v>53</v>
      </c>
      <c r="N75" s="1" t="s">
        <v>53</v>
      </c>
    </row>
    <row r="76" spans="1:14" ht="26.1" customHeight="1" x14ac:dyDescent="0.3">
      <c r="A76" s="21" t="s">
        <v>877</v>
      </c>
      <c r="B76" s="21" t="s">
        <v>833</v>
      </c>
      <c r="C76" s="21" t="s">
        <v>875</v>
      </c>
      <c r="D76" s="21" t="s">
        <v>82</v>
      </c>
      <c r="E76" s="29">
        <f>일위대가!F455</f>
        <v>813</v>
      </c>
      <c r="F76" s="29">
        <f>일위대가!H455</f>
        <v>0</v>
      </c>
      <c r="G76" s="29">
        <f>일위대가!J455</f>
        <v>0</v>
      </c>
      <c r="H76" s="29">
        <f t="shared" si="2"/>
        <v>813</v>
      </c>
      <c r="I76" s="21" t="s">
        <v>876</v>
      </c>
      <c r="J76" s="21" t="s">
        <v>53</v>
      </c>
      <c r="K76" s="21" t="s">
        <v>53</v>
      </c>
      <c r="L76" s="21" t="s">
        <v>53</v>
      </c>
      <c r="M76" s="21" t="s">
        <v>53</v>
      </c>
      <c r="N76" s="1" t="s">
        <v>53</v>
      </c>
    </row>
    <row r="77" spans="1:14" ht="26.1" customHeight="1" x14ac:dyDescent="0.3">
      <c r="A77" s="21" t="s">
        <v>882</v>
      </c>
      <c r="B77" s="21" t="s">
        <v>880</v>
      </c>
      <c r="C77" s="21" t="s">
        <v>53</v>
      </c>
      <c r="D77" s="21" t="s">
        <v>92</v>
      </c>
      <c r="E77" s="29">
        <f>일위대가!F459</f>
        <v>0</v>
      </c>
      <c r="F77" s="29">
        <f>일위대가!H459</f>
        <v>8950</v>
      </c>
      <c r="G77" s="29">
        <f>일위대가!J459</f>
        <v>0</v>
      </c>
      <c r="H77" s="29">
        <f t="shared" si="2"/>
        <v>8950</v>
      </c>
      <c r="I77" s="21" t="s">
        <v>881</v>
      </c>
      <c r="J77" s="21" t="s">
        <v>53</v>
      </c>
      <c r="K77" s="21" t="s">
        <v>53</v>
      </c>
      <c r="L77" s="21" t="s">
        <v>53</v>
      </c>
      <c r="M77" s="21" t="s">
        <v>53</v>
      </c>
      <c r="N77" s="1" t="s">
        <v>53</v>
      </c>
    </row>
    <row r="78" spans="1:14" ht="26.1" customHeight="1" x14ac:dyDescent="0.3">
      <c r="A78" s="21" t="s">
        <v>886</v>
      </c>
      <c r="B78" s="21" t="s">
        <v>884</v>
      </c>
      <c r="C78" s="21" t="s">
        <v>53</v>
      </c>
      <c r="D78" s="21" t="s">
        <v>92</v>
      </c>
      <c r="E78" s="29">
        <f>일위대가!F463</f>
        <v>0</v>
      </c>
      <c r="F78" s="29">
        <f>일위대가!H463</f>
        <v>22479</v>
      </c>
      <c r="G78" s="29">
        <f>일위대가!J463</f>
        <v>0</v>
      </c>
      <c r="H78" s="29">
        <f t="shared" si="2"/>
        <v>22479</v>
      </c>
      <c r="I78" s="21" t="s">
        <v>885</v>
      </c>
      <c r="J78" s="21" t="s">
        <v>53</v>
      </c>
      <c r="K78" s="21" t="s">
        <v>53</v>
      </c>
      <c r="L78" s="21" t="s">
        <v>53</v>
      </c>
      <c r="M78" s="21" t="s">
        <v>53</v>
      </c>
      <c r="N78" s="1" t="s">
        <v>53</v>
      </c>
    </row>
    <row r="79" spans="1:14" ht="26.1" customHeight="1" x14ac:dyDescent="0.3">
      <c r="A79" s="21" t="s">
        <v>909</v>
      </c>
      <c r="B79" s="21" t="s">
        <v>907</v>
      </c>
      <c r="C79" s="21" t="s">
        <v>53</v>
      </c>
      <c r="D79" s="21" t="s">
        <v>82</v>
      </c>
      <c r="E79" s="29">
        <f>일위대가!F468</f>
        <v>0</v>
      </c>
      <c r="F79" s="29">
        <f>일위대가!H468</f>
        <v>4574</v>
      </c>
      <c r="G79" s="29">
        <f>일위대가!J468</f>
        <v>0</v>
      </c>
      <c r="H79" s="29">
        <f t="shared" si="2"/>
        <v>4574</v>
      </c>
      <c r="I79" s="21" t="s">
        <v>908</v>
      </c>
      <c r="J79" s="21" t="s">
        <v>53</v>
      </c>
      <c r="K79" s="21" t="s">
        <v>53</v>
      </c>
      <c r="L79" s="21" t="s">
        <v>53</v>
      </c>
      <c r="M79" s="21" t="s">
        <v>53</v>
      </c>
      <c r="N79" s="1" t="s">
        <v>53</v>
      </c>
    </row>
    <row r="80" spans="1:14" ht="26.1" customHeight="1" x14ac:dyDescent="0.3">
      <c r="A80" s="21" t="s">
        <v>913</v>
      </c>
      <c r="B80" s="21" t="s">
        <v>911</v>
      </c>
      <c r="C80" s="21" t="s">
        <v>53</v>
      </c>
      <c r="D80" s="21" t="s">
        <v>82</v>
      </c>
      <c r="E80" s="29">
        <f>일위대가!F473</f>
        <v>0</v>
      </c>
      <c r="F80" s="29">
        <f>일위대가!H473</f>
        <v>15191</v>
      </c>
      <c r="G80" s="29">
        <f>일위대가!J473</f>
        <v>0</v>
      </c>
      <c r="H80" s="29">
        <f t="shared" si="2"/>
        <v>15191</v>
      </c>
      <c r="I80" s="21" t="s">
        <v>912</v>
      </c>
      <c r="J80" s="21" t="s">
        <v>53</v>
      </c>
      <c r="K80" s="21" t="s">
        <v>53</v>
      </c>
      <c r="L80" s="21" t="s">
        <v>53</v>
      </c>
      <c r="M80" s="21" t="s">
        <v>53</v>
      </c>
      <c r="N80" s="1" t="s">
        <v>53</v>
      </c>
    </row>
    <row r="81" spans="1:14" ht="26.1" customHeight="1" x14ac:dyDescent="0.3">
      <c r="A81" s="21" t="s">
        <v>918</v>
      </c>
      <c r="B81" s="21" t="s">
        <v>916</v>
      </c>
      <c r="C81" s="21" t="s">
        <v>53</v>
      </c>
      <c r="D81" s="21" t="s">
        <v>82</v>
      </c>
      <c r="E81" s="29">
        <f>일위대가!F478</f>
        <v>0</v>
      </c>
      <c r="F81" s="29">
        <f>일위대가!H478</f>
        <v>3884</v>
      </c>
      <c r="G81" s="29">
        <f>일위대가!J478</f>
        <v>0</v>
      </c>
      <c r="H81" s="29">
        <f t="shared" si="2"/>
        <v>3884</v>
      </c>
      <c r="I81" s="21" t="s">
        <v>917</v>
      </c>
      <c r="J81" s="21" t="s">
        <v>53</v>
      </c>
      <c r="K81" s="21" t="s">
        <v>53</v>
      </c>
      <c r="L81" s="21" t="s">
        <v>53</v>
      </c>
      <c r="M81" s="21" t="s">
        <v>53</v>
      </c>
      <c r="N81" s="1" t="s">
        <v>53</v>
      </c>
    </row>
    <row r="82" spans="1:14" ht="26.1" customHeight="1" x14ac:dyDescent="0.3">
      <c r="A82" s="21" t="s">
        <v>922</v>
      </c>
      <c r="B82" s="21" t="s">
        <v>920</v>
      </c>
      <c r="C82" s="21" t="s">
        <v>53</v>
      </c>
      <c r="D82" s="21" t="s">
        <v>82</v>
      </c>
      <c r="E82" s="29">
        <f>일위대가!F483</f>
        <v>0</v>
      </c>
      <c r="F82" s="29">
        <f>일위대가!H483</f>
        <v>12948</v>
      </c>
      <c r="G82" s="29">
        <f>일위대가!J483</f>
        <v>0</v>
      </c>
      <c r="H82" s="29">
        <f t="shared" si="2"/>
        <v>12948</v>
      </c>
      <c r="I82" s="21" t="s">
        <v>921</v>
      </c>
      <c r="J82" s="21" t="s">
        <v>53</v>
      </c>
      <c r="K82" s="21" t="s">
        <v>53</v>
      </c>
      <c r="L82" s="21" t="s">
        <v>53</v>
      </c>
      <c r="M82" s="21" t="s">
        <v>53</v>
      </c>
      <c r="N82" s="1" t="s">
        <v>53</v>
      </c>
    </row>
    <row r="83" spans="1:14" ht="26.1" customHeight="1" x14ac:dyDescent="0.3">
      <c r="A83" s="21" t="s">
        <v>928</v>
      </c>
      <c r="B83" s="21" t="s">
        <v>925</v>
      </c>
      <c r="C83" s="21" t="s">
        <v>926</v>
      </c>
      <c r="D83" s="21" t="s">
        <v>292</v>
      </c>
      <c r="E83" s="29">
        <f>일위대가!F488</f>
        <v>0</v>
      </c>
      <c r="F83" s="29">
        <f>일위대가!H488</f>
        <v>4464</v>
      </c>
      <c r="G83" s="29">
        <f>일위대가!J488</f>
        <v>0</v>
      </c>
      <c r="H83" s="29">
        <f t="shared" si="2"/>
        <v>4464</v>
      </c>
      <c r="I83" s="21" t="s">
        <v>927</v>
      </c>
      <c r="J83" s="21" t="s">
        <v>53</v>
      </c>
      <c r="K83" s="21" t="s">
        <v>53</v>
      </c>
      <c r="L83" s="21" t="s">
        <v>53</v>
      </c>
      <c r="M83" s="21" t="s">
        <v>53</v>
      </c>
      <c r="N83" s="1" t="s">
        <v>53</v>
      </c>
    </row>
    <row r="84" spans="1:14" ht="26.1" customHeight="1" x14ac:dyDescent="0.3">
      <c r="A84" s="21" t="s">
        <v>940</v>
      </c>
      <c r="B84" s="21" t="s">
        <v>937</v>
      </c>
      <c r="C84" s="21" t="s">
        <v>938</v>
      </c>
      <c r="D84" s="21" t="s">
        <v>62</v>
      </c>
      <c r="E84" s="29">
        <f>일위대가!F492</f>
        <v>0</v>
      </c>
      <c r="F84" s="29">
        <f>일위대가!H492</f>
        <v>0</v>
      </c>
      <c r="G84" s="29">
        <f>일위대가!J492</f>
        <v>343</v>
      </c>
      <c r="H84" s="29">
        <f t="shared" si="2"/>
        <v>343</v>
      </c>
      <c r="I84" s="21" t="s">
        <v>939</v>
      </c>
      <c r="J84" s="21" t="s">
        <v>53</v>
      </c>
      <c r="K84" s="21" t="s">
        <v>53</v>
      </c>
      <c r="L84" s="21" t="s">
        <v>53</v>
      </c>
      <c r="M84" s="21" t="s">
        <v>53</v>
      </c>
      <c r="N84" s="1" t="s">
        <v>65</v>
      </c>
    </row>
    <row r="85" spans="1:14" ht="26.1" customHeight="1" x14ac:dyDescent="0.3">
      <c r="A85" s="21" t="s">
        <v>972</v>
      </c>
      <c r="B85" s="21" t="s">
        <v>969</v>
      </c>
      <c r="C85" s="21" t="s">
        <v>970</v>
      </c>
      <c r="D85" s="21" t="s">
        <v>82</v>
      </c>
      <c r="E85" s="29">
        <f>일위대가!F498</f>
        <v>0</v>
      </c>
      <c r="F85" s="29">
        <f>일위대가!H498</f>
        <v>11479</v>
      </c>
      <c r="G85" s="29">
        <f>일위대가!J498</f>
        <v>114</v>
      </c>
      <c r="H85" s="29">
        <f t="shared" si="2"/>
        <v>11593</v>
      </c>
      <c r="I85" s="21" t="s">
        <v>971</v>
      </c>
      <c r="J85" s="21" t="s">
        <v>53</v>
      </c>
      <c r="K85" s="21" t="s">
        <v>53</v>
      </c>
      <c r="L85" s="21" t="s">
        <v>53</v>
      </c>
      <c r="M85" s="21" t="s">
        <v>53</v>
      </c>
      <c r="N85" s="1" t="s">
        <v>53</v>
      </c>
    </row>
    <row r="86" spans="1:14" ht="26.1" customHeight="1" x14ac:dyDescent="0.3">
      <c r="A86" s="21" t="s">
        <v>1036</v>
      </c>
      <c r="B86" s="21" t="s">
        <v>1033</v>
      </c>
      <c r="C86" s="21" t="s">
        <v>1034</v>
      </c>
      <c r="D86" s="21" t="s">
        <v>82</v>
      </c>
      <c r="E86" s="29">
        <f>일위대가!F503</f>
        <v>0</v>
      </c>
      <c r="F86" s="29">
        <f>일위대가!H503</f>
        <v>3633</v>
      </c>
      <c r="G86" s="29">
        <f>일위대가!J503</f>
        <v>0</v>
      </c>
      <c r="H86" s="29">
        <f t="shared" si="2"/>
        <v>3633</v>
      </c>
      <c r="I86" s="21" t="s">
        <v>1035</v>
      </c>
      <c r="J86" s="21" t="s">
        <v>53</v>
      </c>
      <c r="K86" s="21" t="s">
        <v>53</v>
      </c>
      <c r="L86" s="21" t="s">
        <v>53</v>
      </c>
      <c r="M86" s="21" t="s">
        <v>53</v>
      </c>
      <c r="N86" s="1" t="s">
        <v>53</v>
      </c>
    </row>
    <row r="87" spans="1:14" ht="26.1" customHeight="1" x14ac:dyDescent="0.3">
      <c r="A87" s="21" t="s">
        <v>1046</v>
      </c>
      <c r="B87" s="21" t="s">
        <v>1043</v>
      </c>
      <c r="C87" s="21" t="s">
        <v>1044</v>
      </c>
      <c r="D87" s="21" t="s">
        <v>82</v>
      </c>
      <c r="E87" s="29">
        <f>일위대가!F508</f>
        <v>0</v>
      </c>
      <c r="F87" s="29">
        <f>일위대가!H508</f>
        <v>7595</v>
      </c>
      <c r="G87" s="29">
        <f>일위대가!J508</f>
        <v>0</v>
      </c>
      <c r="H87" s="29">
        <f t="shared" si="2"/>
        <v>7595</v>
      </c>
      <c r="I87" s="21" t="s">
        <v>1045</v>
      </c>
      <c r="J87" s="21" t="s">
        <v>53</v>
      </c>
      <c r="K87" s="21" t="s">
        <v>53</v>
      </c>
      <c r="L87" s="21" t="s">
        <v>53</v>
      </c>
      <c r="M87" s="21" t="s">
        <v>53</v>
      </c>
      <c r="N87" s="1" t="s">
        <v>53</v>
      </c>
    </row>
    <row r="88" spans="1:14" ht="26.1" customHeight="1" x14ac:dyDescent="0.3">
      <c r="A88" s="21" t="s">
        <v>1053</v>
      </c>
      <c r="B88" s="21" t="s">
        <v>1050</v>
      </c>
      <c r="C88" s="21" t="s">
        <v>1051</v>
      </c>
      <c r="D88" s="21" t="s">
        <v>70</v>
      </c>
      <c r="E88" s="29">
        <f>일위대가!F512</f>
        <v>0</v>
      </c>
      <c r="F88" s="29">
        <f>일위대가!H512</f>
        <v>5310</v>
      </c>
      <c r="G88" s="29">
        <f>일위대가!J512</f>
        <v>0</v>
      </c>
      <c r="H88" s="29">
        <f t="shared" ref="H88:H94" si="3">E88+F88+G88</f>
        <v>5310</v>
      </c>
      <c r="I88" s="21" t="s">
        <v>1052</v>
      </c>
      <c r="J88" s="21" t="s">
        <v>53</v>
      </c>
      <c r="K88" s="21" t="s">
        <v>53</v>
      </c>
      <c r="L88" s="21" t="s">
        <v>53</v>
      </c>
      <c r="M88" s="21" t="s">
        <v>53</v>
      </c>
      <c r="N88" s="1" t="s">
        <v>53</v>
      </c>
    </row>
    <row r="89" spans="1:14" ht="26.1" customHeight="1" x14ac:dyDescent="0.3">
      <c r="A89" s="21" t="s">
        <v>1074</v>
      </c>
      <c r="B89" s="21" t="s">
        <v>801</v>
      </c>
      <c r="C89" s="21" t="s">
        <v>1072</v>
      </c>
      <c r="D89" s="21" t="s">
        <v>163</v>
      </c>
      <c r="E89" s="29">
        <f>일위대가!F521</f>
        <v>182</v>
      </c>
      <c r="F89" s="29">
        <f>일위대가!H521</f>
        <v>9135</v>
      </c>
      <c r="G89" s="29">
        <f>일위대가!J521</f>
        <v>365</v>
      </c>
      <c r="H89" s="29">
        <f t="shared" si="3"/>
        <v>9682</v>
      </c>
      <c r="I89" s="21" t="s">
        <v>1073</v>
      </c>
      <c r="J89" s="21" t="s">
        <v>53</v>
      </c>
      <c r="K89" s="21" t="s">
        <v>53</v>
      </c>
      <c r="L89" s="21" t="s">
        <v>53</v>
      </c>
      <c r="M89" s="21" t="s">
        <v>53</v>
      </c>
      <c r="N89" s="1" t="s">
        <v>53</v>
      </c>
    </row>
    <row r="90" spans="1:14" ht="26.1" customHeight="1" x14ac:dyDescent="0.3">
      <c r="A90" s="21" t="s">
        <v>1289</v>
      </c>
      <c r="B90" s="21" t="s">
        <v>1290</v>
      </c>
      <c r="C90" s="21" t="s">
        <v>1291</v>
      </c>
      <c r="D90" s="21" t="s">
        <v>62</v>
      </c>
      <c r="E90" s="29">
        <f>일위대가!F528</f>
        <v>2034</v>
      </c>
      <c r="F90" s="29">
        <f>일위대가!H528</f>
        <v>36604</v>
      </c>
      <c r="G90" s="29">
        <f>일위대가!J528</f>
        <v>620</v>
      </c>
      <c r="H90" s="29">
        <f t="shared" si="3"/>
        <v>39258</v>
      </c>
      <c r="I90" s="21" t="s">
        <v>1292</v>
      </c>
      <c r="J90" s="21" t="s">
        <v>53</v>
      </c>
      <c r="K90" s="21" t="s">
        <v>395</v>
      </c>
      <c r="L90" s="21" t="s">
        <v>53</v>
      </c>
      <c r="M90" s="21" t="s">
        <v>53</v>
      </c>
      <c r="N90" s="1" t="s">
        <v>65</v>
      </c>
    </row>
    <row r="91" spans="1:14" ht="26.1" customHeight="1" x14ac:dyDescent="0.3">
      <c r="A91" s="21" t="s">
        <v>1305</v>
      </c>
      <c r="B91" s="21" t="s">
        <v>1306</v>
      </c>
      <c r="C91" s="21" t="s">
        <v>1307</v>
      </c>
      <c r="D91" s="21" t="s">
        <v>62</v>
      </c>
      <c r="E91" s="29">
        <f>일위대가!F535</f>
        <v>6723</v>
      </c>
      <c r="F91" s="29">
        <f>일위대가!H535</f>
        <v>50008</v>
      </c>
      <c r="G91" s="29">
        <f>일위대가!J535</f>
        <v>6522</v>
      </c>
      <c r="H91" s="29">
        <f t="shared" si="3"/>
        <v>63253</v>
      </c>
      <c r="I91" s="21" t="s">
        <v>1308</v>
      </c>
      <c r="J91" s="21" t="s">
        <v>53</v>
      </c>
      <c r="K91" s="21" t="s">
        <v>395</v>
      </c>
      <c r="L91" s="21" t="s">
        <v>53</v>
      </c>
      <c r="M91" s="21" t="s">
        <v>53</v>
      </c>
      <c r="N91" s="1" t="s">
        <v>65</v>
      </c>
    </row>
    <row r="92" spans="1:14" ht="26.1" customHeight="1" x14ac:dyDescent="0.3">
      <c r="A92" s="21" t="s">
        <v>1094</v>
      </c>
      <c r="B92" s="21" t="s">
        <v>1092</v>
      </c>
      <c r="C92" s="21" t="s">
        <v>53</v>
      </c>
      <c r="D92" s="21" t="s">
        <v>70</v>
      </c>
      <c r="E92" s="29">
        <f>일위대가!F539</f>
        <v>0</v>
      </c>
      <c r="F92" s="29">
        <f>일위대가!H539</f>
        <v>5180</v>
      </c>
      <c r="G92" s="29">
        <f>일위대가!J539</f>
        <v>0</v>
      </c>
      <c r="H92" s="29">
        <f t="shared" si="3"/>
        <v>5180</v>
      </c>
      <c r="I92" s="21" t="s">
        <v>1093</v>
      </c>
      <c r="J92" s="21" t="s">
        <v>53</v>
      </c>
      <c r="K92" s="21" t="s">
        <v>53</v>
      </c>
      <c r="L92" s="21" t="s">
        <v>53</v>
      </c>
      <c r="M92" s="21" t="s">
        <v>53</v>
      </c>
      <c r="N92" s="1" t="s">
        <v>53</v>
      </c>
    </row>
    <row r="93" spans="1:14" ht="26.1" customHeight="1" x14ac:dyDescent="0.3">
      <c r="A93" s="21" t="s">
        <v>1098</v>
      </c>
      <c r="B93" s="21" t="s">
        <v>1096</v>
      </c>
      <c r="C93" s="21" t="s">
        <v>53</v>
      </c>
      <c r="D93" s="21" t="s">
        <v>70</v>
      </c>
      <c r="E93" s="29">
        <f>일위대가!F545</f>
        <v>1542</v>
      </c>
      <c r="F93" s="29">
        <f>일위대가!H545</f>
        <v>14890</v>
      </c>
      <c r="G93" s="29">
        <f>일위대가!J545</f>
        <v>1667</v>
      </c>
      <c r="H93" s="29">
        <f t="shared" si="3"/>
        <v>18099</v>
      </c>
      <c r="I93" s="21" t="s">
        <v>1097</v>
      </c>
      <c r="J93" s="21" t="s">
        <v>53</v>
      </c>
      <c r="K93" s="21" t="s">
        <v>53</v>
      </c>
      <c r="L93" s="21" t="s">
        <v>53</v>
      </c>
      <c r="M93" s="21" t="s">
        <v>53</v>
      </c>
      <c r="N93" s="1" t="s">
        <v>53</v>
      </c>
    </row>
    <row r="94" spans="1:14" ht="26.1" customHeight="1" x14ac:dyDescent="0.3">
      <c r="A94" s="21" t="s">
        <v>1325</v>
      </c>
      <c r="B94" s="21" t="s">
        <v>1322</v>
      </c>
      <c r="C94" s="21" t="s">
        <v>1323</v>
      </c>
      <c r="D94" s="21" t="s">
        <v>62</v>
      </c>
      <c r="E94" s="29">
        <f>일위대가!F552</f>
        <v>10281</v>
      </c>
      <c r="F94" s="29">
        <f>일위대가!H552</f>
        <v>50008</v>
      </c>
      <c r="G94" s="29">
        <f>일위대가!J552</f>
        <v>11117</v>
      </c>
      <c r="H94" s="29">
        <f t="shared" si="3"/>
        <v>71406</v>
      </c>
      <c r="I94" s="21" t="s">
        <v>1324</v>
      </c>
      <c r="J94" s="21" t="s">
        <v>53</v>
      </c>
      <c r="K94" s="21" t="s">
        <v>395</v>
      </c>
      <c r="L94" s="21" t="s">
        <v>53</v>
      </c>
      <c r="M94" s="21" t="s">
        <v>53</v>
      </c>
      <c r="N94" s="1" t="s">
        <v>65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8AAA-5531-4977-896D-629FFC891DE8}">
  <sheetPr>
    <pageSetUpPr fitToPage="1"/>
  </sheetPr>
  <dimension ref="A1:AZ552"/>
  <sheetViews>
    <sheetView workbookViewId="0">
      <selection activeCell="A10" sqref="A10"/>
    </sheetView>
  </sheetViews>
  <sheetFormatPr defaultRowHeight="26.1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26.1" customHeight="1" x14ac:dyDescent="0.3">
      <c r="A1" s="2" t="s">
        <v>558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52" ht="26.1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52" ht="26.1" customHeight="1" x14ac:dyDescent="0.3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/>
      <c r="G3" s="66" t="s">
        <v>9</v>
      </c>
      <c r="H3" s="66"/>
      <c r="I3" s="66" t="s">
        <v>10</v>
      </c>
      <c r="J3" s="66"/>
      <c r="K3" s="66" t="s">
        <v>11</v>
      </c>
      <c r="L3" s="66"/>
      <c r="M3" s="66" t="s">
        <v>12</v>
      </c>
      <c r="N3" s="63" t="s">
        <v>559</v>
      </c>
      <c r="O3" s="63" t="s">
        <v>21</v>
      </c>
      <c r="P3" s="63" t="s">
        <v>23</v>
      </c>
      <c r="Q3" s="63" t="s">
        <v>24</v>
      </c>
      <c r="R3" s="63" t="s">
        <v>25</v>
      </c>
      <c r="S3" s="63" t="s">
        <v>26</v>
      </c>
      <c r="T3" s="63" t="s">
        <v>27</v>
      </c>
      <c r="U3" s="63" t="s">
        <v>28</v>
      </c>
      <c r="V3" s="63" t="s">
        <v>29</v>
      </c>
      <c r="W3" s="63" t="s">
        <v>30</v>
      </c>
      <c r="X3" s="63" t="s">
        <v>31</v>
      </c>
      <c r="Y3" s="63" t="s">
        <v>32</v>
      </c>
      <c r="Z3" s="63" t="s">
        <v>33</v>
      </c>
      <c r="AA3" s="63" t="s">
        <v>34</v>
      </c>
      <c r="AB3" s="63" t="s">
        <v>35</v>
      </c>
      <c r="AC3" s="63" t="s">
        <v>36</v>
      </c>
      <c r="AD3" s="63" t="s">
        <v>37</v>
      </c>
      <c r="AE3" s="63" t="s">
        <v>38</v>
      </c>
      <c r="AF3" s="63" t="s">
        <v>39</v>
      </c>
      <c r="AG3" s="63" t="s">
        <v>40</v>
      </c>
      <c r="AH3" s="63" t="s">
        <v>41</v>
      </c>
      <c r="AI3" s="63" t="s">
        <v>42</v>
      </c>
      <c r="AJ3" s="63" t="s">
        <v>43</v>
      </c>
      <c r="AK3" s="63" t="s">
        <v>44</v>
      </c>
      <c r="AL3" s="63" t="s">
        <v>45</v>
      </c>
      <c r="AM3" s="63" t="s">
        <v>46</v>
      </c>
      <c r="AN3" s="63" t="s">
        <v>47</v>
      </c>
      <c r="AO3" s="63" t="s">
        <v>48</v>
      </c>
      <c r="AP3" s="63" t="s">
        <v>560</v>
      </c>
      <c r="AQ3" s="63" t="s">
        <v>561</v>
      </c>
      <c r="AR3" s="63" t="s">
        <v>562</v>
      </c>
      <c r="AS3" s="63" t="s">
        <v>563</v>
      </c>
      <c r="AT3" s="63" t="s">
        <v>564</v>
      </c>
      <c r="AU3" s="63" t="s">
        <v>565</v>
      </c>
      <c r="AV3" s="63" t="s">
        <v>49</v>
      </c>
      <c r="AW3" s="63" t="s">
        <v>566</v>
      </c>
      <c r="AX3" s="1" t="s">
        <v>557</v>
      </c>
      <c r="AY3" s="1" t="s">
        <v>22</v>
      </c>
      <c r="AZ3" s="1" t="s">
        <v>567</v>
      </c>
    </row>
    <row r="4" spans="1:52" ht="26.1" customHeight="1" x14ac:dyDescent="0.3">
      <c r="A4" s="66"/>
      <c r="B4" s="66"/>
      <c r="C4" s="66"/>
      <c r="D4" s="66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66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</row>
    <row r="5" spans="1:52" ht="26.1" customHeight="1" x14ac:dyDescent="0.3">
      <c r="A5" s="22" t="s">
        <v>568</v>
      </c>
      <c r="B5" s="23"/>
      <c r="C5" s="23"/>
      <c r="D5" s="23"/>
      <c r="E5" s="27"/>
      <c r="F5" s="30"/>
      <c r="G5" s="27"/>
      <c r="H5" s="30"/>
      <c r="I5" s="27"/>
      <c r="J5" s="30"/>
      <c r="K5" s="27"/>
      <c r="L5" s="30"/>
      <c r="M5" s="24"/>
      <c r="N5" s="1" t="s">
        <v>64</v>
      </c>
    </row>
    <row r="6" spans="1:52" ht="26.1" customHeight="1" x14ac:dyDescent="0.3">
      <c r="A6" s="25" t="s">
        <v>60</v>
      </c>
      <c r="B6" s="25" t="s">
        <v>61</v>
      </c>
      <c r="C6" s="25" t="s">
        <v>76</v>
      </c>
      <c r="D6" s="26">
        <v>0.2298</v>
      </c>
      <c r="E6" s="28">
        <f>단가대비표!O8</f>
        <v>0</v>
      </c>
      <c r="F6" s="31">
        <f>TRUNC(E6*D6,1)</f>
        <v>0</v>
      </c>
      <c r="G6" s="28">
        <f>단가대비표!P8</f>
        <v>0</v>
      </c>
      <c r="H6" s="31">
        <f>TRUNC(G6*D6,1)</f>
        <v>0</v>
      </c>
      <c r="I6" s="28">
        <f>단가대비표!V8</f>
        <v>136400</v>
      </c>
      <c r="J6" s="31">
        <f>TRUNC(I6*D6,1)</f>
        <v>31344.7</v>
      </c>
      <c r="K6" s="28">
        <f t="shared" ref="K6:L9" si="0">TRUNC(E6+G6+I6,1)</f>
        <v>136400</v>
      </c>
      <c r="L6" s="31">
        <f t="shared" si="0"/>
        <v>31344.7</v>
      </c>
      <c r="M6" s="25" t="s">
        <v>569</v>
      </c>
      <c r="N6" s="1" t="s">
        <v>64</v>
      </c>
      <c r="O6" s="1" t="s">
        <v>570</v>
      </c>
      <c r="P6" s="1" t="s">
        <v>66</v>
      </c>
      <c r="Q6" s="1" t="s">
        <v>66</v>
      </c>
      <c r="R6" s="1" t="s">
        <v>65</v>
      </c>
      <c r="AV6" s="1" t="s">
        <v>53</v>
      </c>
      <c r="AW6" s="1" t="s">
        <v>571</v>
      </c>
      <c r="AX6" s="1" t="s">
        <v>53</v>
      </c>
      <c r="AY6" s="1" t="s">
        <v>53</v>
      </c>
      <c r="AZ6" s="1" t="s">
        <v>53</v>
      </c>
    </row>
    <row r="7" spans="1:52" ht="26.1" customHeight="1" x14ac:dyDescent="0.3">
      <c r="A7" s="25" t="s">
        <v>572</v>
      </c>
      <c r="B7" s="25" t="s">
        <v>573</v>
      </c>
      <c r="C7" s="25" t="s">
        <v>574</v>
      </c>
      <c r="D7" s="26">
        <v>3.8</v>
      </c>
      <c r="E7" s="28">
        <f>단가대비표!O17</f>
        <v>1680</v>
      </c>
      <c r="F7" s="31">
        <f>TRUNC(E7*D7,1)</f>
        <v>6384</v>
      </c>
      <c r="G7" s="28">
        <f>단가대비표!P17</f>
        <v>0</v>
      </c>
      <c r="H7" s="31">
        <f>TRUNC(G7*D7,1)</f>
        <v>0</v>
      </c>
      <c r="I7" s="28">
        <f>단가대비표!V17</f>
        <v>0</v>
      </c>
      <c r="J7" s="31">
        <f>TRUNC(I7*D7,1)</f>
        <v>0</v>
      </c>
      <c r="K7" s="28">
        <f t="shared" si="0"/>
        <v>1680</v>
      </c>
      <c r="L7" s="31">
        <f t="shared" si="0"/>
        <v>6384</v>
      </c>
      <c r="M7" s="25" t="s">
        <v>53</v>
      </c>
      <c r="N7" s="1" t="s">
        <v>64</v>
      </c>
      <c r="O7" s="1" t="s">
        <v>575</v>
      </c>
      <c r="P7" s="1" t="s">
        <v>66</v>
      </c>
      <c r="Q7" s="1" t="s">
        <v>66</v>
      </c>
      <c r="R7" s="1" t="s">
        <v>65</v>
      </c>
      <c r="V7">
        <v>1</v>
      </c>
      <c r="AV7" s="1" t="s">
        <v>53</v>
      </c>
      <c r="AW7" s="1" t="s">
        <v>576</v>
      </c>
      <c r="AX7" s="1" t="s">
        <v>53</v>
      </c>
      <c r="AY7" s="1" t="s">
        <v>53</v>
      </c>
      <c r="AZ7" s="1" t="s">
        <v>53</v>
      </c>
    </row>
    <row r="8" spans="1:52" ht="26.1" customHeight="1" x14ac:dyDescent="0.3">
      <c r="A8" s="25" t="s">
        <v>577</v>
      </c>
      <c r="B8" s="25" t="s">
        <v>578</v>
      </c>
      <c r="C8" s="25" t="s">
        <v>387</v>
      </c>
      <c r="D8" s="26">
        <v>1</v>
      </c>
      <c r="E8" s="28">
        <f>TRUNC(SUMIF(V6:V9, RIGHTB(O8, 1), F6:F9)*U8, 2)</f>
        <v>2489.7600000000002</v>
      </c>
      <c r="F8" s="31">
        <f>TRUNC(E8*D8,1)</f>
        <v>2489.6999999999998</v>
      </c>
      <c r="G8" s="28">
        <v>0</v>
      </c>
      <c r="H8" s="31">
        <f>TRUNC(G8*D8,1)</f>
        <v>0</v>
      </c>
      <c r="I8" s="28">
        <v>0</v>
      </c>
      <c r="J8" s="31">
        <f>TRUNC(I8*D8,1)</f>
        <v>0</v>
      </c>
      <c r="K8" s="28">
        <f t="shared" si="0"/>
        <v>2489.6999999999998</v>
      </c>
      <c r="L8" s="31">
        <f t="shared" si="0"/>
        <v>2489.6999999999998</v>
      </c>
      <c r="M8" s="25" t="s">
        <v>53</v>
      </c>
      <c r="N8" s="1" t="s">
        <v>64</v>
      </c>
      <c r="O8" s="1" t="s">
        <v>388</v>
      </c>
      <c r="P8" s="1" t="s">
        <v>66</v>
      </c>
      <c r="Q8" s="1" t="s">
        <v>66</v>
      </c>
      <c r="R8" s="1" t="s">
        <v>66</v>
      </c>
      <c r="S8">
        <v>0</v>
      </c>
      <c r="T8">
        <v>0</v>
      </c>
      <c r="U8">
        <v>0.39</v>
      </c>
      <c r="AV8" s="1" t="s">
        <v>53</v>
      </c>
      <c r="AW8" s="1" t="s">
        <v>579</v>
      </c>
      <c r="AX8" s="1" t="s">
        <v>53</v>
      </c>
      <c r="AY8" s="1" t="s">
        <v>53</v>
      </c>
      <c r="AZ8" s="1" t="s">
        <v>53</v>
      </c>
    </row>
    <row r="9" spans="1:52" ht="26.1" customHeight="1" x14ac:dyDescent="0.3">
      <c r="A9" s="25" t="s">
        <v>580</v>
      </c>
      <c r="B9" s="25" t="s">
        <v>581</v>
      </c>
      <c r="C9" s="25" t="s">
        <v>582</v>
      </c>
      <c r="D9" s="26">
        <v>1</v>
      </c>
      <c r="E9" s="28">
        <f>TRUNC(단가대비표!O105*1/8*16/12*25/20, 1)</f>
        <v>0</v>
      </c>
      <c r="F9" s="31">
        <f>TRUNC(E9*D9,1)</f>
        <v>0</v>
      </c>
      <c r="G9" s="28">
        <f>TRUNC(단가대비표!P105*1/8*16/12*25/20, 1)</f>
        <v>59025.599999999999</v>
      </c>
      <c r="H9" s="31">
        <f>TRUNC(G9*D9,1)</f>
        <v>59025.599999999999</v>
      </c>
      <c r="I9" s="28">
        <f>TRUNC(단가대비표!V105*1/8*16/12*25/20, 1)</f>
        <v>0</v>
      </c>
      <c r="J9" s="31">
        <f>TRUNC(I9*D9,1)</f>
        <v>0</v>
      </c>
      <c r="K9" s="28">
        <f t="shared" si="0"/>
        <v>59025.599999999999</v>
      </c>
      <c r="L9" s="31">
        <f t="shared" si="0"/>
        <v>59025.599999999999</v>
      </c>
      <c r="M9" s="25" t="s">
        <v>53</v>
      </c>
      <c r="N9" s="1" t="s">
        <v>64</v>
      </c>
      <c r="O9" s="1" t="s">
        <v>583</v>
      </c>
      <c r="P9" s="1" t="s">
        <v>66</v>
      </c>
      <c r="Q9" s="1" t="s">
        <v>66</v>
      </c>
      <c r="R9" s="1" t="s">
        <v>65</v>
      </c>
      <c r="AV9" s="1" t="s">
        <v>53</v>
      </c>
      <c r="AW9" s="1" t="s">
        <v>584</v>
      </c>
      <c r="AX9" s="1" t="s">
        <v>65</v>
      </c>
      <c r="AY9" s="1" t="s">
        <v>53</v>
      </c>
      <c r="AZ9" s="1" t="s">
        <v>53</v>
      </c>
    </row>
    <row r="10" spans="1:52" ht="26.1" customHeight="1" x14ac:dyDescent="0.3">
      <c r="A10" s="25" t="s">
        <v>585</v>
      </c>
      <c r="B10" s="25" t="s">
        <v>53</v>
      </c>
      <c r="C10" s="25" t="s">
        <v>53</v>
      </c>
      <c r="D10" s="26"/>
      <c r="E10" s="28"/>
      <c r="F10" s="31">
        <f>TRUNC(SUMIF(N6:N9, N5, F6:F9),0)</f>
        <v>8873</v>
      </c>
      <c r="G10" s="28"/>
      <c r="H10" s="31">
        <f>TRUNC(SUMIF(N6:N9, N5, H6:H9),0)</f>
        <v>59025</v>
      </c>
      <c r="I10" s="28"/>
      <c r="J10" s="31">
        <f>TRUNC(SUMIF(N6:N9, N5, J6:J9),0)</f>
        <v>31344</v>
      </c>
      <c r="K10" s="28"/>
      <c r="L10" s="31">
        <f>F10+H10+J10</f>
        <v>99242</v>
      </c>
      <c r="M10" s="25" t="s">
        <v>53</v>
      </c>
      <c r="N10" s="1" t="s">
        <v>112</v>
      </c>
      <c r="O10" s="1" t="s">
        <v>112</v>
      </c>
      <c r="P10" s="1" t="s">
        <v>53</v>
      </c>
      <c r="Q10" s="1" t="s">
        <v>53</v>
      </c>
      <c r="R10" s="1" t="s">
        <v>53</v>
      </c>
      <c r="AV10" s="1" t="s">
        <v>53</v>
      </c>
      <c r="AW10" s="1" t="s">
        <v>53</v>
      </c>
      <c r="AX10" s="1" t="s">
        <v>53</v>
      </c>
      <c r="AY10" s="1" t="s">
        <v>53</v>
      </c>
      <c r="AZ10" s="1" t="s">
        <v>53</v>
      </c>
    </row>
    <row r="11" spans="1:52" ht="26.1" customHeight="1" x14ac:dyDescent="0.3">
      <c r="A11" s="26"/>
      <c r="B11" s="26"/>
      <c r="C11" s="26"/>
      <c r="D11" s="26"/>
      <c r="E11" s="28"/>
      <c r="F11" s="31"/>
      <c r="G11" s="28"/>
      <c r="H11" s="31"/>
      <c r="I11" s="28"/>
      <c r="J11" s="31"/>
      <c r="K11" s="28"/>
      <c r="L11" s="31"/>
      <c r="M11" s="26"/>
    </row>
    <row r="12" spans="1:52" ht="26.1" customHeight="1" x14ac:dyDescent="0.3">
      <c r="A12" s="22" t="s">
        <v>586</v>
      </c>
      <c r="B12" s="23"/>
      <c r="C12" s="23"/>
      <c r="D12" s="23"/>
      <c r="E12" s="27"/>
      <c r="F12" s="30"/>
      <c r="G12" s="27"/>
      <c r="H12" s="30"/>
      <c r="I12" s="27"/>
      <c r="J12" s="30"/>
      <c r="K12" s="27"/>
      <c r="L12" s="30"/>
      <c r="M12" s="24"/>
      <c r="N12" s="1" t="s">
        <v>72</v>
      </c>
    </row>
    <row r="13" spans="1:52" ht="26.1" customHeight="1" x14ac:dyDescent="0.3">
      <c r="A13" s="25" t="s">
        <v>587</v>
      </c>
      <c r="B13" s="25" t="s">
        <v>588</v>
      </c>
      <c r="C13" s="25" t="s">
        <v>589</v>
      </c>
      <c r="D13" s="26">
        <v>2</v>
      </c>
      <c r="E13" s="28">
        <f>단가대비표!O55</f>
        <v>16583</v>
      </c>
      <c r="F13" s="31">
        <f t="shared" ref="F13:F24" si="1">TRUNC(E13*D13,1)</f>
        <v>33166</v>
      </c>
      <c r="G13" s="28">
        <f>단가대비표!P55</f>
        <v>0</v>
      </c>
      <c r="H13" s="31">
        <f t="shared" ref="H13:H24" si="2">TRUNC(G13*D13,1)</f>
        <v>0</v>
      </c>
      <c r="I13" s="28">
        <f>단가대비표!V55</f>
        <v>0</v>
      </c>
      <c r="J13" s="31">
        <f t="shared" ref="J13:J24" si="3">TRUNC(I13*D13,1)</f>
        <v>0</v>
      </c>
      <c r="K13" s="28">
        <f t="shared" ref="K13:K24" si="4">TRUNC(E13+G13+I13,1)</f>
        <v>16583</v>
      </c>
      <c r="L13" s="31">
        <f t="shared" ref="L13:L24" si="5">TRUNC(F13+H13+J13,1)</f>
        <v>33166</v>
      </c>
      <c r="M13" s="25" t="s">
        <v>590</v>
      </c>
      <c r="N13" s="1" t="s">
        <v>53</v>
      </c>
      <c r="O13" s="1" t="s">
        <v>591</v>
      </c>
      <c r="P13" s="1" t="s">
        <v>66</v>
      </c>
      <c r="Q13" s="1" t="s">
        <v>66</v>
      </c>
      <c r="R13" s="1" t="s">
        <v>65</v>
      </c>
      <c r="V13">
        <v>1</v>
      </c>
      <c r="AV13" s="1" t="s">
        <v>53</v>
      </c>
      <c r="AW13" s="1" t="s">
        <v>592</v>
      </c>
      <c r="AX13" s="1" t="s">
        <v>53</v>
      </c>
      <c r="AY13" s="1" t="s">
        <v>593</v>
      </c>
      <c r="AZ13" s="1" t="s">
        <v>53</v>
      </c>
    </row>
    <row r="14" spans="1:52" ht="26.1" customHeight="1" x14ac:dyDescent="0.3">
      <c r="A14" s="25" t="s">
        <v>594</v>
      </c>
      <c r="B14" s="25" t="s">
        <v>595</v>
      </c>
      <c r="C14" s="25" t="s">
        <v>387</v>
      </c>
      <c r="D14" s="26">
        <v>1</v>
      </c>
      <c r="E14" s="28">
        <v>0</v>
      </c>
      <c r="F14" s="31">
        <f t="shared" si="1"/>
        <v>0</v>
      </c>
      <c r="G14" s="28">
        <v>0</v>
      </c>
      <c r="H14" s="31">
        <f t="shared" si="2"/>
        <v>0</v>
      </c>
      <c r="I14" s="28">
        <f>TRUNC(SUMIF(V13:V24, RIGHTB(O14, 1), F13:F24)*U14, 2)</f>
        <v>9618.14</v>
      </c>
      <c r="J14" s="31">
        <f t="shared" si="3"/>
        <v>9618.1</v>
      </c>
      <c r="K14" s="28">
        <f t="shared" si="4"/>
        <v>9618.1</v>
      </c>
      <c r="L14" s="31">
        <f t="shared" si="5"/>
        <v>9618.1</v>
      </c>
      <c r="M14" s="25" t="s">
        <v>53</v>
      </c>
      <c r="N14" s="1" t="s">
        <v>72</v>
      </c>
      <c r="O14" s="1" t="s">
        <v>388</v>
      </c>
      <c r="P14" s="1" t="s">
        <v>66</v>
      </c>
      <c r="Q14" s="1" t="s">
        <v>66</v>
      </c>
      <c r="R14" s="1" t="s">
        <v>66</v>
      </c>
      <c r="S14">
        <v>0</v>
      </c>
      <c r="T14">
        <v>2</v>
      </c>
      <c r="U14">
        <v>0.28999999999999998</v>
      </c>
      <c r="AV14" s="1" t="s">
        <v>53</v>
      </c>
      <c r="AW14" s="1" t="s">
        <v>596</v>
      </c>
      <c r="AX14" s="1" t="s">
        <v>53</v>
      </c>
      <c r="AY14" s="1" t="s">
        <v>53</v>
      </c>
      <c r="AZ14" s="1" t="s">
        <v>53</v>
      </c>
    </row>
    <row r="15" spans="1:52" ht="26.1" customHeight="1" x14ac:dyDescent="0.3">
      <c r="A15" s="25" t="s">
        <v>597</v>
      </c>
      <c r="B15" s="25" t="s">
        <v>598</v>
      </c>
      <c r="C15" s="25" t="s">
        <v>70</v>
      </c>
      <c r="D15" s="26">
        <v>4.7350000000000003</v>
      </c>
      <c r="E15" s="28">
        <f>단가대비표!O42</f>
        <v>3929</v>
      </c>
      <c r="F15" s="31">
        <f t="shared" si="1"/>
        <v>18603.8</v>
      </c>
      <c r="G15" s="28">
        <f>단가대비표!P42</f>
        <v>0</v>
      </c>
      <c r="H15" s="31">
        <f t="shared" si="2"/>
        <v>0</v>
      </c>
      <c r="I15" s="28">
        <f>단가대비표!V42</f>
        <v>0</v>
      </c>
      <c r="J15" s="31">
        <f t="shared" si="3"/>
        <v>0</v>
      </c>
      <c r="K15" s="28">
        <f t="shared" si="4"/>
        <v>3929</v>
      </c>
      <c r="L15" s="31">
        <f t="shared" si="5"/>
        <v>18603.8</v>
      </c>
      <c r="M15" s="25" t="s">
        <v>590</v>
      </c>
      <c r="N15" s="1" t="s">
        <v>53</v>
      </c>
      <c r="O15" s="1" t="s">
        <v>599</v>
      </c>
      <c r="P15" s="1" t="s">
        <v>66</v>
      </c>
      <c r="Q15" s="1" t="s">
        <v>66</v>
      </c>
      <c r="R15" s="1" t="s">
        <v>65</v>
      </c>
      <c r="W15">
        <v>2</v>
      </c>
      <c r="AV15" s="1" t="s">
        <v>53</v>
      </c>
      <c r="AW15" s="1" t="s">
        <v>600</v>
      </c>
      <c r="AX15" s="1" t="s">
        <v>53</v>
      </c>
      <c r="AY15" s="1" t="s">
        <v>593</v>
      </c>
      <c r="AZ15" s="1" t="s">
        <v>53</v>
      </c>
    </row>
    <row r="16" spans="1:52" ht="26.1" customHeight="1" x14ac:dyDescent="0.3">
      <c r="A16" s="25" t="s">
        <v>594</v>
      </c>
      <c r="B16" s="25" t="s">
        <v>601</v>
      </c>
      <c r="C16" s="25" t="s">
        <v>387</v>
      </c>
      <c r="D16" s="26">
        <v>1</v>
      </c>
      <c r="E16" s="28">
        <v>0</v>
      </c>
      <c r="F16" s="31">
        <f t="shared" si="1"/>
        <v>0</v>
      </c>
      <c r="G16" s="28">
        <v>0</v>
      </c>
      <c r="H16" s="31">
        <f t="shared" si="2"/>
        <v>0</v>
      </c>
      <c r="I16" s="28">
        <f>TRUNC(SUMIF(W13:W24, RIGHTB(O16, 1), F13:F24)*U16, 2)</f>
        <v>1302.26</v>
      </c>
      <c r="J16" s="31">
        <f t="shared" si="3"/>
        <v>1302.2</v>
      </c>
      <c r="K16" s="28">
        <f t="shared" si="4"/>
        <v>1302.2</v>
      </c>
      <c r="L16" s="31">
        <f t="shared" si="5"/>
        <v>1302.2</v>
      </c>
      <c r="M16" s="25" t="s">
        <v>53</v>
      </c>
      <c r="N16" s="1" t="s">
        <v>72</v>
      </c>
      <c r="O16" s="1" t="s">
        <v>602</v>
      </c>
      <c r="P16" s="1" t="s">
        <v>66</v>
      </c>
      <c r="Q16" s="1" t="s">
        <v>66</v>
      </c>
      <c r="R16" s="1" t="s">
        <v>66</v>
      </c>
      <c r="S16">
        <v>0</v>
      </c>
      <c r="T16">
        <v>2</v>
      </c>
      <c r="U16">
        <v>7.0000000000000007E-2</v>
      </c>
      <c r="AV16" s="1" t="s">
        <v>53</v>
      </c>
      <c r="AW16" s="1" t="s">
        <v>603</v>
      </c>
      <c r="AX16" s="1" t="s">
        <v>53</v>
      </c>
      <c r="AY16" s="1" t="s">
        <v>53</v>
      </c>
      <c r="AZ16" s="1" t="s">
        <v>53</v>
      </c>
    </row>
    <row r="17" spans="1:52" ht="26.1" customHeight="1" x14ac:dyDescent="0.3">
      <c r="A17" s="25" t="s">
        <v>604</v>
      </c>
      <c r="B17" s="25" t="s">
        <v>605</v>
      </c>
      <c r="C17" s="25" t="s">
        <v>255</v>
      </c>
      <c r="D17" s="26">
        <v>1.67</v>
      </c>
      <c r="E17" s="28">
        <f>단가대비표!O45</f>
        <v>1590</v>
      </c>
      <c r="F17" s="31">
        <f t="shared" si="1"/>
        <v>2655.3</v>
      </c>
      <c r="G17" s="28">
        <f>단가대비표!P45</f>
        <v>0</v>
      </c>
      <c r="H17" s="31">
        <f t="shared" si="2"/>
        <v>0</v>
      </c>
      <c r="I17" s="28">
        <f>단가대비표!V45</f>
        <v>0</v>
      </c>
      <c r="J17" s="31">
        <f t="shared" si="3"/>
        <v>0</v>
      </c>
      <c r="K17" s="28">
        <f t="shared" si="4"/>
        <v>1590</v>
      </c>
      <c r="L17" s="31">
        <f t="shared" si="5"/>
        <v>2655.3</v>
      </c>
      <c r="M17" s="25" t="s">
        <v>590</v>
      </c>
      <c r="N17" s="1" t="s">
        <v>53</v>
      </c>
      <c r="O17" s="1" t="s">
        <v>606</v>
      </c>
      <c r="P17" s="1" t="s">
        <v>66</v>
      </c>
      <c r="Q17" s="1" t="s">
        <v>66</v>
      </c>
      <c r="R17" s="1" t="s">
        <v>65</v>
      </c>
      <c r="X17">
        <v>3</v>
      </c>
      <c r="AV17" s="1" t="s">
        <v>53</v>
      </c>
      <c r="AW17" s="1" t="s">
        <v>607</v>
      </c>
      <c r="AX17" s="1" t="s">
        <v>53</v>
      </c>
      <c r="AY17" s="1" t="s">
        <v>593</v>
      </c>
      <c r="AZ17" s="1" t="s">
        <v>53</v>
      </c>
    </row>
    <row r="18" spans="1:52" ht="26.1" customHeight="1" x14ac:dyDescent="0.3">
      <c r="A18" s="25" t="s">
        <v>604</v>
      </c>
      <c r="B18" s="25" t="s">
        <v>608</v>
      </c>
      <c r="C18" s="25" t="s">
        <v>255</v>
      </c>
      <c r="D18" s="26">
        <v>0.5</v>
      </c>
      <c r="E18" s="28">
        <f>단가대비표!O43</f>
        <v>1400</v>
      </c>
      <c r="F18" s="31">
        <f t="shared" si="1"/>
        <v>700</v>
      </c>
      <c r="G18" s="28">
        <f>단가대비표!P43</f>
        <v>0</v>
      </c>
      <c r="H18" s="31">
        <f t="shared" si="2"/>
        <v>0</v>
      </c>
      <c r="I18" s="28">
        <f>단가대비표!V43</f>
        <v>0</v>
      </c>
      <c r="J18" s="31">
        <f t="shared" si="3"/>
        <v>0</v>
      </c>
      <c r="K18" s="28">
        <f t="shared" si="4"/>
        <v>1400</v>
      </c>
      <c r="L18" s="31">
        <f t="shared" si="5"/>
        <v>700</v>
      </c>
      <c r="M18" s="25" t="s">
        <v>590</v>
      </c>
      <c r="N18" s="1" t="s">
        <v>53</v>
      </c>
      <c r="O18" s="1" t="s">
        <v>609</v>
      </c>
      <c r="P18" s="1" t="s">
        <v>66</v>
      </c>
      <c r="Q18" s="1" t="s">
        <v>66</v>
      </c>
      <c r="R18" s="1" t="s">
        <v>65</v>
      </c>
      <c r="X18">
        <v>3</v>
      </c>
      <c r="AV18" s="1" t="s">
        <v>53</v>
      </c>
      <c r="AW18" s="1" t="s">
        <v>610</v>
      </c>
      <c r="AX18" s="1" t="s">
        <v>53</v>
      </c>
      <c r="AY18" s="1" t="s">
        <v>593</v>
      </c>
      <c r="AZ18" s="1" t="s">
        <v>53</v>
      </c>
    </row>
    <row r="19" spans="1:52" ht="26.1" customHeight="1" x14ac:dyDescent="0.3">
      <c r="A19" s="25" t="s">
        <v>587</v>
      </c>
      <c r="B19" s="25" t="s">
        <v>611</v>
      </c>
      <c r="C19" s="25" t="s">
        <v>255</v>
      </c>
      <c r="D19" s="26">
        <v>12</v>
      </c>
      <c r="E19" s="28">
        <f>단가대비표!O56</f>
        <v>350</v>
      </c>
      <c r="F19" s="31">
        <f t="shared" si="1"/>
        <v>4200</v>
      </c>
      <c r="G19" s="28">
        <f>단가대비표!P56</f>
        <v>0</v>
      </c>
      <c r="H19" s="31">
        <f t="shared" si="2"/>
        <v>0</v>
      </c>
      <c r="I19" s="28">
        <f>단가대비표!V56</f>
        <v>0</v>
      </c>
      <c r="J19" s="31">
        <f t="shared" si="3"/>
        <v>0</v>
      </c>
      <c r="K19" s="28">
        <f t="shared" si="4"/>
        <v>350</v>
      </c>
      <c r="L19" s="31">
        <f t="shared" si="5"/>
        <v>4200</v>
      </c>
      <c r="M19" s="25" t="s">
        <v>590</v>
      </c>
      <c r="N19" s="1" t="s">
        <v>53</v>
      </c>
      <c r="O19" s="1" t="s">
        <v>612</v>
      </c>
      <c r="P19" s="1" t="s">
        <v>66</v>
      </c>
      <c r="Q19" s="1" t="s">
        <v>66</v>
      </c>
      <c r="R19" s="1" t="s">
        <v>65</v>
      </c>
      <c r="X19">
        <v>3</v>
      </c>
      <c r="AV19" s="1" t="s">
        <v>53</v>
      </c>
      <c r="AW19" s="1" t="s">
        <v>613</v>
      </c>
      <c r="AX19" s="1" t="s">
        <v>53</v>
      </c>
      <c r="AY19" s="1" t="s">
        <v>593</v>
      </c>
      <c r="AZ19" s="1" t="s">
        <v>53</v>
      </c>
    </row>
    <row r="20" spans="1:52" ht="26.1" customHeight="1" x14ac:dyDescent="0.3">
      <c r="A20" s="25" t="s">
        <v>594</v>
      </c>
      <c r="B20" s="25" t="s">
        <v>614</v>
      </c>
      <c r="C20" s="25" t="s">
        <v>387</v>
      </c>
      <c r="D20" s="26">
        <v>1</v>
      </c>
      <c r="E20" s="28">
        <v>0</v>
      </c>
      <c r="F20" s="31">
        <f t="shared" si="1"/>
        <v>0</v>
      </c>
      <c r="G20" s="28">
        <v>0</v>
      </c>
      <c r="H20" s="31">
        <f t="shared" si="2"/>
        <v>0</v>
      </c>
      <c r="I20" s="28">
        <f>TRUNC(SUMIF(X13:X24, RIGHTB(O20, 1), F13:F24)*U20, 2)</f>
        <v>906.63</v>
      </c>
      <c r="J20" s="31">
        <f t="shared" si="3"/>
        <v>906.6</v>
      </c>
      <c r="K20" s="28">
        <f t="shared" si="4"/>
        <v>906.6</v>
      </c>
      <c r="L20" s="31">
        <f t="shared" si="5"/>
        <v>906.6</v>
      </c>
      <c r="M20" s="25" t="s">
        <v>53</v>
      </c>
      <c r="N20" s="1" t="s">
        <v>72</v>
      </c>
      <c r="O20" s="1" t="s">
        <v>615</v>
      </c>
      <c r="P20" s="1" t="s">
        <v>66</v>
      </c>
      <c r="Q20" s="1" t="s">
        <v>66</v>
      </c>
      <c r="R20" s="1" t="s">
        <v>66</v>
      </c>
      <c r="S20">
        <v>0</v>
      </c>
      <c r="T20">
        <v>2</v>
      </c>
      <c r="U20">
        <v>0.12</v>
      </c>
      <c r="AV20" s="1" t="s">
        <v>53</v>
      </c>
      <c r="AW20" s="1" t="s">
        <v>616</v>
      </c>
      <c r="AX20" s="1" t="s">
        <v>53</v>
      </c>
      <c r="AY20" s="1" t="s">
        <v>53</v>
      </c>
      <c r="AZ20" s="1" t="s">
        <v>53</v>
      </c>
    </row>
    <row r="21" spans="1:52" ht="26.1" customHeight="1" x14ac:dyDescent="0.3">
      <c r="A21" s="25" t="s">
        <v>617</v>
      </c>
      <c r="B21" s="25" t="s">
        <v>618</v>
      </c>
      <c r="C21" s="25" t="s">
        <v>70</v>
      </c>
      <c r="D21" s="26">
        <v>1</v>
      </c>
      <c r="E21" s="28">
        <f>일위대가목록!E55</f>
        <v>0</v>
      </c>
      <c r="F21" s="31">
        <f t="shared" si="1"/>
        <v>0</v>
      </c>
      <c r="G21" s="28">
        <f>일위대가목록!F55</f>
        <v>0</v>
      </c>
      <c r="H21" s="31">
        <f t="shared" si="2"/>
        <v>0</v>
      </c>
      <c r="I21" s="28">
        <f>일위대가목록!G55</f>
        <v>13890</v>
      </c>
      <c r="J21" s="31">
        <f t="shared" si="3"/>
        <v>13890</v>
      </c>
      <c r="K21" s="28">
        <f t="shared" si="4"/>
        <v>13890</v>
      </c>
      <c r="L21" s="31">
        <f t="shared" si="5"/>
        <v>13890</v>
      </c>
      <c r="M21" s="25" t="s">
        <v>619</v>
      </c>
      <c r="N21" s="1" t="s">
        <v>72</v>
      </c>
      <c r="O21" s="1" t="s">
        <v>620</v>
      </c>
      <c r="P21" s="1" t="s">
        <v>65</v>
      </c>
      <c r="Q21" s="1" t="s">
        <v>66</v>
      </c>
      <c r="R21" s="1" t="s">
        <v>66</v>
      </c>
      <c r="AV21" s="1" t="s">
        <v>53</v>
      </c>
      <c r="AW21" s="1" t="s">
        <v>621</v>
      </c>
      <c r="AX21" s="1" t="s">
        <v>53</v>
      </c>
      <c r="AY21" s="1" t="s">
        <v>53</v>
      </c>
      <c r="AZ21" s="1" t="s">
        <v>53</v>
      </c>
    </row>
    <row r="22" spans="1:52" ht="26.1" customHeight="1" x14ac:dyDescent="0.3">
      <c r="A22" s="25" t="s">
        <v>622</v>
      </c>
      <c r="B22" s="25" t="s">
        <v>623</v>
      </c>
      <c r="C22" s="25" t="s">
        <v>70</v>
      </c>
      <c r="D22" s="26">
        <v>1</v>
      </c>
      <c r="E22" s="28">
        <f>일위대가목록!E56</f>
        <v>0</v>
      </c>
      <c r="F22" s="31">
        <f t="shared" si="1"/>
        <v>0</v>
      </c>
      <c r="G22" s="28">
        <f>일위대가목록!F56</f>
        <v>0</v>
      </c>
      <c r="H22" s="31">
        <f t="shared" si="2"/>
        <v>0</v>
      </c>
      <c r="I22" s="28">
        <f>일위대가목록!G56</f>
        <v>5555</v>
      </c>
      <c r="J22" s="31">
        <f t="shared" si="3"/>
        <v>5555</v>
      </c>
      <c r="K22" s="28">
        <f t="shared" si="4"/>
        <v>5555</v>
      </c>
      <c r="L22" s="31">
        <f t="shared" si="5"/>
        <v>5555</v>
      </c>
      <c r="M22" s="25" t="s">
        <v>624</v>
      </c>
      <c r="N22" s="1" t="s">
        <v>72</v>
      </c>
      <c r="O22" s="1" t="s">
        <v>625</v>
      </c>
      <c r="P22" s="1" t="s">
        <v>65</v>
      </c>
      <c r="Q22" s="1" t="s">
        <v>66</v>
      </c>
      <c r="R22" s="1" t="s">
        <v>66</v>
      </c>
      <c r="AV22" s="1" t="s">
        <v>53</v>
      </c>
      <c r="AW22" s="1" t="s">
        <v>626</v>
      </c>
      <c r="AX22" s="1" t="s">
        <v>53</v>
      </c>
      <c r="AY22" s="1" t="s">
        <v>53</v>
      </c>
      <c r="AZ22" s="1" t="s">
        <v>53</v>
      </c>
    </row>
    <row r="23" spans="1:52" ht="26.1" customHeight="1" x14ac:dyDescent="0.3">
      <c r="A23" s="25" t="s">
        <v>627</v>
      </c>
      <c r="B23" s="25" t="s">
        <v>628</v>
      </c>
      <c r="C23" s="25" t="s">
        <v>70</v>
      </c>
      <c r="D23" s="26">
        <v>1</v>
      </c>
      <c r="E23" s="28">
        <f>일위대가목록!E57</f>
        <v>0</v>
      </c>
      <c r="F23" s="31">
        <f t="shared" si="1"/>
        <v>0</v>
      </c>
      <c r="G23" s="28">
        <f>일위대가목록!F57</f>
        <v>0</v>
      </c>
      <c r="H23" s="31">
        <f t="shared" si="2"/>
        <v>0</v>
      </c>
      <c r="I23" s="28">
        <f>일위대가목록!G57</f>
        <v>9616</v>
      </c>
      <c r="J23" s="31">
        <f t="shared" si="3"/>
        <v>9616</v>
      </c>
      <c r="K23" s="28">
        <f t="shared" si="4"/>
        <v>9616</v>
      </c>
      <c r="L23" s="31">
        <f t="shared" si="5"/>
        <v>9616</v>
      </c>
      <c r="M23" s="25" t="s">
        <v>629</v>
      </c>
      <c r="N23" s="1" t="s">
        <v>72</v>
      </c>
      <c r="O23" s="1" t="s">
        <v>630</v>
      </c>
      <c r="P23" s="1" t="s">
        <v>65</v>
      </c>
      <c r="Q23" s="1" t="s">
        <v>66</v>
      </c>
      <c r="R23" s="1" t="s">
        <v>66</v>
      </c>
      <c r="AV23" s="1" t="s">
        <v>53</v>
      </c>
      <c r="AW23" s="1" t="s">
        <v>631</v>
      </c>
      <c r="AX23" s="1" t="s">
        <v>53</v>
      </c>
      <c r="AY23" s="1" t="s">
        <v>53</v>
      </c>
      <c r="AZ23" s="1" t="s">
        <v>53</v>
      </c>
    </row>
    <row r="24" spans="1:52" ht="26.1" customHeight="1" x14ac:dyDescent="0.3">
      <c r="A24" s="25" t="s">
        <v>632</v>
      </c>
      <c r="B24" s="25" t="s">
        <v>633</v>
      </c>
      <c r="C24" s="25" t="s">
        <v>70</v>
      </c>
      <c r="D24" s="26">
        <v>1</v>
      </c>
      <c r="E24" s="28">
        <f>일위대가목록!E58</f>
        <v>0</v>
      </c>
      <c r="F24" s="31">
        <f t="shared" si="1"/>
        <v>0</v>
      </c>
      <c r="G24" s="28">
        <f>일위대가목록!F58</f>
        <v>0</v>
      </c>
      <c r="H24" s="31">
        <f t="shared" si="2"/>
        <v>0</v>
      </c>
      <c r="I24" s="28">
        <f>일위대가목록!G58</f>
        <v>3775</v>
      </c>
      <c r="J24" s="31">
        <f t="shared" si="3"/>
        <v>3775</v>
      </c>
      <c r="K24" s="28">
        <f t="shared" si="4"/>
        <v>3775</v>
      </c>
      <c r="L24" s="31">
        <f t="shared" si="5"/>
        <v>3775</v>
      </c>
      <c r="M24" s="25" t="s">
        <v>634</v>
      </c>
      <c r="N24" s="1" t="s">
        <v>72</v>
      </c>
      <c r="O24" s="1" t="s">
        <v>635</v>
      </c>
      <c r="P24" s="1" t="s">
        <v>65</v>
      </c>
      <c r="Q24" s="1" t="s">
        <v>66</v>
      </c>
      <c r="R24" s="1" t="s">
        <v>66</v>
      </c>
      <c r="AV24" s="1" t="s">
        <v>53</v>
      </c>
      <c r="AW24" s="1" t="s">
        <v>636</v>
      </c>
      <c r="AX24" s="1" t="s">
        <v>53</v>
      </c>
      <c r="AY24" s="1" t="s">
        <v>53</v>
      </c>
      <c r="AZ24" s="1" t="s">
        <v>53</v>
      </c>
    </row>
    <row r="25" spans="1:52" ht="26.1" customHeight="1" x14ac:dyDescent="0.3">
      <c r="A25" s="25" t="s">
        <v>585</v>
      </c>
      <c r="B25" s="25" t="s">
        <v>53</v>
      </c>
      <c r="C25" s="25" t="s">
        <v>53</v>
      </c>
      <c r="D25" s="26"/>
      <c r="E25" s="28"/>
      <c r="F25" s="31">
        <f>TRUNC(SUMIF(N13:N24, N12, F13:F24),0)</f>
        <v>0</v>
      </c>
      <c r="G25" s="28"/>
      <c r="H25" s="31">
        <f>TRUNC(SUMIF(N13:N24, N12, H13:H24),0)</f>
        <v>0</v>
      </c>
      <c r="I25" s="28"/>
      <c r="J25" s="31">
        <f>TRUNC(SUMIF(N13:N24, N12, J13:J24),0)</f>
        <v>44662</v>
      </c>
      <c r="K25" s="28"/>
      <c r="L25" s="31">
        <f>F25+H25+J25</f>
        <v>44662</v>
      </c>
      <c r="M25" s="25" t="s">
        <v>53</v>
      </c>
      <c r="N25" s="1" t="s">
        <v>112</v>
      </c>
      <c r="O25" s="1" t="s">
        <v>112</v>
      </c>
      <c r="P25" s="1" t="s">
        <v>53</v>
      </c>
      <c r="Q25" s="1" t="s">
        <v>53</v>
      </c>
      <c r="R25" s="1" t="s">
        <v>53</v>
      </c>
      <c r="AV25" s="1" t="s">
        <v>53</v>
      </c>
      <c r="AW25" s="1" t="s">
        <v>53</v>
      </c>
      <c r="AX25" s="1" t="s">
        <v>53</v>
      </c>
      <c r="AY25" s="1" t="s">
        <v>53</v>
      </c>
      <c r="AZ25" s="1" t="s">
        <v>53</v>
      </c>
    </row>
    <row r="26" spans="1:52" ht="26.1" customHeight="1" x14ac:dyDescent="0.3">
      <c r="A26" s="26"/>
      <c r="B26" s="26"/>
      <c r="C26" s="26"/>
      <c r="D26" s="26"/>
      <c r="E26" s="28"/>
      <c r="F26" s="31"/>
      <c r="G26" s="28"/>
      <c r="H26" s="31"/>
      <c r="I26" s="28"/>
      <c r="J26" s="31"/>
      <c r="K26" s="28"/>
      <c r="L26" s="31"/>
      <c r="M26" s="26"/>
    </row>
    <row r="27" spans="1:52" ht="26.1" customHeight="1" x14ac:dyDescent="0.3">
      <c r="A27" s="22" t="s">
        <v>637</v>
      </c>
      <c r="B27" s="23"/>
      <c r="C27" s="23"/>
      <c r="D27" s="23"/>
      <c r="E27" s="27"/>
      <c r="F27" s="30"/>
      <c r="G27" s="27"/>
      <c r="H27" s="30"/>
      <c r="I27" s="27"/>
      <c r="J27" s="30"/>
      <c r="K27" s="27"/>
      <c r="L27" s="30"/>
      <c r="M27" s="24"/>
      <c r="N27" s="1" t="s">
        <v>78</v>
      </c>
    </row>
    <row r="28" spans="1:52" ht="26.1" customHeight="1" x14ac:dyDescent="0.3">
      <c r="A28" s="25" t="s">
        <v>638</v>
      </c>
      <c r="B28" s="25" t="s">
        <v>639</v>
      </c>
      <c r="C28" s="25" t="s">
        <v>255</v>
      </c>
      <c r="D28" s="26">
        <v>2</v>
      </c>
      <c r="E28" s="28">
        <f>단가대비표!O46</f>
        <v>27739</v>
      </c>
      <c r="F28" s="31">
        <f t="shared" ref="F28:F39" si="6">TRUNC(E28*D28,1)</f>
        <v>55478</v>
      </c>
      <c r="G28" s="28">
        <f>단가대비표!P46</f>
        <v>0</v>
      </c>
      <c r="H28" s="31">
        <f t="shared" ref="H28:H39" si="7">TRUNC(G28*D28,1)</f>
        <v>0</v>
      </c>
      <c r="I28" s="28">
        <f>단가대비표!V46</f>
        <v>0</v>
      </c>
      <c r="J28" s="31">
        <f t="shared" ref="J28:J39" si="8">TRUNC(I28*D28,1)</f>
        <v>0</v>
      </c>
      <c r="K28" s="28">
        <f t="shared" ref="K28:K39" si="9">TRUNC(E28+G28+I28,1)</f>
        <v>27739</v>
      </c>
      <c r="L28" s="31">
        <f t="shared" ref="L28:L39" si="10">TRUNC(F28+H28+J28,1)</f>
        <v>55478</v>
      </c>
      <c r="M28" s="25" t="s">
        <v>590</v>
      </c>
      <c r="N28" s="1" t="s">
        <v>53</v>
      </c>
      <c r="O28" s="1" t="s">
        <v>640</v>
      </c>
      <c r="P28" s="1" t="s">
        <v>66</v>
      </c>
      <c r="Q28" s="1" t="s">
        <v>66</v>
      </c>
      <c r="R28" s="1" t="s">
        <v>65</v>
      </c>
      <c r="V28">
        <v>1</v>
      </c>
      <c r="AV28" s="1" t="s">
        <v>53</v>
      </c>
      <c r="AW28" s="1" t="s">
        <v>641</v>
      </c>
      <c r="AX28" s="1" t="s">
        <v>53</v>
      </c>
      <c r="AY28" s="1" t="s">
        <v>593</v>
      </c>
      <c r="AZ28" s="1" t="s">
        <v>53</v>
      </c>
    </row>
    <row r="29" spans="1:52" ht="26.1" customHeight="1" x14ac:dyDescent="0.3">
      <c r="A29" s="25" t="s">
        <v>638</v>
      </c>
      <c r="B29" s="25" t="s">
        <v>642</v>
      </c>
      <c r="C29" s="25" t="s">
        <v>255</v>
      </c>
      <c r="D29" s="26">
        <v>2</v>
      </c>
      <c r="E29" s="28">
        <f>단가대비표!O47</f>
        <v>9246</v>
      </c>
      <c r="F29" s="31">
        <f t="shared" si="6"/>
        <v>18492</v>
      </c>
      <c r="G29" s="28">
        <f>단가대비표!P47</f>
        <v>0</v>
      </c>
      <c r="H29" s="31">
        <f t="shared" si="7"/>
        <v>0</v>
      </c>
      <c r="I29" s="28">
        <f>단가대비표!V47</f>
        <v>0</v>
      </c>
      <c r="J29" s="31">
        <f t="shared" si="8"/>
        <v>0</v>
      </c>
      <c r="K29" s="28">
        <f t="shared" si="9"/>
        <v>9246</v>
      </c>
      <c r="L29" s="31">
        <f t="shared" si="10"/>
        <v>18492</v>
      </c>
      <c r="M29" s="25" t="s">
        <v>590</v>
      </c>
      <c r="N29" s="1" t="s">
        <v>53</v>
      </c>
      <c r="O29" s="1" t="s">
        <v>643</v>
      </c>
      <c r="P29" s="1" t="s">
        <v>66</v>
      </c>
      <c r="Q29" s="1" t="s">
        <v>66</v>
      </c>
      <c r="R29" s="1" t="s">
        <v>65</v>
      </c>
      <c r="V29">
        <v>1</v>
      </c>
      <c r="AV29" s="1" t="s">
        <v>53</v>
      </c>
      <c r="AW29" s="1" t="s">
        <v>644</v>
      </c>
      <c r="AX29" s="1" t="s">
        <v>53</v>
      </c>
      <c r="AY29" s="1" t="s">
        <v>593</v>
      </c>
      <c r="AZ29" s="1" t="s">
        <v>53</v>
      </c>
    </row>
    <row r="30" spans="1:52" ht="26.1" customHeight="1" x14ac:dyDescent="0.3">
      <c r="A30" s="25" t="s">
        <v>638</v>
      </c>
      <c r="B30" s="25" t="s">
        <v>645</v>
      </c>
      <c r="C30" s="25" t="s">
        <v>255</v>
      </c>
      <c r="D30" s="26">
        <v>4</v>
      </c>
      <c r="E30" s="28">
        <f>단가대비표!O48</f>
        <v>25000</v>
      </c>
      <c r="F30" s="31">
        <f t="shared" si="6"/>
        <v>100000</v>
      </c>
      <c r="G30" s="28">
        <f>단가대비표!P48</f>
        <v>0</v>
      </c>
      <c r="H30" s="31">
        <f t="shared" si="7"/>
        <v>0</v>
      </c>
      <c r="I30" s="28">
        <f>단가대비표!V48</f>
        <v>0</v>
      </c>
      <c r="J30" s="31">
        <f t="shared" si="8"/>
        <v>0</v>
      </c>
      <c r="K30" s="28">
        <f t="shared" si="9"/>
        <v>25000</v>
      </c>
      <c r="L30" s="31">
        <f t="shared" si="10"/>
        <v>100000</v>
      </c>
      <c r="M30" s="25" t="s">
        <v>590</v>
      </c>
      <c r="N30" s="1" t="s">
        <v>53</v>
      </c>
      <c r="O30" s="1" t="s">
        <v>646</v>
      </c>
      <c r="P30" s="1" t="s">
        <v>66</v>
      </c>
      <c r="Q30" s="1" t="s">
        <v>66</v>
      </c>
      <c r="R30" s="1" t="s">
        <v>65</v>
      </c>
      <c r="V30">
        <v>1</v>
      </c>
      <c r="AV30" s="1" t="s">
        <v>53</v>
      </c>
      <c r="AW30" s="1" t="s">
        <v>647</v>
      </c>
      <c r="AX30" s="1" t="s">
        <v>53</v>
      </c>
      <c r="AY30" s="1" t="s">
        <v>593</v>
      </c>
      <c r="AZ30" s="1" t="s">
        <v>53</v>
      </c>
    </row>
    <row r="31" spans="1:52" ht="26.1" customHeight="1" x14ac:dyDescent="0.3">
      <c r="A31" s="25" t="s">
        <v>638</v>
      </c>
      <c r="B31" s="25" t="s">
        <v>648</v>
      </c>
      <c r="C31" s="25" t="s">
        <v>255</v>
      </c>
      <c r="D31" s="26">
        <v>4</v>
      </c>
      <c r="E31" s="28">
        <f>단가대비표!O51</f>
        <v>25000</v>
      </c>
      <c r="F31" s="31">
        <f t="shared" si="6"/>
        <v>100000</v>
      </c>
      <c r="G31" s="28">
        <f>단가대비표!P51</f>
        <v>0</v>
      </c>
      <c r="H31" s="31">
        <f t="shared" si="7"/>
        <v>0</v>
      </c>
      <c r="I31" s="28">
        <f>단가대비표!V51</f>
        <v>0</v>
      </c>
      <c r="J31" s="31">
        <f t="shared" si="8"/>
        <v>0</v>
      </c>
      <c r="K31" s="28">
        <f t="shared" si="9"/>
        <v>25000</v>
      </c>
      <c r="L31" s="31">
        <f t="shared" si="10"/>
        <v>100000</v>
      </c>
      <c r="M31" s="25" t="s">
        <v>590</v>
      </c>
      <c r="N31" s="1" t="s">
        <v>53</v>
      </c>
      <c r="O31" s="1" t="s">
        <v>649</v>
      </c>
      <c r="P31" s="1" t="s">
        <v>66</v>
      </c>
      <c r="Q31" s="1" t="s">
        <v>66</v>
      </c>
      <c r="R31" s="1" t="s">
        <v>65</v>
      </c>
      <c r="V31">
        <v>1</v>
      </c>
      <c r="AV31" s="1" t="s">
        <v>53</v>
      </c>
      <c r="AW31" s="1" t="s">
        <v>650</v>
      </c>
      <c r="AX31" s="1" t="s">
        <v>53</v>
      </c>
      <c r="AY31" s="1" t="s">
        <v>593</v>
      </c>
      <c r="AZ31" s="1" t="s">
        <v>53</v>
      </c>
    </row>
    <row r="32" spans="1:52" ht="26.1" customHeight="1" x14ac:dyDescent="0.3">
      <c r="A32" s="25" t="s">
        <v>638</v>
      </c>
      <c r="B32" s="25" t="s">
        <v>651</v>
      </c>
      <c r="C32" s="25" t="s">
        <v>255</v>
      </c>
      <c r="D32" s="26">
        <v>2</v>
      </c>
      <c r="E32" s="28">
        <f>단가대비표!O49</f>
        <v>6000</v>
      </c>
      <c r="F32" s="31">
        <f t="shared" si="6"/>
        <v>12000</v>
      </c>
      <c r="G32" s="28">
        <f>단가대비표!P49</f>
        <v>0</v>
      </c>
      <c r="H32" s="31">
        <f t="shared" si="7"/>
        <v>0</v>
      </c>
      <c r="I32" s="28">
        <f>단가대비표!V49</f>
        <v>0</v>
      </c>
      <c r="J32" s="31">
        <f t="shared" si="8"/>
        <v>0</v>
      </c>
      <c r="K32" s="28">
        <f t="shared" si="9"/>
        <v>6000</v>
      </c>
      <c r="L32" s="31">
        <f t="shared" si="10"/>
        <v>12000</v>
      </c>
      <c r="M32" s="25" t="s">
        <v>590</v>
      </c>
      <c r="N32" s="1" t="s">
        <v>53</v>
      </c>
      <c r="O32" s="1" t="s">
        <v>652</v>
      </c>
      <c r="P32" s="1" t="s">
        <v>66</v>
      </c>
      <c r="Q32" s="1" t="s">
        <v>66</v>
      </c>
      <c r="R32" s="1" t="s">
        <v>65</v>
      </c>
      <c r="V32">
        <v>1</v>
      </c>
      <c r="AV32" s="1" t="s">
        <v>53</v>
      </c>
      <c r="AW32" s="1" t="s">
        <v>653</v>
      </c>
      <c r="AX32" s="1" t="s">
        <v>53</v>
      </c>
      <c r="AY32" s="1" t="s">
        <v>593</v>
      </c>
      <c r="AZ32" s="1" t="s">
        <v>53</v>
      </c>
    </row>
    <row r="33" spans="1:52" ht="26.1" customHeight="1" x14ac:dyDescent="0.3">
      <c r="A33" s="25" t="s">
        <v>638</v>
      </c>
      <c r="B33" s="25" t="s">
        <v>654</v>
      </c>
      <c r="C33" s="25" t="s">
        <v>255</v>
      </c>
      <c r="D33" s="26">
        <v>4</v>
      </c>
      <c r="E33" s="28">
        <f>단가대비표!O50</f>
        <v>8000</v>
      </c>
      <c r="F33" s="31">
        <f t="shared" si="6"/>
        <v>32000</v>
      </c>
      <c r="G33" s="28">
        <f>단가대비표!P50</f>
        <v>0</v>
      </c>
      <c r="H33" s="31">
        <f t="shared" si="7"/>
        <v>0</v>
      </c>
      <c r="I33" s="28">
        <f>단가대비표!V50</f>
        <v>0</v>
      </c>
      <c r="J33" s="31">
        <f t="shared" si="8"/>
        <v>0</v>
      </c>
      <c r="K33" s="28">
        <f t="shared" si="9"/>
        <v>8000</v>
      </c>
      <c r="L33" s="31">
        <f t="shared" si="10"/>
        <v>32000</v>
      </c>
      <c r="M33" s="25" t="s">
        <v>590</v>
      </c>
      <c r="N33" s="1" t="s">
        <v>53</v>
      </c>
      <c r="O33" s="1" t="s">
        <v>655</v>
      </c>
      <c r="P33" s="1" t="s">
        <v>66</v>
      </c>
      <c r="Q33" s="1" t="s">
        <v>66</v>
      </c>
      <c r="R33" s="1" t="s">
        <v>65</v>
      </c>
      <c r="V33">
        <v>1</v>
      </c>
      <c r="AV33" s="1" t="s">
        <v>53</v>
      </c>
      <c r="AW33" s="1" t="s">
        <v>656</v>
      </c>
      <c r="AX33" s="1" t="s">
        <v>53</v>
      </c>
      <c r="AY33" s="1" t="s">
        <v>593</v>
      </c>
      <c r="AZ33" s="1" t="s">
        <v>53</v>
      </c>
    </row>
    <row r="34" spans="1:52" ht="26.1" customHeight="1" x14ac:dyDescent="0.3">
      <c r="A34" s="25" t="s">
        <v>657</v>
      </c>
      <c r="B34" s="25" t="s">
        <v>601</v>
      </c>
      <c r="C34" s="25" t="s">
        <v>387</v>
      </c>
      <c r="D34" s="26">
        <v>1</v>
      </c>
      <c r="E34" s="28">
        <f>TRUNC(SUMIF(V28:V39, RIGHTB(O34, 1), F28:F39)*U34, 2)</f>
        <v>22257.9</v>
      </c>
      <c r="F34" s="31">
        <f t="shared" si="6"/>
        <v>22257.9</v>
      </c>
      <c r="G34" s="28">
        <v>0</v>
      </c>
      <c r="H34" s="31">
        <f t="shared" si="7"/>
        <v>0</v>
      </c>
      <c r="I34" s="28">
        <v>0</v>
      </c>
      <c r="J34" s="31">
        <f t="shared" si="8"/>
        <v>0</v>
      </c>
      <c r="K34" s="28">
        <f t="shared" si="9"/>
        <v>22257.9</v>
      </c>
      <c r="L34" s="31">
        <f t="shared" si="10"/>
        <v>22257.9</v>
      </c>
      <c r="M34" s="25" t="s">
        <v>53</v>
      </c>
      <c r="N34" s="1" t="s">
        <v>78</v>
      </c>
      <c r="O34" s="1" t="s">
        <v>388</v>
      </c>
      <c r="P34" s="1" t="s">
        <v>66</v>
      </c>
      <c r="Q34" s="1" t="s">
        <v>66</v>
      </c>
      <c r="R34" s="1" t="s">
        <v>66</v>
      </c>
      <c r="S34">
        <v>0</v>
      </c>
      <c r="T34">
        <v>0</v>
      </c>
      <c r="U34">
        <v>7.0000000000000007E-2</v>
      </c>
      <c r="AV34" s="1" t="s">
        <v>53</v>
      </c>
      <c r="AW34" s="1" t="s">
        <v>658</v>
      </c>
      <c r="AX34" s="1" t="s">
        <v>53</v>
      </c>
      <c r="AY34" s="1" t="s">
        <v>53</v>
      </c>
      <c r="AZ34" s="1" t="s">
        <v>53</v>
      </c>
    </row>
    <row r="35" spans="1:52" ht="26.1" customHeight="1" x14ac:dyDescent="0.3">
      <c r="A35" s="25" t="s">
        <v>638</v>
      </c>
      <c r="B35" s="25" t="s">
        <v>659</v>
      </c>
      <c r="C35" s="25" t="s">
        <v>255</v>
      </c>
      <c r="D35" s="26">
        <v>4</v>
      </c>
      <c r="E35" s="28">
        <f>단가대비표!O52</f>
        <v>9500</v>
      </c>
      <c r="F35" s="31">
        <f t="shared" si="6"/>
        <v>38000</v>
      </c>
      <c r="G35" s="28">
        <f>단가대비표!P52</f>
        <v>0</v>
      </c>
      <c r="H35" s="31">
        <f t="shared" si="7"/>
        <v>0</v>
      </c>
      <c r="I35" s="28">
        <f>단가대비표!V52</f>
        <v>0</v>
      </c>
      <c r="J35" s="31">
        <f t="shared" si="8"/>
        <v>0</v>
      </c>
      <c r="K35" s="28">
        <f t="shared" si="9"/>
        <v>9500</v>
      </c>
      <c r="L35" s="31">
        <f t="shared" si="10"/>
        <v>38000</v>
      </c>
      <c r="M35" s="25" t="s">
        <v>590</v>
      </c>
      <c r="N35" s="1" t="s">
        <v>53</v>
      </c>
      <c r="O35" s="1" t="s">
        <v>660</v>
      </c>
      <c r="P35" s="1" t="s">
        <v>66</v>
      </c>
      <c r="Q35" s="1" t="s">
        <v>66</v>
      </c>
      <c r="R35" s="1" t="s">
        <v>65</v>
      </c>
      <c r="W35">
        <v>2</v>
      </c>
      <c r="AV35" s="1" t="s">
        <v>53</v>
      </c>
      <c r="AW35" s="1" t="s">
        <v>661</v>
      </c>
      <c r="AX35" s="1" t="s">
        <v>53</v>
      </c>
      <c r="AY35" s="1" t="s">
        <v>593</v>
      </c>
      <c r="AZ35" s="1" t="s">
        <v>53</v>
      </c>
    </row>
    <row r="36" spans="1:52" ht="26.1" customHeight="1" x14ac:dyDescent="0.3">
      <c r="A36" s="25" t="s">
        <v>638</v>
      </c>
      <c r="B36" s="25" t="s">
        <v>662</v>
      </c>
      <c r="C36" s="25" t="s">
        <v>255</v>
      </c>
      <c r="D36" s="26">
        <v>4</v>
      </c>
      <c r="E36" s="28">
        <f>단가대비표!O53</f>
        <v>11000</v>
      </c>
      <c r="F36" s="31">
        <f t="shared" si="6"/>
        <v>44000</v>
      </c>
      <c r="G36" s="28">
        <f>단가대비표!P53</f>
        <v>0</v>
      </c>
      <c r="H36" s="31">
        <f t="shared" si="7"/>
        <v>0</v>
      </c>
      <c r="I36" s="28">
        <f>단가대비표!V53</f>
        <v>0</v>
      </c>
      <c r="J36" s="31">
        <f t="shared" si="8"/>
        <v>0</v>
      </c>
      <c r="K36" s="28">
        <f t="shared" si="9"/>
        <v>11000</v>
      </c>
      <c r="L36" s="31">
        <f t="shared" si="10"/>
        <v>44000</v>
      </c>
      <c r="M36" s="25" t="s">
        <v>590</v>
      </c>
      <c r="N36" s="1" t="s">
        <v>53</v>
      </c>
      <c r="O36" s="1" t="s">
        <v>663</v>
      </c>
      <c r="P36" s="1" t="s">
        <v>66</v>
      </c>
      <c r="Q36" s="1" t="s">
        <v>66</v>
      </c>
      <c r="R36" s="1" t="s">
        <v>65</v>
      </c>
      <c r="W36">
        <v>2</v>
      </c>
      <c r="AV36" s="1" t="s">
        <v>53</v>
      </c>
      <c r="AW36" s="1" t="s">
        <v>664</v>
      </c>
      <c r="AX36" s="1" t="s">
        <v>53</v>
      </c>
      <c r="AY36" s="1" t="s">
        <v>593</v>
      </c>
      <c r="AZ36" s="1" t="s">
        <v>53</v>
      </c>
    </row>
    <row r="37" spans="1:52" ht="26.1" customHeight="1" x14ac:dyDescent="0.3">
      <c r="A37" s="25" t="s">
        <v>638</v>
      </c>
      <c r="B37" s="25" t="s">
        <v>665</v>
      </c>
      <c r="C37" s="25" t="s">
        <v>255</v>
      </c>
      <c r="D37" s="26">
        <v>3</v>
      </c>
      <c r="E37" s="28">
        <f>단가대비표!O54</f>
        <v>25000</v>
      </c>
      <c r="F37" s="31">
        <f t="shared" si="6"/>
        <v>75000</v>
      </c>
      <c r="G37" s="28">
        <f>단가대비표!P54</f>
        <v>0</v>
      </c>
      <c r="H37" s="31">
        <f t="shared" si="7"/>
        <v>0</v>
      </c>
      <c r="I37" s="28">
        <f>단가대비표!V54</f>
        <v>0</v>
      </c>
      <c r="J37" s="31">
        <f t="shared" si="8"/>
        <v>0</v>
      </c>
      <c r="K37" s="28">
        <f t="shared" si="9"/>
        <v>25000</v>
      </c>
      <c r="L37" s="31">
        <f t="shared" si="10"/>
        <v>75000</v>
      </c>
      <c r="M37" s="25" t="s">
        <v>590</v>
      </c>
      <c r="N37" s="1" t="s">
        <v>53</v>
      </c>
      <c r="O37" s="1" t="s">
        <v>666</v>
      </c>
      <c r="P37" s="1" t="s">
        <v>66</v>
      </c>
      <c r="Q37" s="1" t="s">
        <v>66</v>
      </c>
      <c r="R37" s="1" t="s">
        <v>65</v>
      </c>
      <c r="W37">
        <v>2</v>
      </c>
      <c r="AV37" s="1" t="s">
        <v>53</v>
      </c>
      <c r="AW37" s="1" t="s">
        <v>667</v>
      </c>
      <c r="AX37" s="1" t="s">
        <v>53</v>
      </c>
      <c r="AY37" s="1" t="s">
        <v>593</v>
      </c>
      <c r="AZ37" s="1" t="s">
        <v>53</v>
      </c>
    </row>
    <row r="38" spans="1:52" ht="26.1" customHeight="1" x14ac:dyDescent="0.3">
      <c r="A38" s="25" t="s">
        <v>668</v>
      </c>
      <c r="B38" s="25" t="s">
        <v>669</v>
      </c>
      <c r="C38" s="25" t="s">
        <v>387</v>
      </c>
      <c r="D38" s="26">
        <v>1</v>
      </c>
      <c r="E38" s="28">
        <f>TRUNC(SUMIF(W28:W39, RIGHTB(O38, 1), F28:F39)*U38, 2)</f>
        <v>14130</v>
      </c>
      <c r="F38" s="31">
        <f t="shared" si="6"/>
        <v>14130</v>
      </c>
      <c r="G38" s="28">
        <v>0</v>
      </c>
      <c r="H38" s="31">
        <f t="shared" si="7"/>
        <v>0</v>
      </c>
      <c r="I38" s="28">
        <v>0</v>
      </c>
      <c r="J38" s="31">
        <f t="shared" si="8"/>
        <v>0</v>
      </c>
      <c r="K38" s="28">
        <f t="shared" si="9"/>
        <v>14130</v>
      </c>
      <c r="L38" s="31">
        <f t="shared" si="10"/>
        <v>14130</v>
      </c>
      <c r="M38" s="25" t="s">
        <v>53</v>
      </c>
      <c r="N38" s="1" t="s">
        <v>78</v>
      </c>
      <c r="O38" s="1" t="s">
        <v>602</v>
      </c>
      <c r="P38" s="1" t="s">
        <v>66</v>
      </c>
      <c r="Q38" s="1" t="s">
        <v>66</v>
      </c>
      <c r="R38" s="1" t="s">
        <v>66</v>
      </c>
      <c r="S38">
        <v>0</v>
      </c>
      <c r="T38">
        <v>0</v>
      </c>
      <c r="U38">
        <v>0.09</v>
      </c>
      <c r="AV38" s="1" t="s">
        <v>53</v>
      </c>
      <c r="AW38" s="1" t="s">
        <v>670</v>
      </c>
      <c r="AX38" s="1" t="s">
        <v>53</v>
      </c>
      <c r="AY38" s="1" t="s">
        <v>53</v>
      </c>
      <c r="AZ38" s="1" t="s">
        <v>53</v>
      </c>
    </row>
    <row r="39" spans="1:52" ht="26.1" customHeight="1" x14ac:dyDescent="0.3">
      <c r="A39" s="25" t="s">
        <v>74</v>
      </c>
      <c r="B39" s="25" t="s">
        <v>671</v>
      </c>
      <c r="C39" s="25" t="s">
        <v>76</v>
      </c>
      <c r="D39" s="26">
        <v>1</v>
      </c>
      <c r="E39" s="28">
        <f>일위대가목록!E60</f>
        <v>0</v>
      </c>
      <c r="F39" s="31">
        <f t="shared" si="6"/>
        <v>0</v>
      </c>
      <c r="G39" s="28">
        <f>일위대가목록!F60</f>
        <v>95287</v>
      </c>
      <c r="H39" s="31">
        <f t="shared" si="7"/>
        <v>95287</v>
      </c>
      <c r="I39" s="28">
        <f>일위대가목록!G60</f>
        <v>0</v>
      </c>
      <c r="J39" s="31">
        <f t="shared" si="8"/>
        <v>0</v>
      </c>
      <c r="K39" s="28">
        <f t="shared" si="9"/>
        <v>95287</v>
      </c>
      <c r="L39" s="31">
        <f t="shared" si="10"/>
        <v>95287</v>
      </c>
      <c r="M39" s="25" t="s">
        <v>672</v>
      </c>
      <c r="N39" s="1" t="s">
        <v>78</v>
      </c>
      <c r="O39" s="1" t="s">
        <v>673</v>
      </c>
      <c r="P39" s="1" t="s">
        <v>65</v>
      </c>
      <c r="Q39" s="1" t="s">
        <v>66</v>
      </c>
      <c r="R39" s="1" t="s">
        <v>66</v>
      </c>
      <c r="AV39" s="1" t="s">
        <v>53</v>
      </c>
      <c r="AW39" s="1" t="s">
        <v>674</v>
      </c>
      <c r="AX39" s="1" t="s">
        <v>53</v>
      </c>
      <c r="AY39" s="1" t="s">
        <v>53</v>
      </c>
      <c r="AZ39" s="1" t="s">
        <v>53</v>
      </c>
    </row>
    <row r="40" spans="1:52" ht="26.1" customHeight="1" x14ac:dyDescent="0.3">
      <c r="A40" s="25" t="s">
        <v>585</v>
      </c>
      <c r="B40" s="25" t="s">
        <v>53</v>
      </c>
      <c r="C40" s="25" t="s">
        <v>53</v>
      </c>
      <c r="D40" s="26"/>
      <c r="E40" s="28"/>
      <c r="F40" s="31">
        <f>TRUNC(SUMIF(N28:N39, N27, F28:F39),0)</f>
        <v>36387</v>
      </c>
      <c r="G40" s="28"/>
      <c r="H40" s="31">
        <f>TRUNC(SUMIF(N28:N39, N27, H28:H39),0)</f>
        <v>95287</v>
      </c>
      <c r="I40" s="28"/>
      <c r="J40" s="31">
        <f>TRUNC(SUMIF(N28:N39, N27, J28:J39),0)</f>
        <v>0</v>
      </c>
      <c r="K40" s="28"/>
      <c r="L40" s="31">
        <f>F40+H40+J40</f>
        <v>131674</v>
      </c>
      <c r="M40" s="25" t="s">
        <v>53</v>
      </c>
      <c r="N40" s="1" t="s">
        <v>112</v>
      </c>
      <c r="O40" s="1" t="s">
        <v>112</v>
      </c>
      <c r="P40" s="1" t="s">
        <v>53</v>
      </c>
      <c r="Q40" s="1" t="s">
        <v>53</v>
      </c>
      <c r="R40" s="1" t="s">
        <v>53</v>
      </c>
      <c r="AV40" s="1" t="s">
        <v>53</v>
      </c>
      <c r="AW40" s="1" t="s">
        <v>53</v>
      </c>
      <c r="AX40" s="1" t="s">
        <v>53</v>
      </c>
      <c r="AY40" s="1" t="s">
        <v>53</v>
      </c>
      <c r="AZ40" s="1" t="s">
        <v>53</v>
      </c>
    </row>
    <row r="41" spans="1:52" ht="26.1" customHeight="1" x14ac:dyDescent="0.3">
      <c r="A41" s="26"/>
      <c r="B41" s="26"/>
      <c r="C41" s="26"/>
      <c r="D41" s="26"/>
      <c r="E41" s="28"/>
      <c r="F41" s="31"/>
      <c r="G41" s="28"/>
      <c r="H41" s="31"/>
      <c r="I41" s="28"/>
      <c r="J41" s="31"/>
      <c r="K41" s="28"/>
      <c r="L41" s="31"/>
      <c r="M41" s="26"/>
    </row>
    <row r="42" spans="1:52" ht="26.1" customHeight="1" x14ac:dyDescent="0.3">
      <c r="A42" s="22" t="s">
        <v>675</v>
      </c>
      <c r="B42" s="23"/>
      <c r="C42" s="23"/>
      <c r="D42" s="23"/>
      <c r="E42" s="27"/>
      <c r="F42" s="30"/>
      <c r="G42" s="27"/>
      <c r="H42" s="30"/>
      <c r="I42" s="27"/>
      <c r="J42" s="30"/>
      <c r="K42" s="27"/>
      <c r="L42" s="30"/>
      <c r="M42" s="24"/>
      <c r="N42" s="1" t="s">
        <v>84</v>
      </c>
    </row>
    <row r="43" spans="1:52" ht="26.1" customHeight="1" x14ac:dyDescent="0.3">
      <c r="A43" s="25" t="s">
        <v>676</v>
      </c>
      <c r="B43" s="25" t="s">
        <v>677</v>
      </c>
      <c r="C43" s="25" t="s">
        <v>255</v>
      </c>
      <c r="D43" s="26">
        <v>0.3009</v>
      </c>
      <c r="E43" s="28">
        <f>단가대비표!O57</f>
        <v>39000</v>
      </c>
      <c r="F43" s="31">
        <f t="shared" ref="F43:F55" si="11">TRUNC(E43*D43,1)</f>
        <v>11735.1</v>
      </c>
      <c r="G43" s="28">
        <f>단가대비표!P57</f>
        <v>0</v>
      </c>
      <c r="H43" s="31">
        <f t="shared" ref="H43:H55" si="12">TRUNC(G43*D43,1)</f>
        <v>0</v>
      </c>
      <c r="I43" s="28">
        <f>단가대비표!V57</f>
        <v>0</v>
      </c>
      <c r="J43" s="31">
        <f t="shared" ref="J43:J55" si="13">TRUNC(I43*D43,1)</f>
        <v>0</v>
      </c>
      <c r="K43" s="28">
        <f t="shared" ref="K43:K55" si="14">TRUNC(E43+G43+I43,1)</f>
        <v>39000</v>
      </c>
      <c r="L43" s="31">
        <f t="shared" ref="L43:L55" si="15">TRUNC(F43+H43+J43,1)</f>
        <v>11735.1</v>
      </c>
      <c r="M43" s="25" t="s">
        <v>590</v>
      </c>
      <c r="N43" s="1" t="s">
        <v>53</v>
      </c>
      <c r="O43" s="1" t="s">
        <v>678</v>
      </c>
      <c r="P43" s="1" t="s">
        <v>66</v>
      </c>
      <c r="Q43" s="1" t="s">
        <v>66</v>
      </c>
      <c r="R43" s="1" t="s">
        <v>65</v>
      </c>
      <c r="V43">
        <v>1</v>
      </c>
      <c r="AV43" s="1" t="s">
        <v>53</v>
      </c>
      <c r="AW43" s="1" t="s">
        <v>679</v>
      </c>
      <c r="AX43" s="1" t="s">
        <v>53</v>
      </c>
      <c r="AY43" s="1" t="s">
        <v>593</v>
      </c>
      <c r="AZ43" s="1" t="s">
        <v>53</v>
      </c>
    </row>
    <row r="44" spans="1:52" ht="26.1" customHeight="1" x14ac:dyDescent="0.3">
      <c r="A44" s="25" t="s">
        <v>680</v>
      </c>
      <c r="B44" s="25" t="s">
        <v>681</v>
      </c>
      <c r="C44" s="25" t="s">
        <v>255</v>
      </c>
      <c r="D44" s="26">
        <v>5.4300000000000001E-2</v>
      </c>
      <c r="E44" s="28">
        <f>단가대비표!O60</f>
        <v>19600</v>
      </c>
      <c r="F44" s="31">
        <f t="shared" si="11"/>
        <v>1064.2</v>
      </c>
      <c r="G44" s="28">
        <f>단가대비표!P60</f>
        <v>0</v>
      </c>
      <c r="H44" s="31">
        <f t="shared" si="12"/>
        <v>0</v>
      </c>
      <c r="I44" s="28">
        <f>단가대비표!V60</f>
        <v>0</v>
      </c>
      <c r="J44" s="31">
        <f t="shared" si="13"/>
        <v>0</v>
      </c>
      <c r="K44" s="28">
        <f t="shared" si="14"/>
        <v>19600</v>
      </c>
      <c r="L44" s="31">
        <f t="shared" si="15"/>
        <v>1064.2</v>
      </c>
      <c r="M44" s="25" t="s">
        <v>590</v>
      </c>
      <c r="N44" s="1" t="s">
        <v>53</v>
      </c>
      <c r="O44" s="1" t="s">
        <v>682</v>
      </c>
      <c r="P44" s="1" t="s">
        <v>66</v>
      </c>
      <c r="Q44" s="1" t="s">
        <v>66</v>
      </c>
      <c r="R44" s="1" t="s">
        <v>65</v>
      </c>
      <c r="V44">
        <v>1</v>
      </c>
      <c r="AV44" s="1" t="s">
        <v>53</v>
      </c>
      <c r="AW44" s="1" t="s">
        <v>683</v>
      </c>
      <c r="AX44" s="1" t="s">
        <v>53</v>
      </c>
      <c r="AY44" s="1" t="s">
        <v>593</v>
      </c>
      <c r="AZ44" s="1" t="s">
        <v>53</v>
      </c>
    </row>
    <row r="45" spans="1:52" ht="26.1" customHeight="1" x14ac:dyDescent="0.3">
      <c r="A45" s="25" t="s">
        <v>684</v>
      </c>
      <c r="B45" s="25" t="s">
        <v>685</v>
      </c>
      <c r="C45" s="25" t="s">
        <v>255</v>
      </c>
      <c r="D45" s="26">
        <v>0.3009</v>
      </c>
      <c r="E45" s="28">
        <f>단가대비표!O58</f>
        <v>8300</v>
      </c>
      <c r="F45" s="31">
        <f t="shared" si="11"/>
        <v>2497.4</v>
      </c>
      <c r="G45" s="28">
        <f>단가대비표!P58</f>
        <v>0</v>
      </c>
      <c r="H45" s="31">
        <f t="shared" si="12"/>
        <v>0</v>
      </c>
      <c r="I45" s="28">
        <f>단가대비표!V58</f>
        <v>0</v>
      </c>
      <c r="J45" s="31">
        <f t="shared" si="13"/>
        <v>0</v>
      </c>
      <c r="K45" s="28">
        <f t="shared" si="14"/>
        <v>8300</v>
      </c>
      <c r="L45" s="31">
        <f t="shared" si="15"/>
        <v>2497.4</v>
      </c>
      <c r="M45" s="25" t="s">
        <v>590</v>
      </c>
      <c r="N45" s="1" t="s">
        <v>53</v>
      </c>
      <c r="O45" s="1" t="s">
        <v>686</v>
      </c>
      <c r="P45" s="1" t="s">
        <v>66</v>
      </c>
      <c r="Q45" s="1" t="s">
        <v>66</v>
      </c>
      <c r="R45" s="1" t="s">
        <v>65</v>
      </c>
      <c r="V45">
        <v>1</v>
      </c>
      <c r="AV45" s="1" t="s">
        <v>53</v>
      </c>
      <c r="AW45" s="1" t="s">
        <v>687</v>
      </c>
      <c r="AX45" s="1" t="s">
        <v>53</v>
      </c>
      <c r="AY45" s="1" t="s">
        <v>593</v>
      </c>
      <c r="AZ45" s="1" t="s">
        <v>53</v>
      </c>
    </row>
    <row r="46" spans="1:52" ht="26.1" customHeight="1" x14ac:dyDescent="0.3">
      <c r="A46" s="25" t="s">
        <v>684</v>
      </c>
      <c r="B46" s="25" t="s">
        <v>688</v>
      </c>
      <c r="C46" s="25" t="s">
        <v>255</v>
      </c>
      <c r="D46" s="26">
        <v>0.5847</v>
      </c>
      <c r="E46" s="28">
        <f>단가대비표!O59</f>
        <v>13500</v>
      </c>
      <c r="F46" s="31">
        <f t="shared" si="11"/>
        <v>7893.4</v>
      </c>
      <c r="G46" s="28">
        <f>단가대비표!P59</f>
        <v>0</v>
      </c>
      <c r="H46" s="31">
        <f t="shared" si="12"/>
        <v>0</v>
      </c>
      <c r="I46" s="28">
        <f>단가대비표!V59</f>
        <v>0</v>
      </c>
      <c r="J46" s="31">
        <f t="shared" si="13"/>
        <v>0</v>
      </c>
      <c r="K46" s="28">
        <f t="shared" si="14"/>
        <v>13500</v>
      </c>
      <c r="L46" s="31">
        <f t="shared" si="15"/>
        <v>7893.4</v>
      </c>
      <c r="M46" s="25" t="s">
        <v>590</v>
      </c>
      <c r="N46" s="1" t="s">
        <v>53</v>
      </c>
      <c r="O46" s="1" t="s">
        <v>689</v>
      </c>
      <c r="P46" s="1" t="s">
        <v>66</v>
      </c>
      <c r="Q46" s="1" t="s">
        <v>66</v>
      </c>
      <c r="R46" s="1" t="s">
        <v>65</v>
      </c>
      <c r="V46">
        <v>1</v>
      </c>
      <c r="AV46" s="1" t="s">
        <v>53</v>
      </c>
      <c r="AW46" s="1" t="s">
        <v>690</v>
      </c>
      <c r="AX46" s="1" t="s">
        <v>53</v>
      </c>
      <c r="AY46" s="1" t="s">
        <v>593</v>
      </c>
      <c r="AZ46" s="1" t="s">
        <v>53</v>
      </c>
    </row>
    <row r="47" spans="1:52" ht="26.1" customHeight="1" x14ac:dyDescent="0.3">
      <c r="A47" s="25" t="s">
        <v>691</v>
      </c>
      <c r="B47" s="25" t="s">
        <v>692</v>
      </c>
      <c r="C47" s="25" t="s">
        <v>255</v>
      </c>
      <c r="D47" s="26">
        <v>3.09E-2</v>
      </c>
      <c r="E47" s="28">
        <f>단가대비표!O61</f>
        <v>5500</v>
      </c>
      <c r="F47" s="31">
        <f t="shared" si="11"/>
        <v>169.9</v>
      </c>
      <c r="G47" s="28">
        <f>단가대비표!P61</f>
        <v>0</v>
      </c>
      <c r="H47" s="31">
        <f t="shared" si="12"/>
        <v>0</v>
      </c>
      <c r="I47" s="28">
        <f>단가대비표!V61</f>
        <v>0</v>
      </c>
      <c r="J47" s="31">
        <f t="shared" si="13"/>
        <v>0</v>
      </c>
      <c r="K47" s="28">
        <f t="shared" si="14"/>
        <v>5500</v>
      </c>
      <c r="L47" s="31">
        <f t="shared" si="15"/>
        <v>169.9</v>
      </c>
      <c r="M47" s="25" t="s">
        <v>590</v>
      </c>
      <c r="N47" s="1" t="s">
        <v>53</v>
      </c>
      <c r="O47" s="1" t="s">
        <v>693</v>
      </c>
      <c r="P47" s="1" t="s">
        <v>66</v>
      </c>
      <c r="Q47" s="1" t="s">
        <v>66</v>
      </c>
      <c r="R47" s="1" t="s">
        <v>65</v>
      </c>
      <c r="V47">
        <v>1</v>
      </c>
      <c r="AV47" s="1" t="s">
        <v>53</v>
      </c>
      <c r="AW47" s="1" t="s">
        <v>694</v>
      </c>
      <c r="AX47" s="1" t="s">
        <v>53</v>
      </c>
      <c r="AY47" s="1" t="s">
        <v>593</v>
      </c>
      <c r="AZ47" s="1" t="s">
        <v>53</v>
      </c>
    </row>
    <row r="48" spans="1:52" ht="26.1" customHeight="1" x14ac:dyDescent="0.3">
      <c r="A48" s="25" t="s">
        <v>691</v>
      </c>
      <c r="B48" s="25" t="s">
        <v>695</v>
      </c>
      <c r="C48" s="25" t="s">
        <v>255</v>
      </c>
      <c r="D48" s="26">
        <v>0.78939999999999999</v>
      </c>
      <c r="E48" s="28">
        <f>단가대비표!O62</f>
        <v>10000</v>
      </c>
      <c r="F48" s="31">
        <f t="shared" si="11"/>
        <v>7894</v>
      </c>
      <c r="G48" s="28">
        <f>단가대비표!P62</f>
        <v>0</v>
      </c>
      <c r="H48" s="31">
        <f t="shared" si="12"/>
        <v>0</v>
      </c>
      <c r="I48" s="28">
        <f>단가대비표!V62</f>
        <v>0</v>
      </c>
      <c r="J48" s="31">
        <f t="shared" si="13"/>
        <v>0</v>
      </c>
      <c r="K48" s="28">
        <f t="shared" si="14"/>
        <v>10000</v>
      </c>
      <c r="L48" s="31">
        <f t="shared" si="15"/>
        <v>7894</v>
      </c>
      <c r="M48" s="25" t="s">
        <v>590</v>
      </c>
      <c r="N48" s="1" t="s">
        <v>53</v>
      </c>
      <c r="O48" s="1" t="s">
        <v>696</v>
      </c>
      <c r="P48" s="1" t="s">
        <v>66</v>
      </c>
      <c r="Q48" s="1" t="s">
        <v>66</v>
      </c>
      <c r="R48" s="1" t="s">
        <v>65</v>
      </c>
      <c r="V48">
        <v>1</v>
      </c>
      <c r="AV48" s="1" t="s">
        <v>53</v>
      </c>
      <c r="AW48" s="1" t="s">
        <v>697</v>
      </c>
      <c r="AX48" s="1" t="s">
        <v>53</v>
      </c>
      <c r="AY48" s="1" t="s">
        <v>593</v>
      </c>
      <c r="AZ48" s="1" t="s">
        <v>53</v>
      </c>
    </row>
    <row r="49" spans="1:52" ht="26.1" customHeight="1" x14ac:dyDescent="0.3">
      <c r="A49" s="25" t="s">
        <v>657</v>
      </c>
      <c r="B49" s="25" t="s">
        <v>601</v>
      </c>
      <c r="C49" s="25" t="s">
        <v>387</v>
      </c>
      <c r="D49" s="26">
        <v>1</v>
      </c>
      <c r="E49" s="28">
        <f>TRUNC(SUMIF(V43:V55, RIGHTB(O49, 1), F43:F55)*U49, 2)</f>
        <v>2187.7800000000002</v>
      </c>
      <c r="F49" s="31">
        <f t="shared" si="11"/>
        <v>2187.6999999999998</v>
      </c>
      <c r="G49" s="28">
        <v>0</v>
      </c>
      <c r="H49" s="31">
        <f t="shared" si="12"/>
        <v>0</v>
      </c>
      <c r="I49" s="28">
        <v>0</v>
      </c>
      <c r="J49" s="31">
        <f t="shared" si="13"/>
        <v>0</v>
      </c>
      <c r="K49" s="28">
        <f t="shared" si="14"/>
        <v>2187.6999999999998</v>
      </c>
      <c r="L49" s="31">
        <f t="shared" si="15"/>
        <v>2187.6999999999998</v>
      </c>
      <c r="M49" s="25" t="s">
        <v>53</v>
      </c>
      <c r="N49" s="1" t="s">
        <v>84</v>
      </c>
      <c r="O49" s="1" t="s">
        <v>388</v>
      </c>
      <c r="P49" s="1" t="s">
        <v>66</v>
      </c>
      <c r="Q49" s="1" t="s">
        <v>66</v>
      </c>
      <c r="R49" s="1" t="s">
        <v>66</v>
      </c>
      <c r="S49">
        <v>0</v>
      </c>
      <c r="T49">
        <v>0</v>
      </c>
      <c r="U49">
        <v>7.0000000000000007E-2</v>
      </c>
      <c r="AV49" s="1" t="s">
        <v>53</v>
      </c>
      <c r="AW49" s="1" t="s">
        <v>698</v>
      </c>
      <c r="AX49" s="1" t="s">
        <v>53</v>
      </c>
      <c r="AY49" s="1" t="s">
        <v>53</v>
      </c>
      <c r="AZ49" s="1" t="s">
        <v>53</v>
      </c>
    </row>
    <row r="50" spans="1:52" ht="26.1" customHeight="1" x14ac:dyDescent="0.3">
      <c r="A50" s="25" t="s">
        <v>699</v>
      </c>
      <c r="B50" s="25" t="s">
        <v>700</v>
      </c>
      <c r="C50" s="25" t="s">
        <v>255</v>
      </c>
      <c r="D50" s="26">
        <v>6.0100000000000001E-2</v>
      </c>
      <c r="E50" s="28">
        <f>단가대비표!O63</f>
        <v>8700</v>
      </c>
      <c r="F50" s="31">
        <f t="shared" si="11"/>
        <v>522.79999999999995</v>
      </c>
      <c r="G50" s="28">
        <f>단가대비표!P63</f>
        <v>0</v>
      </c>
      <c r="H50" s="31">
        <f t="shared" si="12"/>
        <v>0</v>
      </c>
      <c r="I50" s="28">
        <f>단가대비표!V63</f>
        <v>0</v>
      </c>
      <c r="J50" s="31">
        <f t="shared" si="13"/>
        <v>0</v>
      </c>
      <c r="K50" s="28">
        <f t="shared" si="14"/>
        <v>8700</v>
      </c>
      <c r="L50" s="31">
        <f t="shared" si="15"/>
        <v>522.79999999999995</v>
      </c>
      <c r="M50" s="25" t="s">
        <v>590</v>
      </c>
      <c r="N50" s="1" t="s">
        <v>53</v>
      </c>
      <c r="O50" s="1" t="s">
        <v>701</v>
      </c>
      <c r="P50" s="1" t="s">
        <v>66</v>
      </c>
      <c r="Q50" s="1" t="s">
        <v>66</v>
      </c>
      <c r="R50" s="1" t="s">
        <v>65</v>
      </c>
      <c r="W50">
        <v>2</v>
      </c>
      <c r="AV50" s="1" t="s">
        <v>53</v>
      </c>
      <c r="AW50" s="1" t="s">
        <v>702</v>
      </c>
      <c r="AX50" s="1" t="s">
        <v>53</v>
      </c>
      <c r="AY50" s="1" t="s">
        <v>593</v>
      </c>
      <c r="AZ50" s="1" t="s">
        <v>53</v>
      </c>
    </row>
    <row r="51" spans="1:52" ht="26.1" customHeight="1" x14ac:dyDescent="0.3">
      <c r="A51" s="25" t="s">
        <v>703</v>
      </c>
      <c r="B51" s="25" t="s">
        <v>704</v>
      </c>
      <c r="C51" s="25" t="s">
        <v>589</v>
      </c>
      <c r="D51" s="26">
        <v>0.2631</v>
      </c>
      <c r="E51" s="28">
        <f>단가대비표!O19</f>
        <v>24500</v>
      </c>
      <c r="F51" s="31">
        <f t="shared" si="11"/>
        <v>6445.9</v>
      </c>
      <c r="G51" s="28">
        <f>단가대비표!P19</f>
        <v>0</v>
      </c>
      <c r="H51" s="31">
        <f t="shared" si="12"/>
        <v>0</v>
      </c>
      <c r="I51" s="28">
        <f>단가대비표!V19</f>
        <v>0</v>
      </c>
      <c r="J51" s="31">
        <f t="shared" si="13"/>
        <v>0</v>
      </c>
      <c r="K51" s="28">
        <f t="shared" si="14"/>
        <v>24500</v>
      </c>
      <c r="L51" s="31">
        <f t="shared" si="15"/>
        <v>6445.9</v>
      </c>
      <c r="M51" s="25" t="s">
        <v>590</v>
      </c>
      <c r="N51" s="1" t="s">
        <v>53</v>
      </c>
      <c r="O51" s="1" t="s">
        <v>705</v>
      </c>
      <c r="P51" s="1" t="s">
        <v>66</v>
      </c>
      <c r="Q51" s="1" t="s">
        <v>66</v>
      </c>
      <c r="R51" s="1" t="s">
        <v>65</v>
      </c>
      <c r="W51">
        <v>2</v>
      </c>
      <c r="AV51" s="1" t="s">
        <v>53</v>
      </c>
      <c r="AW51" s="1" t="s">
        <v>706</v>
      </c>
      <c r="AX51" s="1" t="s">
        <v>53</v>
      </c>
      <c r="AY51" s="1" t="s">
        <v>593</v>
      </c>
      <c r="AZ51" s="1" t="s">
        <v>53</v>
      </c>
    </row>
    <row r="52" spans="1:52" ht="26.1" customHeight="1" x14ac:dyDescent="0.3">
      <c r="A52" s="25" t="s">
        <v>668</v>
      </c>
      <c r="B52" s="25" t="s">
        <v>669</v>
      </c>
      <c r="C52" s="25" t="s">
        <v>387</v>
      </c>
      <c r="D52" s="26">
        <v>1</v>
      </c>
      <c r="E52" s="28">
        <f>TRUNC(SUMIF(W43:W55, RIGHTB(O52, 1), F43:F55)*U52, 2)</f>
        <v>627.17999999999995</v>
      </c>
      <c r="F52" s="31">
        <f t="shared" si="11"/>
        <v>627.1</v>
      </c>
      <c r="G52" s="28">
        <v>0</v>
      </c>
      <c r="H52" s="31">
        <f t="shared" si="12"/>
        <v>0</v>
      </c>
      <c r="I52" s="28">
        <v>0</v>
      </c>
      <c r="J52" s="31">
        <f t="shared" si="13"/>
        <v>0</v>
      </c>
      <c r="K52" s="28">
        <f t="shared" si="14"/>
        <v>627.1</v>
      </c>
      <c r="L52" s="31">
        <f t="shared" si="15"/>
        <v>627.1</v>
      </c>
      <c r="M52" s="25" t="s">
        <v>53</v>
      </c>
      <c r="N52" s="1" t="s">
        <v>84</v>
      </c>
      <c r="O52" s="1" t="s">
        <v>602</v>
      </c>
      <c r="P52" s="1" t="s">
        <v>66</v>
      </c>
      <c r="Q52" s="1" t="s">
        <v>66</v>
      </c>
      <c r="R52" s="1" t="s">
        <v>66</v>
      </c>
      <c r="S52">
        <v>0</v>
      </c>
      <c r="T52">
        <v>0</v>
      </c>
      <c r="U52">
        <v>0.09</v>
      </c>
      <c r="AV52" s="1" t="s">
        <v>53</v>
      </c>
      <c r="AW52" s="1" t="s">
        <v>707</v>
      </c>
      <c r="AX52" s="1" t="s">
        <v>53</v>
      </c>
      <c r="AY52" s="1" t="s">
        <v>53</v>
      </c>
      <c r="AZ52" s="1" t="s">
        <v>53</v>
      </c>
    </row>
    <row r="53" spans="1:52" ht="26.1" customHeight="1" x14ac:dyDescent="0.3">
      <c r="A53" s="25" t="s">
        <v>604</v>
      </c>
      <c r="B53" s="25" t="s">
        <v>708</v>
      </c>
      <c r="C53" s="25" t="s">
        <v>255</v>
      </c>
      <c r="D53" s="26">
        <v>3.8600000000000002E-2</v>
      </c>
      <c r="E53" s="28">
        <f>단가대비표!O44</f>
        <v>900</v>
      </c>
      <c r="F53" s="31">
        <f t="shared" si="11"/>
        <v>34.700000000000003</v>
      </c>
      <c r="G53" s="28">
        <f>단가대비표!P44</f>
        <v>0</v>
      </c>
      <c r="H53" s="31">
        <f t="shared" si="12"/>
        <v>0</v>
      </c>
      <c r="I53" s="28">
        <f>단가대비표!V44</f>
        <v>0</v>
      </c>
      <c r="J53" s="31">
        <f t="shared" si="13"/>
        <v>0</v>
      </c>
      <c r="K53" s="28">
        <f t="shared" si="14"/>
        <v>900</v>
      </c>
      <c r="L53" s="31">
        <f t="shared" si="15"/>
        <v>34.700000000000003</v>
      </c>
      <c r="M53" s="25" t="s">
        <v>590</v>
      </c>
      <c r="N53" s="1" t="s">
        <v>53</v>
      </c>
      <c r="O53" s="1" t="s">
        <v>709</v>
      </c>
      <c r="P53" s="1" t="s">
        <v>66</v>
      </c>
      <c r="Q53" s="1" t="s">
        <v>66</v>
      </c>
      <c r="R53" s="1" t="s">
        <v>65</v>
      </c>
      <c r="X53">
        <v>3</v>
      </c>
      <c r="AV53" s="1" t="s">
        <v>53</v>
      </c>
      <c r="AW53" s="1" t="s">
        <v>710</v>
      </c>
      <c r="AX53" s="1" t="s">
        <v>53</v>
      </c>
      <c r="AY53" s="1" t="s">
        <v>593</v>
      </c>
      <c r="AZ53" s="1" t="s">
        <v>53</v>
      </c>
    </row>
    <row r="54" spans="1:52" ht="26.1" customHeight="1" x14ac:dyDescent="0.3">
      <c r="A54" s="25" t="s">
        <v>711</v>
      </c>
      <c r="B54" s="25" t="s">
        <v>712</v>
      </c>
      <c r="C54" s="25" t="s">
        <v>387</v>
      </c>
      <c r="D54" s="26">
        <v>1</v>
      </c>
      <c r="E54" s="28">
        <f>TRUNC(SUMIF(X43:X55, RIGHTB(O54, 1), F43:F55)*U54, 2)</f>
        <v>34.700000000000003</v>
      </c>
      <c r="F54" s="31">
        <f t="shared" si="11"/>
        <v>34.700000000000003</v>
      </c>
      <c r="G54" s="28">
        <v>0</v>
      </c>
      <c r="H54" s="31">
        <f t="shared" si="12"/>
        <v>0</v>
      </c>
      <c r="I54" s="28">
        <v>0</v>
      </c>
      <c r="J54" s="31">
        <f t="shared" si="13"/>
        <v>0</v>
      </c>
      <c r="K54" s="28">
        <f t="shared" si="14"/>
        <v>34.700000000000003</v>
      </c>
      <c r="L54" s="31">
        <f t="shared" si="15"/>
        <v>34.700000000000003</v>
      </c>
      <c r="M54" s="25" t="s">
        <v>53</v>
      </c>
      <c r="N54" s="1" t="s">
        <v>84</v>
      </c>
      <c r="O54" s="1" t="s">
        <v>615</v>
      </c>
      <c r="P54" s="1" t="s">
        <v>66</v>
      </c>
      <c r="Q54" s="1" t="s">
        <v>66</v>
      </c>
      <c r="R54" s="1" t="s">
        <v>66</v>
      </c>
      <c r="S54">
        <v>0</v>
      </c>
      <c r="T54">
        <v>0</v>
      </c>
      <c r="U54">
        <v>1</v>
      </c>
      <c r="AV54" s="1" t="s">
        <v>53</v>
      </c>
      <c r="AW54" s="1" t="s">
        <v>713</v>
      </c>
      <c r="AX54" s="1" t="s">
        <v>53</v>
      </c>
      <c r="AY54" s="1" t="s">
        <v>53</v>
      </c>
      <c r="AZ54" s="1" t="s">
        <v>53</v>
      </c>
    </row>
    <row r="55" spans="1:52" ht="26.1" customHeight="1" x14ac:dyDescent="0.3">
      <c r="A55" s="25" t="s">
        <v>714</v>
      </c>
      <c r="B55" s="25" t="s">
        <v>715</v>
      </c>
      <c r="C55" s="25" t="s">
        <v>82</v>
      </c>
      <c r="D55" s="26">
        <v>1</v>
      </c>
      <c r="E55" s="28">
        <f>일위대가목록!E61</f>
        <v>0</v>
      </c>
      <c r="F55" s="31">
        <f t="shared" si="11"/>
        <v>0</v>
      </c>
      <c r="G55" s="28">
        <f>일위대가목록!F61</f>
        <v>14831</v>
      </c>
      <c r="H55" s="31">
        <f t="shared" si="12"/>
        <v>14831</v>
      </c>
      <c r="I55" s="28">
        <f>일위대가목록!G61</f>
        <v>296</v>
      </c>
      <c r="J55" s="31">
        <f t="shared" si="13"/>
        <v>296</v>
      </c>
      <c r="K55" s="28">
        <f t="shared" si="14"/>
        <v>15127</v>
      </c>
      <c r="L55" s="31">
        <f t="shared" si="15"/>
        <v>15127</v>
      </c>
      <c r="M55" s="25" t="s">
        <v>716</v>
      </c>
      <c r="N55" s="1" t="s">
        <v>84</v>
      </c>
      <c r="O55" s="1" t="s">
        <v>717</v>
      </c>
      <c r="P55" s="1" t="s">
        <v>65</v>
      </c>
      <c r="Q55" s="1" t="s">
        <v>66</v>
      </c>
      <c r="R55" s="1" t="s">
        <v>66</v>
      </c>
      <c r="AV55" s="1" t="s">
        <v>53</v>
      </c>
      <c r="AW55" s="1" t="s">
        <v>718</v>
      </c>
      <c r="AX55" s="1" t="s">
        <v>53</v>
      </c>
      <c r="AY55" s="1" t="s">
        <v>53</v>
      </c>
      <c r="AZ55" s="1" t="s">
        <v>53</v>
      </c>
    </row>
    <row r="56" spans="1:52" ht="26.1" customHeight="1" x14ac:dyDescent="0.3">
      <c r="A56" s="25" t="s">
        <v>585</v>
      </c>
      <c r="B56" s="25" t="s">
        <v>53</v>
      </c>
      <c r="C56" s="25" t="s">
        <v>53</v>
      </c>
      <c r="D56" s="26"/>
      <c r="E56" s="28"/>
      <c r="F56" s="31">
        <f>TRUNC(SUMIF(N43:N55, N42, F43:F55),0)</f>
        <v>2849</v>
      </c>
      <c r="G56" s="28"/>
      <c r="H56" s="31">
        <f>TRUNC(SUMIF(N43:N55, N42, H43:H55),0)</f>
        <v>14831</v>
      </c>
      <c r="I56" s="28"/>
      <c r="J56" s="31">
        <f>TRUNC(SUMIF(N43:N55, N42, J43:J55),0)</f>
        <v>296</v>
      </c>
      <c r="K56" s="28"/>
      <c r="L56" s="31">
        <f>F56+H56+J56</f>
        <v>17976</v>
      </c>
      <c r="M56" s="25" t="s">
        <v>53</v>
      </c>
      <c r="N56" s="1" t="s">
        <v>112</v>
      </c>
      <c r="O56" s="1" t="s">
        <v>112</v>
      </c>
      <c r="P56" s="1" t="s">
        <v>53</v>
      </c>
      <c r="Q56" s="1" t="s">
        <v>53</v>
      </c>
      <c r="R56" s="1" t="s">
        <v>53</v>
      </c>
      <c r="AV56" s="1" t="s">
        <v>53</v>
      </c>
      <c r="AW56" s="1" t="s">
        <v>53</v>
      </c>
      <c r="AX56" s="1" t="s">
        <v>53</v>
      </c>
      <c r="AY56" s="1" t="s">
        <v>53</v>
      </c>
      <c r="AZ56" s="1" t="s">
        <v>53</v>
      </c>
    </row>
    <row r="57" spans="1:52" ht="26.1" customHeight="1" x14ac:dyDescent="0.3">
      <c r="A57" s="26"/>
      <c r="B57" s="26"/>
      <c r="C57" s="26"/>
      <c r="D57" s="26"/>
      <c r="E57" s="28"/>
      <c r="F57" s="31"/>
      <c r="G57" s="28"/>
      <c r="H57" s="31"/>
      <c r="I57" s="28"/>
      <c r="J57" s="31"/>
      <c r="K57" s="28"/>
      <c r="L57" s="31"/>
      <c r="M57" s="26"/>
    </row>
    <row r="58" spans="1:52" ht="26.1" customHeight="1" x14ac:dyDescent="0.3">
      <c r="A58" s="22" t="s">
        <v>719</v>
      </c>
      <c r="B58" s="23"/>
      <c r="C58" s="23"/>
      <c r="D58" s="23"/>
      <c r="E58" s="27"/>
      <c r="F58" s="30"/>
      <c r="G58" s="27"/>
      <c r="H58" s="30"/>
      <c r="I58" s="27"/>
      <c r="J58" s="30"/>
      <c r="K58" s="27"/>
      <c r="L58" s="30"/>
      <c r="M58" s="24"/>
      <c r="N58" s="1" t="s">
        <v>88</v>
      </c>
    </row>
    <row r="59" spans="1:52" ht="26.1" customHeight="1" x14ac:dyDescent="0.3">
      <c r="A59" s="25" t="s">
        <v>676</v>
      </c>
      <c r="B59" s="25" t="s">
        <v>677</v>
      </c>
      <c r="C59" s="25" t="s">
        <v>255</v>
      </c>
      <c r="D59" s="26">
        <v>0.3009</v>
      </c>
      <c r="E59" s="28">
        <f>단가대비표!O57</f>
        <v>39000</v>
      </c>
      <c r="F59" s="31">
        <f t="shared" ref="F59:F71" si="16">TRUNC(E59*D59,1)</f>
        <v>11735.1</v>
      </c>
      <c r="G59" s="28">
        <f>단가대비표!P57</f>
        <v>0</v>
      </c>
      <c r="H59" s="31">
        <f t="shared" ref="H59:H71" si="17">TRUNC(G59*D59,1)</f>
        <v>0</v>
      </c>
      <c r="I59" s="28">
        <f>단가대비표!V57</f>
        <v>0</v>
      </c>
      <c r="J59" s="31">
        <f t="shared" ref="J59:J71" si="18">TRUNC(I59*D59,1)</f>
        <v>0</v>
      </c>
      <c r="K59" s="28">
        <f t="shared" ref="K59:K71" si="19">TRUNC(E59+G59+I59,1)</f>
        <v>39000</v>
      </c>
      <c r="L59" s="31">
        <f t="shared" ref="L59:L71" si="20">TRUNC(F59+H59+J59,1)</f>
        <v>11735.1</v>
      </c>
      <c r="M59" s="25" t="s">
        <v>590</v>
      </c>
      <c r="N59" s="1" t="s">
        <v>53</v>
      </c>
      <c r="O59" s="1" t="s">
        <v>678</v>
      </c>
      <c r="P59" s="1" t="s">
        <v>66</v>
      </c>
      <c r="Q59" s="1" t="s">
        <v>66</v>
      </c>
      <c r="R59" s="1" t="s">
        <v>65</v>
      </c>
      <c r="V59">
        <v>1</v>
      </c>
      <c r="AV59" s="1" t="s">
        <v>53</v>
      </c>
      <c r="AW59" s="1" t="s">
        <v>720</v>
      </c>
      <c r="AX59" s="1" t="s">
        <v>53</v>
      </c>
      <c r="AY59" s="1" t="s">
        <v>593</v>
      </c>
      <c r="AZ59" s="1" t="s">
        <v>53</v>
      </c>
    </row>
    <row r="60" spans="1:52" ht="26.1" customHeight="1" x14ac:dyDescent="0.3">
      <c r="A60" s="25" t="s">
        <v>680</v>
      </c>
      <c r="B60" s="25" t="s">
        <v>681</v>
      </c>
      <c r="C60" s="25" t="s">
        <v>255</v>
      </c>
      <c r="D60" s="26">
        <v>5.4300000000000001E-2</v>
      </c>
      <c r="E60" s="28">
        <f>단가대비표!O60</f>
        <v>19600</v>
      </c>
      <c r="F60" s="31">
        <f t="shared" si="16"/>
        <v>1064.2</v>
      </c>
      <c r="G60" s="28">
        <f>단가대비표!P60</f>
        <v>0</v>
      </c>
      <c r="H60" s="31">
        <f t="shared" si="17"/>
        <v>0</v>
      </c>
      <c r="I60" s="28">
        <f>단가대비표!V60</f>
        <v>0</v>
      </c>
      <c r="J60" s="31">
        <f t="shared" si="18"/>
        <v>0</v>
      </c>
      <c r="K60" s="28">
        <f t="shared" si="19"/>
        <v>19600</v>
      </c>
      <c r="L60" s="31">
        <f t="shared" si="20"/>
        <v>1064.2</v>
      </c>
      <c r="M60" s="25" t="s">
        <v>590</v>
      </c>
      <c r="N60" s="1" t="s">
        <v>53</v>
      </c>
      <c r="O60" s="1" t="s">
        <v>682</v>
      </c>
      <c r="P60" s="1" t="s">
        <v>66</v>
      </c>
      <c r="Q60" s="1" t="s">
        <v>66</v>
      </c>
      <c r="R60" s="1" t="s">
        <v>65</v>
      </c>
      <c r="V60">
        <v>1</v>
      </c>
      <c r="AV60" s="1" t="s">
        <v>53</v>
      </c>
      <c r="AW60" s="1" t="s">
        <v>721</v>
      </c>
      <c r="AX60" s="1" t="s">
        <v>53</v>
      </c>
      <c r="AY60" s="1" t="s">
        <v>593</v>
      </c>
      <c r="AZ60" s="1" t="s">
        <v>53</v>
      </c>
    </row>
    <row r="61" spans="1:52" ht="26.1" customHeight="1" x14ac:dyDescent="0.3">
      <c r="A61" s="25" t="s">
        <v>684</v>
      </c>
      <c r="B61" s="25" t="s">
        <v>685</v>
      </c>
      <c r="C61" s="25" t="s">
        <v>255</v>
      </c>
      <c r="D61" s="26">
        <v>0.3009</v>
      </c>
      <c r="E61" s="28">
        <f>단가대비표!O58</f>
        <v>8300</v>
      </c>
      <c r="F61" s="31">
        <f t="shared" si="16"/>
        <v>2497.4</v>
      </c>
      <c r="G61" s="28">
        <f>단가대비표!P58</f>
        <v>0</v>
      </c>
      <c r="H61" s="31">
        <f t="shared" si="17"/>
        <v>0</v>
      </c>
      <c r="I61" s="28">
        <f>단가대비표!V58</f>
        <v>0</v>
      </c>
      <c r="J61" s="31">
        <f t="shared" si="18"/>
        <v>0</v>
      </c>
      <c r="K61" s="28">
        <f t="shared" si="19"/>
        <v>8300</v>
      </c>
      <c r="L61" s="31">
        <f t="shared" si="20"/>
        <v>2497.4</v>
      </c>
      <c r="M61" s="25" t="s">
        <v>590</v>
      </c>
      <c r="N61" s="1" t="s">
        <v>53</v>
      </c>
      <c r="O61" s="1" t="s">
        <v>686</v>
      </c>
      <c r="P61" s="1" t="s">
        <v>66</v>
      </c>
      <c r="Q61" s="1" t="s">
        <v>66</v>
      </c>
      <c r="R61" s="1" t="s">
        <v>65</v>
      </c>
      <c r="V61">
        <v>1</v>
      </c>
      <c r="AV61" s="1" t="s">
        <v>53</v>
      </c>
      <c r="AW61" s="1" t="s">
        <v>722</v>
      </c>
      <c r="AX61" s="1" t="s">
        <v>53</v>
      </c>
      <c r="AY61" s="1" t="s">
        <v>593</v>
      </c>
      <c r="AZ61" s="1" t="s">
        <v>53</v>
      </c>
    </row>
    <row r="62" spans="1:52" ht="26.1" customHeight="1" x14ac:dyDescent="0.3">
      <c r="A62" s="25" t="s">
        <v>684</v>
      </c>
      <c r="B62" s="25" t="s">
        <v>688</v>
      </c>
      <c r="C62" s="25" t="s">
        <v>255</v>
      </c>
      <c r="D62" s="26">
        <v>0.5847</v>
      </c>
      <c r="E62" s="28">
        <f>단가대비표!O59</f>
        <v>13500</v>
      </c>
      <c r="F62" s="31">
        <f t="shared" si="16"/>
        <v>7893.4</v>
      </c>
      <c r="G62" s="28">
        <f>단가대비표!P59</f>
        <v>0</v>
      </c>
      <c r="H62" s="31">
        <f t="shared" si="17"/>
        <v>0</v>
      </c>
      <c r="I62" s="28">
        <f>단가대비표!V59</f>
        <v>0</v>
      </c>
      <c r="J62" s="31">
        <f t="shared" si="18"/>
        <v>0</v>
      </c>
      <c r="K62" s="28">
        <f t="shared" si="19"/>
        <v>13500</v>
      </c>
      <c r="L62" s="31">
        <f t="shared" si="20"/>
        <v>7893.4</v>
      </c>
      <c r="M62" s="25" t="s">
        <v>590</v>
      </c>
      <c r="N62" s="1" t="s">
        <v>53</v>
      </c>
      <c r="O62" s="1" t="s">
        <v>689</v>
      </c>
      <c r="P62" s="1" t="s">
        <v>66</v>
      </c>
      <c r="Q62" s="1" t="s">
        <v>66</v>
      </c>
      <c r="R62" s="1" t="s">
        <v>65</v>
      </c>
      <c r="V62">
        <v>1</v>
      </c>
      <c r="AV62" s="1" t="s">
        <v>53</v>
      </c>
      <c r="AW62" s="1" t="s">
        <v>723</v>
      </c>
      <c r="AX62" s="1" t="s">
        <v>53</v>
      </c>
      <c r="AY62" s="1" t="s">
        <v>593</v>
      </c>
      <c r="AZ62" s="1" t="s">
        <v>53</v>
      </c>
    </row>
    <row r="63" spans="1:52" ht="26.1" customHeight="1" x14ac:dyDescent="0.3">
      <c r="A63" s="25" t="s">
        <v>691</v>
      </c>
      <c r="B63" s="25" t="s">
        <v>692</v>
      </c>
      <c r="C63" s="25" t="s">
        <v>255</v>
      </c>
      <c r="D63" s="26">
        <v>3.09E-2</v>
      </c>
      <c r="E63" s="28">
        <f>단가대비표!O61</f>
        <v>5500</v>
      </c>
      <c r="F63" s="31">
        <f t="shared" si="16"/>
        <v>169.9</v>
      </c>
      <c r="G63" s="28">
        <f>단가대비표!P61</f>
        <v>0</v>
      </c>
      <c r="H63" s="31">
        <f t="shared" si="17"/>
        <v>0</v>
      </c>
      <c r="I63" s="28">
        <f>단가대비표!V61</f>
        <v>0</v>
      </c>
      <c r="J63" s="31">
        <f t="shared" si="18"/>
        <v>0</v>
      </c>
      <c r="K63" s="28">
        <f t="shared" si="19"/>
        <v>5500</v>
      </c>
      <c r="L63" s="31">
        <f t="shared" si="20"/>
        <v>169.9</v>
      </c>
      <c r="M63" s="25" t="s">
        <v>590</v>
      </c>
      <c r="N63" s="1" t="s">
        <v>53</v>
      </c>
      <c r="O63" s="1" t="s">
        <v>693</v>
      </c>
      <c r="P63" s="1" t="s">
        <v>66</v>
      </c>
      <c r="Q63" s="1" t="s">
        <v>66</v>
      </c>
      <c r="R63" s="1" t="s">
        <v>65</v>
      </c>
      <c r="V63">
        <v>1</v>
      </c>
      <c r="AV63" s="1" t="s">
        <v>53</v>
      </c>
      <c r="AW63" s="1" t="s">
        <v>724</v>
      </c>
      <c r="AX63" s="1" t="s">
        <v>53</v>
      </c>
      <c r="AY63" s="1" t="s">
        <v>593</v>
      </c>
      <c r="AZ63" s="1" t="s">
        <v>53</v>
      </c>
    </row>
    <row r="64" spans="1:52" ht="26.1" customHeight="1" x14ac:dyDescent="0.3">
      <c r="A64" s="25" t="s">
        <v>691</v>
      </c>
      <c r="B64" s="25" t="s">
        <v>695</v>
      </c>
      <c r="C64" s="25" t="s">
        <v>255</v>
      </c>
      <c r="D64" s="26">
        <v>0.78939999999999999</v>
      </c>
      <c r="E64" s="28">
        <f>단가대비표!O62</f>
        <v>10000</v>
      </c>
      <c r="F64" s="31">
        <f t="shared" si="16"/>
        <v>7894</v>
      </c>
      <c r="G64" s="28">
        <f>단가대비표!P62</f>
        <v>0</v>
      </c>
      <c r="H64" s="31">
        <f t="shared" si="17"/>
        <v>0</v>
      </c>
      <c r="I64" s="28">
        <f>단가대비표!V62</f>
        <v>0</v>
      </c>
      <c r="J64" s="31">
        <f t="shared" si="18"/>
        <v>0</v>
      </c>
      <c r="K64" s="28">
        <f t="shared" si="19"/>
        <v>10000</v>
      </c>
      <c r="L64" s="31">
        <f t="shared" si="20"/>
        <v>7894</v>
      </c>
      <c r="M64" s="25" t="s">
        <v>590</v>
      </c>
      <c r="N64" s="1" t="s">
        <v>53</v>
      </c>
      <c r="O64" s="1" t="s">
        <v>696</v>
      </c>
      <c r="P64" s="1" t="s">
        <v>66</v>
      </c>
      <c r="Q64" s="1" t="s">
        <v>66</v>
      </c>
      <c r="R64" s="1" t="s">
        <v>65</v>
      </c>
      <c r="V64">
        <v>1</v>
      </c>
      <c r="AV64" s="1" t="s">
        <v>53</v>
      </c>
      <c r="AW64" s="1" t="s">
        <v>725</v>
      </c>
      <c r="AX64" s="1" t="s">
        <v>53</v>
      </c>
      <c r="AY64" s="1" t="s">
        <v>593</v>
      </c>
      <c r="AZ64" s="1" t="s">
        <v>53</v>
      </c>
    </row>
    <row r="65" spans="1:52" ht="26.1" customHeight="1" x14ac:dyDescent="0.3">
      <c r="A65" s="25" t="s">
        <v>657</v>
      </c>
      <c r="B65" s="25" t="s">
        <v>601</v>
      </c>
      <c r="C65" s="25" t="s">
        <v>387</v>
      </c>
      <c r="D65" s="26">
        <v>1</v>
      </c>
      <c r="E65" s="28">
        <f>TRUNC(SUMIF(V59:V71, RIGHTB(O65, 1), F59:F71)*U65, 2)</f>
        <v>2187.7800000000002</v>
      </c>
      <c r="F65" s="31">
        <f t="shared" si="16"/>
        <v>2187.6999999999998</v>
      </c>
      <c r="G65" s="28">
        <v>0</v>
      </c>
      <c r="H65" s="31">
        <f t="shared" si="17"/>
        <v>0</v>
      </c>
      <c r="I65" s="28">
        <v>0</v>
      </c>
      <c r="J65" s="31">
        <f t="shared" si="18"/>
        <v>0</v>
      </c>
      <c r="K65" s="28">
        <f t="shared" si="19"/>
        <v>2187.6999999999998</v>
      </c>
      <c r="L65" s="31">
        <f t="shared" si="20"/>
        <v>2187.6999999999998</v>
      </c>
      <c r="M65" s="25" t="s">
        <v>53</v>
      </c>
      <c r="N65" s="1" t="s">
        <v>88</v>
      </c>
      <c r="O65" s="1" t="s">
        <v>388</v>
      </c>
      <c r="P65" s="1" t="s">
        <v>66</v>
      </c>
      <c r="Q65" s="1" t="s">
        <v>66</v>
      </c>
      <c r="R65" s="1" t="s">
        <v>66</v>
      </c>
      <c r="S65">
        <v>0</v>
      </c>
      <c r="T65">
        <v>0</v>
      </c>
      <c r="U65">
        <v>7.0000000000000007E-2</v>
      </c>
      <c r="AV65" s="1" t="s">
        <v>53</v>
      </c>
      <c r="AW65" s="1" t="s">
        <v>726</v>
      </c>
      <c r="AX65" s="1" t="s">
        <v>53</v>
      </c>
      <c r="AY65" s="1" t="s">
        <v>53</v>
      </c>
      <c r="AZ65" s="1" t="s">
        <v>53</v>
      </c>
    </row>
    <row r="66" spans="1:52" ht="26.1" customHeight="1" x14ac:dyDescent="0.3">
      <c r="A66" s="25" t="s">
        <v>699</v>
      </c>
      <c r="B66" s="25" t="s">
        <v>700</v>
      </c>
      <c r="C66" s="25" t="s">
        <v>255</v>
      </c>
      <c r="D66" s="26">
        <v>6.0100000000000001E-2</v>
      </c>
      <c r="E66" s="28">
        <f>단가대비표!O63</f>
        <v>8700</v>
      </c>
      <c r="F66" s="31">
        <f t="shared" si="16"/>
        <v>522.79999999999995</v>
      </c>
      <c r="G66" s="28">
        <f>단가대비표!P63</f>
        <v>0</v>
      </c>
      <c r="H66" s="31">
        <f t="shared" si="17"/>
        <v>0</v>
      </c>
      <c r="I66" s="28">
        <f>단가대비표!V63</f>
        <v>0</v>
      </c>
      <c r="J66" s="31">
        <f t="shared" si="18"/>
        <v>0</v>
      </c>
      <c r="K66" s="28">
        <f t="shared" si="19"/>
        <v>8700</v>
      </c>
      <c r="L66" s="31">
        <f t="shared" si="20"/>
        <v>522.79999999999995</v>
      </c>
      <c r="M66" s="25" t="s">
        <v>590</v>
      </c>
      <c r="N66" s="1" t="s">
        <v>53</v>
      </c>
      <c r="O66" s="1" t="s">
        <v>701</v>
      </c>
      <c r="P66" s="1" t="s">
        <v>66</v>
      </c>
      <c r="Q66" s="1" t="s">
        <v>66</v>
      </c>
      <c r="R66" s="1" t="s">
        <v>65</v>
      </c>
      <c r="W66">
        <v>2</v>
      </c>
      <c r="AV66" s="1" t="s">
        <v>53</v>
      </c>
      <c r="AW66" s="1" t="s">
        <v>727</v>
      </c>
      <c r="AX66" s="1" t="s">
        <v>53</v>
      </c>
      <c r="AY66" s="1" t="s">
        <v>593</v>
      </c>
      <c r="AZ66" s="1" t="s">
        <v>53</v>
      </c>
    </row>
    <row r="67" spans="1:52" ht="26.1" customHeight="1" x14ac:dyDescent="0.3">
      <c r="A67" s="25" t="s">
        <v>703</v>
      </c>
      <c r="B67" s="25" t="s">
        <v>704</v>
      </c>
      <c r="C67" s="25" t="s">
        <v>589</v>
      </c>
      <c r="D67" s="26">
        <v>0.2631</v>
      </c>
      <c r="E67" s="28">
        <f>단가대비표!O19</f>
        <v>24500</v>
      </c>
      <c r="F67" s="31">
        <f t="shared" si="16"/>
        <v>6445.9</v>
      </c>
      <c r="G67" s="28">
        <f>단가대비표!P19</f>
        <v>0</v>
      </c>
      <c r="H67" s="31">
        <f t="shared" si="17"/>
        <v>0</v>
      </c>
      <c r="I67" s="28">
        <f>단가대비표!V19</f>
        <v>0</v>
      </c>
      <c r="J67" s="31">
        <f t="shared" si="18"/>
        <v>0</v>
      </c>
      <c r="K67" s="28">
        <f t="shared" si="19"/>
        <v>24500</v>
      </c>
      <c r="L67" s="31">
        <f t="shared" si="20"/>
        <v>6445.9</v>
      </c>
      <c r="M67" s="25" t="s">
        <v>590</v>
      </c>
      <c r="N67" s="1" t="s">
        <v>53</v>
      </c>
      <c r="O67" s="1" t="s">
        <v>705</v>
      </c>
      <c r="P67" s="1" t="s">
        <v>66</v>
      </c>
      <c r="Q67" s="1" t="s">
        <v>66</v>
      </c>
      <c r="R67" s="1" t="s">
        <v>65</v>
      </c>
      <c r="W67">
        <v>2</v>
      </c>
      <c r="AV67" s="1" t="s">
        <v>53</v>
      </c>
      <c r="AW67" s="1" t="s">
        <v>728</v>
      </c>
      <c r="AX67" s="1" t="s">
        <v>53</v>
      </c>
      <c r="AY67" s="1" t="s">
        <v>593</v>
      </c>
      <c r="AZ67" s="1" t="s">
        <v>53</v>
      </c>
    </row>
    <row r="68" spans="1:52" ht="26.1" customHeight="1" x14ac:dyDescent="0.3">
      <c r="A68" s="25" t="s">
        <v>668</v>
      </c>
      <c r="B68" s="25" t="s">
        <v>669</v>
      </c>
      <c r="C68" s="25" t="s">
        <v>387</v>
      </c>
      <c r="D68" s="26">
        <v>1</v>
      </c>
      <c r="E68" s="28">
        <f>TRUNC(SUMIF(W59:W71, RIGHTB(O68, 1), F59:F71)*U68, 2)</f>
        <v>627.17999999999995</v>
      </c>
      <c r="F68" s="31">
        <f t="shared" si="16"/>
        <v>627.1</v>
      </c>
      <c r="G68" s="28">
        <v>0</v>
      </c>
      <c r="H68" s="31">
        <f t="shared" si="17"/>
        <v>0</v>
      </c>
      <c r="I68" s="28">
        <v>0</v>
      </c>
      <c r="J68" s="31">
        <f t="shared" si="18"/>
        <v>0</v>
      </c>
      <c r="K68" s="28">
        <f t="shared" si="19"/>
        <v>627.1</v>
      </c>
      <c r="L68" s="31">
        <f t="shared" si="20"/>
        <v>627.1</v>
      </c>
      <c r="M68" s="25" t="s">
        <v>53</v>
      </c>
      <c r="N68" s="1" t="s">
        <v>88</v>
      </c>
      <c r="O68" s="1" t="s">
        <v>602</v>
      </c>
      <c r="P68" s="1" t="s">
        <v>66</v>
      </c>
      <c r="Q68" s="1" t="s">
        <v>66</v>
      </c>
      <c r="R68" s="1" t="s">
        <v>66</v>
      </c>
      <c r="S68">
        <v>0</v>
      </c>
      <c r="T68">
        <v>0</v>
      </c>
      <c r="U68">
        <v>0.09</v>
      </c>
      <c r="AV68" s="1" t="s">
        <v>53</v>
      </c>
      <c r="AW68" s="1" t="s">
        <v>729</v>
      </c>
      <c r="AX68" s="1" t="s">
        <v>53</v>
      </c>
      <c r="AY68" s="1" t="s">
        <v>53</v>
      </c>
      <c r="AZ68" s="1" t="s">
        <v>53</v>
      </c>
    </row>
    <row r="69" spans="1:52" ht="26.1" customHeight="1" x14ac:dyDescent="0.3">
      <c r="A69" s="25" t="s">
        <v>604</v>
      </c>
      <c r="B69" s="25" t="s">
        <v>708</v>
      </c>
      <c r="C69" s="25" t="s">
        <v>255</v>
      </c>
      <c r="D69" s="26">
        <v>3.8600000000000002E-2</v>
      </c>
      <c r="E69" s="28">
        <f>단가대비표!O44</f>
        <v>900</v>
      </c>
      <c r="F69" s="31">
        <f t="shared" si="16"/>
        <v>34.700000000000003</v>
      </c>
      <c r="G69" s="28">
        <f>단가대비표!P44</f>
        <v>0</v>
      </c>
      <c r="H69" s="31">
        <f t="shared" si="17"/>
        <v>0</v>
      </c>
      <c r="I69" s="28">
        <f>단가대비표!V44</f>
        <v>0</v>
      </c>
      <c r="J69" s="31">
        <f t="shared" si="18"/>
        <v>0</v>
      </c>
      <c r="K69" s="28">
        <f t="shared" si="19"/>
        <v>900</v>
      </c>
      <c r="L69" s="31">
        <f t="shared" si="20"/>
        <v>34.700000000000003</v>
      </c>
      <c r="M69" s="25" t="s">
        <v>590</v>
      </c>
      <c r="N69" s="1" t="s">
        <v>53</v>
      </c>
      <c r="O69" s="1" t="s">
        <v>709</v>
      </c>
      <c r="P69" s="1" t="s">
        <v>66</v>
      </c>
      <c r="Q69" s="1" t="s">
        <v>66</v>
      </c>
      <c r="R69" s="1" t="s">
        <v>65</v>
      </c>
      <c r="X69">
        <v>3</v>
      </c>
      <c r="AV69" s="1" t="s">
        <v>53</v>
      </c>
      <c r="AW69" s="1" t="s">
        <v>730</v>
      </c>
      <c r="AX69" s="1" t="s">
        <v>53</v>
      </c>
      <c r="AY69" s="1" t="s">
        <v>593</v>
      </c>
      <c r="AZ69" s="1" t="s">
        <v>53</v>
      </c>
    </row>
    <row r="70" spans="1:52" ht="26.1" customHeight="1" x14ac:dyDescent="0.3">
      <c r="A70" s="25" t="s">
        <v>711</v>
      </c>
      <c r="B70" s="25" t="s">
        <v>712</v>
      </c>
      <c r="C70" s="25" t="s">
        <v>387</v>
      </c>
      <c r="D70" s="26">
        <v>1</v>
      </c>
      <c r="E70" s="28">
        <f>TRUNC(SUMIF(X59:X71, RIGHTB(O70, 1), F59:F71)*U70, 2)</f>
        <v>34.700000000000003</v>
      </c>
      <c r="F70" s="31">
        <f t="shared" si="16"/>
        <v>34.700000000000003</v>
      </c>
      <c r="G70" s="28">
        <v>0</v>
      </c>
      <c r="H70" s="31">
        <f t="shared" si="17"/>
        <v>0</v>
      </c>
      <c r="I70" s="28">
        <v>0</v>
      </c>
      <c r="J70" s="31">
        <f t="shared" si="18"/>
        <v>0</v>
      </c>
      <c r="K70" s="28">
        <f t="shared" si="19"/>
        <v>34.700000000000003</v>
      </c>
      <c r="L70" s="31">
        <f t="shared" si="20"/>
        <v>34.700000000000003</v>
      </c>
      <c r="M70" s="25" t="s">
        <v>53</v>
      </c>
      <c r="N70" s="1" t="s">
        <v>88</v>
      </c>
      <c r="O70" s="1" t="s">
        <v>615</v>
      </c>
      <c r="P70" s="1" t="s">
        <v>66</v>
      </c>
      <c r="Q70" s="1" t="s">
        <v>66</v>
      </c>
      <c r="R70" s="1" t="s">
        <v>66</v>
      </c>
      <c r="S70">
        <v>0</v>
      </c>
      <c r="T70">
        <v>0</v>
      </c>
      <c r="U70">
        <v>1</v>
      </c>
      <c r="AV70" s="1" t="s">
        <v>53</v>
      </c>
      <c r="AW70" s="1" t="s">
        <v>731</v>
      </c>
      <c r="AX70" s="1" t="s">
        <v>53</v>
      </c>
      <c r="AY70" s="1" t="s">
        <v>53</v>
      </c>
      <c r="AZ70" s="1" t="s">
        <v>53</v>
      </c>
    </row>
    <row r="71" spans="1:52" ht="26.1" customHeight="1" x14ac:dyDescent="0.3">
      <c r="A71" s="25" t="s">
        <v>714</v>
      </c>
      <c r="B71" s="25" t="s">
        <v>732</v>
      </c>
      <c r="C71" s="25" t="s">
        <v>82</v>
      </c>
      <c r="D71" s="26">
        <v>1</v>
      </c>
      <c r="E71" s="28">
        <f>일위대가목록!E62</f>
        <v>0</v>
      </c>
      <c r="F71" s="31">
        <f t="shared" si="16"/>
        <v>0</v>
      </c>
      <c r="G71" s="28">
        <f>일위대가목록!F62</f>
        <v>17130</v>
      </c>
      <c r="H71" s="31">
        <f t="shared" si="17"/>
        <v>17130</v>
      </c>
      <c r="I71" s="28">
        <f>일위대가목록!G62</f>
        <v>342</v>
      </c>
      <c r="J71" s="31">
        <f t="shared" si="18"/>
        <v>342</v>
      </c>
      <c r="K71" s="28">
        <f t="shared" si="19"/>
        <v>17472</v>
      </c>
      <c r="L71" s="31">
        <f t="shared" si="20"/>
        <v>17472</v>
      </c>
      <c r="M71" s="25" t="s">
        <v>733</v>
      </c>
      <c r="N71" s="1" t="s">
        <v>88</v>
      </c>
      <c r="O71" s="1" t="s">
        <v>734</v>
      </c>
      <c r="P71" s="1" t="s">
        <v>65</v>
      </c>
      <c r="Q71" s="1" t="s">
        <v>66</v>
      </c>
      <c r="R71" s="1" t="s">
        <v>66</v>
      </c>
      <c r="AV71" s="1" t="s">
        <v>53</v>
      </c>
      <c r="AW71" s="1" t="s">
        <v>735</v>
      </c>
      <c r="AX71" s="1" t="s">
        <v>53</v>
      </c>
      <c r="AY71" s="1" t="s">
        <v>53</v>
      </c>
      <c r="AZ71" s="1" t="s">
        <v>53</v>
      </c>
    </row>
    <row r="72" spans="1:52" ht="26.1" customHeight="1" x14ac:dyDescent="0.3">
      <c r="A72" s="25" t="s">
        <v>585</v>
      </c>
      <c r="B72" s="25" t="s">
        <v>53</v>
      </c>
      <c r="C72" s="25" t="s">
        <v>53</v>
      </c>
      <c r="D72" s="26"/>
      <c r="E72" s="28"/>
      <c r="F72" s="31">
        <f>TRUNC(SUMIF(N59:N71, N58, F59:F71),0)</f>
        <v>2849</v>
      </c>
      <c r="G72" s="28"/>
      <c r="H72" s="31">
        <f>TRUNC(SUMIF(N59:N71, N58, H59:H71),0)</f>
        <v>17130</v>
      </c>
      <c r="I72" s="28"/>
      <c r="J72" s="31">
        <f>TRUNC(SUMIF(N59:N71, N58, J59:J71),0)</f>
        <v>342</v>
      </c>
      <c r="K72" s="28"/>
      <c r="L72" s="31">
        <f>F72+H72+J72</f>
        <v>20321</v>
      </c>
      <c r="M72" s="25" t="s">
        <v>53</v>
      </c>
      <c r="N72" s="1" t="s">
        <v>112</v>
      </c>
      <c r="O72" s="1" t="s">
        <v>112</v>
      </c>
      <c r="P72" s="1" t="s">
        <v>53</v>
      </c>
      <c r="Q72" s="1" t="s">
        <v>53</v>
      </c>
      <c r="R72" s="1" t="s">
        <v>53</v>
      </c>
      <c r="AV72" s="1" t="s">
        <v>53</v>
      </c>
      <c r="AW72" s="1" t="s">
        <v>53</v>
      </c>
      <c r="AX72" s="1" t="s">
        <v>53</v>
      </c>
      <c r="AY72" s="1" t="s">
        <v>53</v>
      </c>
      <c r="AZ72" s="1" t="s">
        <v>53</v>
      </c>
    </row>
    <row r="73" spans="1:52" ht="26.1" customHeight="1" x14ac:dyDescent="0.3">
      <c r="A73" s="26"/>
      <c r="B73" s="26"/>
      <c r="C73" s="26"/>
      <c r="D73" s="26"/>
      <c r="E73" s="28"/>
      <c r="F73" s="31"/>
      <c r="G73" s="28"/>
      <c r="H73" s="31"/>
      <c r="I73" s="28"/>
      <c r="J73" s="31"/>
      <c r="K73" s="28"/>
      <c r="L73" s="31"/>
      <c r="M73" s="26"/>
    </row>
    <row r="74" spans="1:52" ht="26.1" customHeight="1" x14ac:dyDescent="0.3">
      <c r="A74" s="22" t="s">
        <v>736</v>
      </c>
      <c r="B74" s="23"/>
      <c r="C74" s="23"/>
      <c r="D74" s="23"/>
      <c r="E74" s="27"/>
      <c r="F74" s="30"/>
      <c r="G74" s="27"/>
      <c r="H74" s="30"/>
      <c r="I74" s="27"/>
      <c r="J74" s="30"/>
      <c r="K74" s="27"/>
      <c r="L74" s="30"/>
      <c r="M74" s="24"/>
      <c r="N74" s="1" t="s">
        <v>94</v>
      </c>
    </row>
    <row r="75" spans="1:52" ht="26.1" customHeight="1" x14ac:dyDescent="0.3">
      <c r="A75" s="25" t="s">
        <v>737</v>
      </c>
      <c r="B75" s="25" t="s">
        <v>738</v>
      </c>
      <c r="C75" s="25" t="s">
        <v>255</v>
      </c>
      <c r="D75" s="26">
        <v>0.18</v>
      </c>
      <c r="E75" s="28">
        <f>단가대비표!O64</f>
        <v>3204160</v>
      </c>
      <c r="F75" s="31">
        <f>TRUNC(E75*D75,1)</f>
        <v>576748.80000000005</v>
      </c>
      <c r="G75" s="28">
        <f>단가대비표!P64</f>
        <v>0</v>
      </c>
      <c r="H75" s="31">
        <f>TRUNC(G75*D75,1)</f>
        <v>0</v>
      </c>
      <c r="I75" s="28">
        <f>단가대비표!V64</f>
        <v>0</v>
      </c>
      <c r="J75" s="31">
        <f>TRUNC(I75*D75,1)</f>
        <v>0</v>
      </c>
      <c r="K75" s="28">
        <f t="shared" ref="K75:L77" si="21">TRUNC(E75+G75+I75,1)</f>
        <v>3204160</v>
      </c>
      <c r="L75" s="31">
        <f t="shared" si="21"/>
        <v>576748.80000000005</v>
      </c>
      <c r="M75" s="25" t="s">
        <v>590</v>
      </c>
      <c r="N75" s="1" t="s">
        <v>53</v>
      </c>
      <c r="O75" s="1" t="s">
        <v>739</v>
      </c>
      <c r="P75" s="1" t="s">
        <v>66</v>
      </c>
      <c r="Q75" s="1" t="s">
        <v>66</v>
      </c>
      <c r="R75" s="1" t="s">
        <v>65</v>
      </c>
      <c r="V75">
        <v>1</v>
      </c>
      <c r="AV75" s="1" t="s">
        <v>53</v>
      </c>
      <c r="AW75" s="1" t="s">
        <v>740</v>
      </c>
      <c r="AX75" s="1" t="s">
        <v>53</v>
      </c>
      <c r="AY75" s="1" t="s">
        <v>593</v>
      </c>
      <c r="AZ75" s="1" t="s">
        <v>53</v>
      </c>
    </row>
    <row r="76" spans="1:52" ht="26.1" customHeight="1" x14ac:dyDescent="0.3">
      <c r="A76" s="25" t="s">
        <v>741</v>
      </c>
      <c r="B76" s="25" t="s">
        <v>742</v>
      </c>
      <c r="C76" s="25" t="s">
        <v>92</v>
      </c>
      <c r="D76" s="26">
        <v>1</v>
      </c>
      <c r="E76" s="28">
        <f>일위대가목록!E63</f>
        <v>0</v>
      </c>
      <c r="F76" s="31">
        <f>TRUNC(E76*D76,1)</f>
        <v>0</v>
      </c>
      <c r="G76" s="28">
        <f>일위대가목록!F63</f>
        <v>0</v>
      </c>
      <c r="H76" s="31">
        <f>TRUNC(G76*D76,1)</f>
        <v>0</v>
      </c>
      <c r="I76" s="28">
        <f>일위대가목록!G63</f>
        <v>441222</v>
      </c>
      <c r="J76" s="31">
        <f>TRUNC(I76*D76,1)</f>
        <v>441222</v>
      </c>
      <c r="K76" s="28">
        <f t="shared" si="21"/>
        <v>441222</v>
      </c>
      <c r="L76" s="31">
        <f t="shared" si="21"/>
        <v>441222</v>
      </c>
      <c r="M76" s="25" t="s">
        <v>590</v>
      </c>
      <c r="N76" s="1" t="s">
        <v>53</v>
      </c>
      <c r="O76" s="1" t="s">
        <v>743</v>
      </c>
      <c r="P76" s="1" t="s">
        <v>65</v>
      </c>
      <c r="Q76" s="1" t="s">
        <v>66</v>
      </c>
      <c r="R76" s="1" t="s">
        <v>66</v>
      </c>
      <c r="V76">
        <v>1</v>
      </c>
      <c r="AV76" s="1" t="s">
        <v>53</v>
      </c>
      <c r="AW76" s="1" t="s">
        <v>744</v>
      </c>
      <c r="AX76" s="1" t="s">
        <v>53</v>
      </c>
      <c r="AY76" s="1" t="s">
        <v>593</v>
      </c>
      <c r="AZ76" s="1" t="s">
        <v>53</v>
      </c>
    </row>
    <row r="77" spans="1:52" ht="26.1" customHeight="1" x14ac:dyDescent="0.3">
      <c r="A77" s="25" t="s">
        <v>594</v>
      </c>
      <c r="B77" s="25" t="s">
        <v>745</v>
      </c>
      <c r="C77" s="25" t="s">
        <v>387</v>
      </c>
      <c r="D77" s="26">
        <v>1</v>
      </c>
      <c r="E77" s="28">
        <v>0</v>
      </c>
      <c r="F77" s="31">
        <f>TRUNC(E77*D77,1)</f>
        <v>0</v>
      </c>
      <c r="G77" s="28">
        <v>0</v>
      </c>
      <c r="H77" s="31">
        <f>TRUNC(G77*D77,1)</f>
        <v>0</v>
      </c>
      <c r="I77" s="28">
        <f>TRUNC(SUMIF(V75:V77, RIGHTB(O77, 1), L75:L77)*U77, 2)</f>
        <v>1017970.8</v>
      </c>
      <c r="J77" s="31">
        <f>TRUNC(I77*D77,1)</f>
        <v>1017970.8</v>
      </c>
      <c r="K77" s="28">
        <f t="shared" si="21"/>
        <v>1017970.8</v>
      </c>
      <c r="L77" s="31">
        <f t="shared" si="21"/>
        <v>1017970.8</v>
      </c>
      <c r="M77" s="25" t="s">
        <v>53</v>
      </c>
      <c r="N77" s="1" t="s">
        <v>94</v>
      </c>
      <c r="O77" s="1" t="s">
        <v>388</v>
      </c>
      <c r="P77" s="1" t="s">
        <v>66</v>
      </c>
      <c r="Q77" s="1" t="s">
        <v>66</v>
      </c>
      <c r="R77" s="1" t="s">
        <v>66</v>
      </c>
      <c r="S77">
        <v>3</v>
      </c>
      <c r="T77">
        <v>2</v>
      </c>
      <c r="U77">
        <v>1</v>
      </c>
      <c r="AV77" s="1" t="s">
        <v>53</v>
      </c>
      <c r="AW77" s="1" t="s">
        <v>746</v>
      </c>
      <c r="AX77" s="1" t="s">
        <v>53</v>
      </c>
      <c r="AY77" s="1" t="s">
        <v>53</v>
      </c>
      <c r="AZ77" s="1" t="s">
        <v>53</v>
      </c>
    </row>
    <row r="78" spans="1:52" ht="26.1" customHeight="1" x14ac:dyDescent="0.3">
      <c r="A78" s="25" t="s">
        <v>585</v>
      </c>
      <c r="B78" s="25" t="s">
        <v>53</v>
      </c>
      <c r="C78" s="25" t="s">
        <v>53</v>
      </c>
      <c r="D78" s="26"/>
      <c r="E78" s="28"/>
      <c r="F78" s="31">
        <f>TRUNC(SUMIF(N75:N77, N74, F75:F77),0)</f>
        <v>0</v>
      </c>
      <c r="G78" s="28"/>
      <c r="H78" s="31">
        <f>TRUNC(SUMIF(N75:N77, N74, H75:H77),0)</f>
        <v>0</v>
      </c>
      <c r="I78" s="28"/>
      <c r="J78" s="31">
        <f>TRUNC(SUMIF(N75:N77, N74, J75:J77),0)</f>
        <v>1017970</v>
      </c>
      <c r="K78" s="28"/>
      <c r="L78" s="31">
        <f>F78+H78+J78</f>
        <v>1017970</v>
      </c>
      <c r="M78" s="25" t="s">
        <v>53</v>
      </c>
      <c r="N78" s="1" t="s">
        <v>112</v>
      </c>
      <c r="O78" s="1" t="s">
        <v>112</v>
      </c>
      <c r="P78" s="1" t="s">
        <v>53</v>
      </c>
      <c r="Q78" s="1" t="s">
        <v>53</v>
      </c>
      <c r="R78" s="1" t="s">
        <v>53</v>
      </c>
      <c r="AV78" s="1" t="s">
        <v>53</v>
      </c>
      <c r="AW78" s="1" t="s">
        <v>53</v>
      </c>
      <c r="AX78" s="1" t="s">
        <v>53</v>
      </c>
      <c r="AY78" s="1" t="s">
        <v>53</v>
      </c>
      <c r="AZ78" s="1" t="s">
        <v>53</v>
      </c>
    </row>
    <row r="79" spans="1:52" ht="26.1" customHeight="1" x14ac:dyDescent="0.3">
      <c r="A79" s="26"/>
      <c r="B79" s="26"/>
      <c r="C79" s="26"/>
      <c r="D79" s="26"/>
      <c r="E79" s="28"/>
      <c r="F79" s="31"/>
      <c r="G79" s="28"/>
      <c r="H79" s="31"/>
      <c r="I79" s="28"/>
      <c r="J79" s="31"/>
      <c r="K79" s="28"/>
      <c r="L79" s="31"/>
      <c r="M79" s="26"/>
    </row>
    <row r="80" spans="1:52" ht="26.1" customHeight="1" x14ac:dyDescent="0.3">
      <c r="A80" s="22" t="s">
        <v>747</v>
      </c>
      <c r="B80" s="23"/>
      <c r="C80" s="23"/>
      <c r="D80" s="23"/>
      <c r="E80" s="27"/>
      <c r="F80" s="30"/>
      <c r="G80" s="27"/>
      <c r="H80" s="30"/>
      <c r="I80" s="27"/>
      <c r="J80" s="30"/>
      <c r="K80" s="27"/>
      <c r="L80" s="30"/>
      <c r="M80" s="24"/>
      <c r="N80" s="1" t="s">
        <v>100</v>
      </c>
    </row>
    <row r="81" spans="1:52" ht="26.1" customHeight="1" x14ac:dyDescent="0.3">
      <c r="A81" s="25" t="s">
        <v>748</v>
      </c>
      <c r="B81" s="25" t="s">
        <v>581</v>
      </c>
      <c r="C81" s="25" t="s">
        <v>582</v>
      </c>
      <c r="D81" s="26">
        <v>6</v>
      </c>
      <c r="E81" s="28">
        <f>단가대비표!O86</f>
        <v>0</v>
      </c>
      <c r="F81" s="31">
        <f>TRUNC(E81*D81,1)</f>
        <v>0</v>
      </c>
      <c r="G81" s="28">
        <f>단가대비표!P86</f>
        <v>172698</v>
      </c>
      <c r="H81" s="31">
        <f>TRUNC(G81*D81,1)</f>
        <v>1036188</v>
      </c>
      <c r="I81" s="28">
        <f>단가대비표!V86</f>
        <v>0</v>
      </c>
      <c r="J81" s="31">
        <f>TRUNC(I81*D81,1)</f>
        <v>0</v>
      </c>
      <c r="K81" s="28">
        <f>TRUNC(E81+G81+I81,1)</f>
        <v>172698</v>
      </c>
      <c r="L81" s="31">
        <f>TRUNC(F81+H81+J81,1)</f>
        <v>1036188</v>
      </c>
      <c r="M81" s="25" t="s">
        <v>53</v>
      </c>
      <c r="N81" s="1" t="s">
        <v>100</v>
      </c>
      <c r="O81" s="1" t="s">
        <v>749</v>
      </c>
      <c r="P81" s="1" t="s">
        <v>66</v>
      </c>
      <c r="Q81" s="1" t="s">
        <v>66</v>
      </c>
      <c r="R81" s="1" t="s">
        <v>65</v>
      </c>
      <c r="AV81" s="1" t="s">
        <v>53</v>
      </c>
      <c r="AW81" s="1" t="s">
        <v>750</v>
      </c>
      <c r="AX81" s="1" t="s">
        <v>53</v>
      </c>
      <c r="AY81" s="1" t="s">
        <v>53</v>
      </c>
      <c r="AZ81" s="1" t="s">
        <v>53</v>
      </c>
    </row>
    <row r="82" spans="1:52" ht="26.1" customHeight="1" x14ac:dyDescent="0.3">
      <c r="A82" s="25" t="s">
        <v>585</v>
      </c>
      <c r="B82" s="25" t="s">
        <v>53</v>
      </c>
      <c r="C82" s="25" t="s">
        <v>53</v>
      </c>
      <c r="D82" s="26"/>
      <c r="E82" s="28"/>
      <c r="F82" s="31">
        <f>TRUNC(SUMIF(N81:N81, N80, F81:F81),0)</f>
        <v>0</v>
      </c>
      <c r="G82" s="28"/>
      <c r="H82" s="31">
        <f>TRUNC(SUMIF(N81:N81, N80, H81:H81),0)</f>
        <v>1036188</v>
      </c>
      <c r="I82" s="28"/>
      <c r="J82" s="31">
        <f>TRUNC(SUMIF(N81:N81, N80, J81:J81),0)</f>
        <v>0</v>
      </c>
      <c r="K82" s="28"/>
      <c r="L82" s="31">
        <f>F82+H82+J82</f>
        <v>1036188</v>
      </c>
      <c r="M82" s="25" t="s">
        <v>53</v>
      </c>
      <c r="N82" s="1" t="s">
        <v>112</v>
      </c>
      <c r="O82" s="1" t="s">
        <v>112</v>
      </c>
      <c r="P82" s="1" t="s">
        <v>53</v>
      </c>
      <c r="Q82" s="1" t="s">
        <v>53</v>
      </c>
      <c r="R82" s="1" t="s">
        <v>53</v>
      </c>
      <c r="AV82" s="1" t="s">
        <v>53</v>
      </c>
      <c r="AW82" s="1" t="s">
        <v>53</v>
      </c>
      <c r="AX82" s="1" t="s">
        <v>53</v>
      </c>
      <c r="AY82" s="1" t="s">
        <v>53</v>
      </c>
      <c r="AZ82" s="1" t="s">
        <v>53</v>
      </c>
    </row>
    <row r="83" spans="1:52" ht="26.1" customHeight="1" x14ac:dyDescent="0.3">
      <c r="A83" s="26"/>
      <c r="B83" s="26"/>
      <c r="C83" s="26"/>
      <c r="D83" s="26"/>
      <c r="E83" s="28"/>
      <c r="F83" s="31"/>
      <c r="G83" s="28"/>
      <c r="H83" s="31"/>
      <c r="I83" s="28"/>
      <c r="J83" s="31"/>
      <c r="K83" s="28"/>
      <c r="L83" s="31"/>
      <c r="M83" s="26"/>
    </row>
    <row r="84" spans="1:52" ht="26.1" customHeight="1" x14ac:dyDescent="0.3">
      <c r="A84" s="22" t="s">
        <v>751</v>
      </c>
      <c r="B84" s="23"/>
      <c r="C84" s="23"/>
      <c r="D84" s="23"/>
      <c r="E84" s="27"/>
      <c r="F84" s="30"/>
      <c r="G84" s="27"/>
      <c r="H84" s="30"/>
      <c r="I84" s="27"/>
      <c r="J84" s="30"/>
      <c r="K84" s="27"/>
      <c r="L84" s="30"/>
      <c r="M84" s="24"/>
      <c r="N84" s="1" t="s">
        <v>104</v>
      </c>
    </row>
    <row r="85" spans="1:52" ht="26.1" customHeight="1" x14ac:dyDescent="0.3">
      <c r="A85" s="25" t="s">
        <v>748</v>
      </c>
      <c r="B85" s="25" t="s">
        <v>581</v>
      </c>
      <c r="C85" s="25" t="s">
        <v>582</v>
      </c>
      <c r="D85" s="26">
        <v>0.02</v>
      </c>
      <c r="E85" s="28">
        <f>단가대비표!O86</f>
        <v>0</v>
      </c>
      <c r="F85" s="31">
        <f>TRUNC(E85*D85,1)</f>
        <v>0</v>
      </c>
      <c r="G85" s="28">
        <f>단가대비표!P86</f>
        <v>172698</v>
      </c>
      <c r="H85" s="31">
        <f>TRUNC(G85*D85,1)</f>
        <v>3453.9</v>
      </c>
      <c r="I85" s="28">
        <f>단가대비표!V86</f>
        <v>0</v>
      </c>
      <c r="J85" s="31">
        <f>TRUNC(I85*D85,1)</f>
        <v>0</v>
      </c>
      <c r="K85" s="28">
        <f>TRUNC(E85+G85+I85,1)</f>
        <v>172698</v>
      </c>
      <c r="L85" s="31">
        <f>TRUNC(F85+H85+J85,1)</f>
        <v>3453.9</v>
      </c>
      <c r="M85" s="25" t="s">
        <v>53</v>
      </c>
      <c r="N85" s="1" t="s">
        <v>104</v>
      </c>
      <c r="O85" s="1" t="s">
        <v>749</v>
      </c>
      <c r="P85" s="1" t="s">
        <v>66</v>
      </c>
      <c r="Q85" s="1" t="s">
        <v>66</v>
      </c>
      <c r="R85" s="1" t="s">
        <v>65</v>
      </c>
      <c r="AV85" s="1" t="s">
        <v>53</v>
      </c>
      <c r="AW85" s="1" t="s">
        <v>752</v>
      </c>
      <c r="AX85" s="1" t="s">
        <v>53</v>
      </c>
      <c r="AY85" s="1" t="s">
        <v>53</v>
      </c>
      <c r="AZ85" s="1" t="s">
        <v>53</v>
      </c>
    </row>
    <row r="86" spans="1:52" ht="26.1" customHeight="1" x14ac:dyDescent="0.3">
      <c r="A86" s="25" t="s">
        <v>585</v>
      </c>
      <c r="B86" s="25" t="s">
        <v>53</v>
      </c>
      <c r="C86" s="25" t="s">
        <v>53</v>
      </c>
      <c r="D86" s="26"/>
      <c r="E86" s="28"/>
      <c r="F86" s="31">
        <f>TRUNC(SUMIF(N85:N85, N84, F85:F85),0)</f>
        <v>0</v>
      </c>
      <c r="G86" s="28"/>
      <c r="H86" s="31">
        <f>TRUNC(SUMIF(N85:N85, N84, H85:H85),0)</f>
        <v>3453</v>
      </c>
      <c r="I86" s="28"/>
      <c r="J86" s="31">
        <f>TRUNC(SUMIF(N85:N85, N84, J85:J85),0)</f>
        <v>0</v>
      </c>
      <c r="K86" s="28"/>
      <c r="L86" s="31">
        <f>F86+H86+J86</f>
        <v>3453</v>
      </c>
      <c r="M86" s="25" t="s">
        <v>53</v>
      </c>
      <c r="N86" s="1" t="s">
        <v>112</v>
      </c>
      <c r="O86" s="1" t="s">
        <v>112</v>
      </c>
      <c r="P86" s="1" t="s">
        <v>53</v>
      </c>
      <c r="Q86" s="1" t="s">
        <v>53</v>
      </c>
      <c r="R86" s="1" t="s">
        <v>53</v>
      </c>
      <c r="AV86" s="1" t="s">
        <v>53</v>
      </c>
      <c r="AW86" s="1" t="s">
        <v>53</v>
      </c>
      <c r="AX86" s="1" t="s">
        <v>53</v>
      </c>
      <c r="AY86" s="1" t="s">
        <v>53</v>
      </c>
      <c r="AZ86" s="1" t="s">
        <v>53</v>
      </c>
    </row>
    <row r="87" spans="1:52" ht="26.1" customHeight="1" x14ac:dyDescent="0.3">
      <c r="A87" s="26"/>
      <c r="B87" s="26"/>
      <c r="C87" s="26"/>
      <c r="D87" s="26"/>
      <c r="E87" s="28"/>
      <c r="F87" s="31"/>
      <c r="G87" s="28"/>
      <c r="H87" s="31"/>
      <c r="I87" s="28"/>
      <c r="J87" s="31"/>
      <c r="K87" s="28"/>
      <c r="L87" s="31"/>
      <c r="M87" s="26"/>
    </row>
    <row r="88" spans="1:52" ht="26.1" customHeight="1" x14ac:dyDescent="0.3">
      <c r="A88" s="22" t="s">
        <v>753</v>
      </c>
      <c r="B88" s="23"/>
      <c r="C88" s="23"/>
      <c r="D88" s="23"/>
      <c r="E88" s="27"/>
      <c r="F88" s="30"/>
      <c r="G88" s="27"/>
      <c r="H88" s="30"/>
      <c r="I88" s="27"/>
      <c r="J88" s="30"/>
      <c r="K88" s="27"/>
      <c r="L88" s="30"/>
      <c r="M88" s="24"/>
      <c r="N88" s="1" t="s">
        <v>109</v>
      </c>
    </row>
    <row r="89" spans="1:52" ht="26.1" customHeight="1" x14ac:dyDescent="0.3">
      <c r="A89" s="25" t="s">
        <v>748</v>
      </c>
      <c r="B89" s="25" t="s">
        <v>581</v>
      </c>
      <c r="C89" s="25" t="s">
        <v>582</v>
      </c>
      <c r="D89" s="26">
        <v>2.5000000000000001E-2</v>
      </c>
      <c r="E89" s="28">
        <f>단가대비표!O86</f>
        <v>0</v>
      </c>
      <c r="F89" s="31">
        <f>TRUNC(E89*D89,1)</f>
        <v>0</v>
      </c>
      <c r="G89" s="28">
        <f>단가대비표!P86</f>
        <v>172698</v>
      </c>
      <c r="H89" s="31">
        <f>TRUNC(G89*D89,1)</f>
        <v>4317.3999999999996</v>
      </c>
      <c r="I89" s="28">
        <f>단가대비표!V86</f>
        <v>0</v>
      </c>
      <c r="J89" s="31">
        <f>TRUNC(I89*D89,1)</f>
        <v>0</v>
      </c>
      <c r="K89" s="28">
        <f>TRUNC(E89+G89+I89,1)</f>
        <v>172698</v>
      </c>
      <c r="L89" s="31">
        <f>TRUNC(F89+H89+J89,1)</f>
        <v>4317.3999999999996</v>
      </c>
      <c r="M89" s="25" t="s">
        <v>53</v>
      </c>
      <c r="N89" s="1" t="s">
        <v>109</v>
      </c>
      <c r="O89" s="1" t="s">
        <v>749</v>
      </c>
      <c r="P89" s="1" t="s">
        <v>66</v>
      </c>
      <c r="Q89" s="1" t="s">
        <v>66</v>
      </c>
      <c r="R89" s="1" t="s">
        <v>65</v>
      </c>
      <c r="AV89" s="1" t="s">
        <v>53</v>
      </c>
      <c r="AW89" s="1" t="s">
        <v>754</v>
      </c>
      <c r="AX89" s="1" t="s">
        <v>53</v>
      </c>
      <c r="AY89" s="1" t="s">
        <v>53</v>
      </c>
      <c r="AZ89" s="1" t="s">
        <v>53</v>
      </c>
    </row>
    <row r="90" spans="1:52" ht="26.1" customHeight="1" x14ac:dyDescent="0.3">
      <c r="A90" s="25" t="s">
        <v>585</v>
      </c>
      <c r="B90" s="25" t="s">
        <v>53</v>
      </c>
      <c r="C90" s="25" t="s">
        <v>53</v>
      </c>
      <c r="D90" s="26"/>
      <c r="E90" s="28"/>
      <c r="F90" s="31">
        <f>TRUNC(SUMIF(N89:N89, N88, F89:F89),0)</f>
        <v>0</v>
      </c>
      <c r="G90" s="28"/>
      <c r="H90" s="31">
        <f>TRUNC(SUMIF(N89:N89, N88, H89:H89),0)</f>
        <v>4317</v>
      </c>
      <c r="I90" s="28"/>
      <c r="J90" s="31">
        <f>TRUNC(SUMIF(N89:N89, N88, J89:J89),0)</f>
        <v>0</v>
      </c>
      <c r="K90" s="28"/>
      <c r="L90" s="31">
        <f>F90+H90+J90</f>
        <v>4317</v>
      </c>
      <c r="M90" s="25" t="s">
        <v>53</v>
      </c>
      <c r="N90" s="1" t="s">
        <v>112</v>
      </c>
      <c r="O90" s="1" t="s">
        <v>112</v>
      </c>
      <c r="P90" s="1" t="s">
        <v>53</v>
      </c>
      <c r="Q90" s="1" t="s">
        <v>53</v>
      </c>
      <c r="R90" s="1" t="s">
        <v>53</v>
      </c>
      <c r="AV90" s="1" t="s">
        <v>53</v>
      </c>
      <c r="AW90" s="1" t="s">
        <v>53</v>
      </c>
      <c r="AX90" s="1" t="s">
        <v>53</v>
      </c>
      <c r="AY90" s="1" t="s">
        <v>53</v>
      </c>
      <c r="AZ90" s="1" t="s">
        <v>53</v>
      </c>
    </row>
    <row r="91" spans="1:52" ht="26.1" customHeight="1" x14ac:dyDescent="0.3">
      <c r="A91" s="26"/>
      <c r="B91" s="26"/>
      <c r="C91" s="26"/>
      <c r="D91" s="26"/>
      <c r="E91" s="28"/>
      <c r="F91" s="31"/>
      <c r="G91" s="28"/>
      <c r="H91" s="31"/>
      <c r="I91" s="28"/>
      <c r="J91" s="31"/>
      <c r="K91" s="28"/>
      <c r="L91" s="31"/>
      <c r="M91" s="26"/>
    </row>
    <row r="92" spans="1:52" ht="26.1" customHeight="1" x14ac:dyDescent="0.3">
      <c r="A92" s="22" t="s">
        <v>755</v>
      </c>
      <c r="B92" s="23"/>
      <c r="C92" s="23"/>
      <c r="D92" s="23"/>
      <c r="E92" s="27"/>
      <c r="F92" s="30"/>
      <c r="G92" s="27"/>
      <c r="H92" s="30"/>
      <c r="I92" s="27"/>
      <c r="J92" s="30"/>
      <c r="K92" s="27"/>
      <c r="L92" s="30"/>
      <c r="M92" s="24"/>
      <c r="N92" s="1" t="s">
        <v>118</v>
      </c>
    </row>
    <row r="93" spans="1:52" ht="26.1" customHeight="1" x14ac:dyDescent="0.3">
      <c r="A93" s="25" t="s">
        <v>756</v>
      </c>
      <c r="B93" s="25" t="s">
        <v>757</v>
      </c>
      <c r="C93" s="25" t="s">
        <v>82</v>
      </c>
      <c r="D93" s="26">
        <v>0.56100000000000005</v>
      </c>
      <c r="E93" s="28">
        <f>단가대비표!O27</f>
        <v>58500</v>
      </c>
      <c r="F93" s="31">
        <f>TRUNC(E93*D93,1)</f>
        <v>32818.5</v>
      </c>
      <c r="G93" s="28">
        <f>단가대비표!P27</f>
        <v>0</v>
      </c>
      <c r="H93" s="31">
        <f>TRUNC(G93*D93,1)</f>
        <v>0</v>
      </c>
      <c r="I93" s="28">
        <f>단가대비표!V27</f>
        <v>0</v>
      </c>
      <c r="J93" s="31">
        <f>TRUNC(I93*D93,1)</f>
        <v>0</v>
      </c>
      <c r="K93" s="28">
        <f t="shared" ref="K93:L96" si="22">TRUNC(E93+G93+I93,1)</f>
        <v>58500</v>
      </c>
      <c r="L93" s="31">
        <f t="shared" si="22"/>
        <v>32818.5</v>
      </c>
      <c r="M93" s="25" t="s">
        <v>53</v>
      </c>
      <c r="N93" s="1" t="s">
        <v>118</v>
      </c>
      <c r="O93" s="1" t="s">
        <v>758</v>
      </c>
      <c r="P93" s="1" t="s">
        <v>66</v>
      </c>
      <c r="Q93" s="1" t="s">
        <v>66</v>
      </c>
      <c r="R93" s="1" t="s">
        <v>65</v>
      </c>
      <c r="AV93" s="1" t="s">
        <v>53</v>
      </c>
      <c r="AW93" s="1" t="s">
        <v>759</v>
      </c>
      <c r="AX93" s="1" t="s">
        <v>53</v>
      </c>
      <c r="AY93" s="1" t="s">
        <v>53</v>
      </c>
      <c r="AZ93" s="1" t="s">
        <v>53</v>
      </c>
    </row>
    <row r="94" spans="1:52" ht="26.1" customHeight="1" x14ac:dyDescent="0.3">
      <c r="A94" s="25" t="s">
        <v>760</v>
      </c>
      <c r="B94" s="25" t="s">
        <v>761</v>
      </c>
      <c r="C94" s="25" t="s">
        <v>304</v>
      </c>
      <c r="D94" s="26">
        <v>5.28E-2</v>
      </c>
      <c r="E94" s="28">
        <f>단가대비표!O28</f>
        <v>360000</v>
      </c>
      <c r="F94" s="31">
        <f>TRUNC(E94*D94,1)</f>
        <v>19008</v>
      </c>
      <c r="G94" s="28">
        <f>단가대비표!P28</f>
        <v>0</v>
      </c>
      <c r="H94" s="31">
        <f>TRUNC(G94*D94,1)</f>
        <v>0</v>
      </c>
      <c r="I94" s="28">
        <f>단가대비표!V28</f>
        <v>0</v>
      </c>
      <c r="J94" s="31">
        <f>TRUNC(I94*D94,1)</f>
        <v>0</v>
      </c>
      <c r="K94" s="28">
        <f t="shared" si="22"/>
        <v>360000</v>
      </c>
      <c r="L94" s="31">
        <f t="shared" si="22"/>
        <v>19008</v>
      </c>
      <c r="M94" s="25" t="s">
        <v>53</v>
      </c>
      <c r="N94" s="1" t="s">
        <v>118</v>
      </c>
      <c r="O94" s="1" t="s">
        <v>762</v>
      </c>
      <c r="P94" s="1" t="s">
        <v>66</v>
      </c>
      <c r="Q94" s="1" t="s">
        <v>66</v>
      </c>
      <c r="R94" s="1" t="s">
        <v>65</v>
      </c>
      <c r="AV94" s="1" t="s">
        <v>53</v>
      </c>
      <c r="AW94" s="1" t="s">
        <v>763</v>
      </c>
      <c r="AX94" s="1" t="s">
        <v>53</v>
      </c>
      <c r="AY94" s="1" t="s">
        <v>53</v>
      </c>
      <c r="AZ94" s="1" t="s">
        <v>53</v>
      </c>
    </row>
    <row r="95" spans="1:52" ht="26.1" customHeight="1" x14ac:dyDescent="0.3">
      <c r="A95" s="25" t="s">
        <v>764</v>
      </c>
      <c r="B95" s="25" t="s">
        <v>765</v>
      </c>
      <c r="C95" s="25" t="s">
        <v>304</v>
      </c>
      <c r="D95" s="26">
        <v>4.4999999999999998E-2</v>
      </c>
      <c r="E95" s="28">
        <f>일위대가목록!E64</f>
        <v>0</v>
      </c>
      <c r="F95" s="31">
        <f>TRUNC(E95*D95,1)</f>
        <v>0</v>
      </c>
      <c r="G95" s="28">
        <f>일위대가목록!F64</f>
        <v>113980</v>
      </c>
      <c r="H95" s="31">
        <f>TRUNC(G95*D95,1)</f>
        <v>5129.1000000000004</v>
      </c>
      <c r="I95" s="28">
        <f>일위대가목록!G64</f>
        <v>0</v>
      </c>
      <c r="J95" s="31">
        <f>TRUNC(I95*D95,1)</f>
        <v>0</v>
      </c>
      <c r="K95" s="28">
        <f t="shared" si="22"/>
        <v>113980</v>
      </c>
      <c r="L95" s="31">
        <f t="shared" si="22"/>
        <v>5129.1000000000004</v>
      </c>
      <c r="M95" s="25" t="s">
        <v>766</v>
      </c>
      <c r="N95" s="1" t="s">
        <v>118</v>
      </c>
      <c r="O95" s="1" t="s">
        <v>767</v>
      </c>
      <c r="P95" s="1" t="s">
        <v>65</v>
      </c>
      <c r="Q95" s="1" t="s">
        <v>66</v>
      </c>
      <c r="R95" s="1" t="s">
        <v>66</v>
      </c>
      <c r="AV95" s="1" t="s">
        <v>53</v>
      </c>
      <c r="AW95" s="1" t="s">
        <v>768</v>
      </c>
      <c r="AX95" s="1" t="s">
        <v>53</v>
      </c>
      <c r="AY95" s="1" t="s">
        <v>53</v>
      </c>
      <c r="AZ95" s="1" t="s">
        <v>53</v>
      </c>
    </row>
    <row r="96" spans="1:52" ht="26.1" customHeight="1" x14ac:dyDescent="0.3">
      <c r="A96" s="25" t="s">
        <v>769</v>
      </c>
      <c r="B96" s="25" t="s">
        <v>770</v>
      </c>
      <c r="C96" s="25" t="s">
        <v>82</v>
      </c>
      <c r="D96" s="26">
        <v>0.45</v>
      </c>
      <c r="E96" s="28">
        <f>일위대가목록!E65</f>
        <v>0</v>
      </c>
      <c r="F96" s="31">
        <f>TRUNC(E96*D96,1)</f>
        <v>0</v>
      </c>
      <c r="G96" s="28">
        <f>일위대가목록!F65</f>
        <v>114142</v>
      </c>
      <c r="H96" s="31">
        <f>TRUNC(G96*D96,1)</f>
        <v>51363.9</v>
      </c>
      <c r="I96" s="28">
        <f>일위대가목록!G65</f>
        <v>2282</v>
      </c>
      <c r="J96" s="31">
        <f>TRUNC(I96*D96,1)</f>
        <v>1026.9000000000001</v>
      </c>
      <c r="K96" s="28">
        <f t="shared" si="22"/>
        <v>116424</v>
      </c>
      <c r="L96" s="31">
        <f t="shared" si="22"/>
        <v>52390.8</v>
      </c>
      <c r="M96" s="25" t="s">
        <v>771</v>
      </c>
      <c r="N96" s="1" t="s">
        <v>118</v>
      </c>
      <c r="O96" s="1" t="s">
        <v>772</v>
      </c>
      <c r="P96" s="1" t="s">
        <v>65</v>
      </c>
      <c r="Q96" s="1" t="s">
        <v>66</v>
      </c>
      <c r="R96" s="1" t="s">
        <v>66</v>
      </c>
      <c r="AV96" s="1" t="s">
        <v>53</v>
      </c>
      <c r="AW96" s="1" t="s">
        <v>773</v>
      </c>
      <c r="AX96" s="1" t="s">
        <v>53</v>
      </c>
      <c r="AY96" s="1" t="s">
        <v>53</v>
      </c>
      <c r="AZ96" s="1" t="s">
        <v>53</v>
      </c>
    </row>
    <row r="97" spans="1:52" ht="26.1" customHeight="1" x14ac:dyDescent="0.3">
      <c r="A97" s="25" t="s">
        <v>585</v>
      </c>
      <c r="B97" s="25" t="s">
        <v>53</v>
      </c>
      <c r="C97" s="25" t="s">
        <v>53</v>
      </c>
      <c r="D97" s="26"/>
      <c r="E97" s="28"/>
      <c r="F97" s="31">
        <f>TRUNC(SUMIF(N93:N96, N92, F93:F96),0)</f>
        <v>51826</v>
      </c>
      <c r="G97" s="28"/>
      <c r="H97" s="31">
        <f>TRUNC(SUMIF(N93:N96, N92, H93:H96),0)</f>
        <v>56493</v>
      </c>
      <c r="I97" s="28"/>
      <c r="J97" s="31">
        <f>TRUNC(SUMIF(N93:N96, N92, J93:J96),0)</f>
        <v>1026</v>
      </c>
      <c r="K97" s="28"/>
      <c r="L97" s="31">
        <f>F97+H97+J97</f>
        <v>109345</v>
      </c>
      <c r="M97" s="25" t="s">
        <v>53</v>
      </c>
      <c r="N97" s="1" t="s">
        <v>112</v>
      </c>
      <c r="O97" s="1" t="s">
        <v>112</v>
      </c>
      <c r="P97" s="1" t="s">
        <v>53</v>
      </c>
      <c r="Q97" s="1" t="s">
        <v>53</v>
      </c>
      <c r="R97" s="1" t="s">
        <v>53</v>
      </c>
      <c r="AV97" s="1" t="s">
        <v>53</v>
      </c>
      <c r="AW97" s="1" t="s">
        <v>53</v>
      </c>
      <c r="AX97" s="1" t="s">
        <v>53</v>
      </c>
      <c r="AY97" s="1" t="s">
        <v>53</v>
      </c>
      <c r="AZ97" s="1" t="s">
        <v>53</v>
      </c>
    </row>
    <row r="98" spans="1:52" ht="26.1" customHeight="1" x14ac:dyDescent="0.3">
      <c r="A98" s="26"/>
      <c r="B98" s="26"/>
      <c r="C98" s="26"/>
      <c r="D98" s="26"/>
      <c r="E98" s="28"/>
      <c r="F98" s="31"/>
      <c r="G98" s="28"/>
      <c r="H98" s="31"/>
      <c r="I98" s="28"/>
      <c r="J98" s="31"/>
      <c r="K98" s="28"/>
      <c r="L98" s="31"/>
      <c r="M98" s="26"/>
    </row>
    <row r="99" spans="1:52" ht="26.1" customHeight="1" x14ac:dyDescent="0.3">
      <c r="A99" s="22" t="s">
        <v>774</v>
      </c>
      <c r="B99" s="23"/>
      <c r="C99" s="23"/>
      <c r="D99" s="23"/>
      <c r="E99" s="27"/>
      <c r="F99" s="30"/>
      <c r="G99" s="27"/>
      <c r="H99" s="30"/>
      <c r="I99" s="27"/>
      <c r="J99" s="30"/>
      <c r="K99" s="27"/>
      <c r="L99" s="30"/>
      <c r="M99" s="24"/>
      <c r="N99" s="1" t="s">
        <v>125</v>
      </c>
    </row>
    <row r="100" spans="1:52" ht="26.1" customHeight="1" x14ac:dyDescent="0.3">
      <c r="A100" s="25" t="s">
        <v>775</v>
      </c>
      <c r="B100" s="25" t="s">
        <v>776</v>
      </c>
      <c r="C100" s="25" t="s">
        <v>70</v>
      </c>
      <c r="D100" s="26">
        <v>1.05</v>
      </c>
      <c r="E100" s="28">
        <f>단가대비표!O75</f>
        <v>22370</v>
      </c>
      <c r="F100" s="31">
        <f>TRUNC(E100*D100,1)</f>
        <v>23488.5</v>
      </c>
      <c r="G100" s="28">
        <f>단가대비표!P75</f>
        <v>0</v>
      </c>
      <c r="H100" s="31">
        <f>TRUNC(G100*D100,1)</f>
        <v>0</v>
      </c>
      <c r="I100" s="28">
        <f>단가대비표!V75</f>
        <v>0</v>
      </c>
      <c r="J100" s="31">
        <f>TRUNC(I100*D100,1)</f>
        <v>0</v>
      </c>
      <c r="K100" s="28">
        <f t="shared" ref="K100:L102" si="23">TRUNC(E100+G100+I100,1)</f>
        <v>22370</v>
      </c>
      <c r="L100" s="31">
        <f t="shared" si="23"/>
        <v>23488.5</v>
      </c>
      <c r="M100" s="25" t="s">
        <v>53</v>
      </c>
      <c r="N100" s="1" t="s">
        <v>125</v>
      </c>
      <c r="O100" s="1" t="s">
        <v>777</v>
      </c>
      <c r="P100" s="1" t="s">
        <v>66</v>
      </c>
      <c r="Q100" s="1" t="s">
        <v>66</v>
      </c>
      <c r="R100" s="1" t="s">
        <v>65</v>
      </c>
      <c r="AV100" s="1" t="s">
        <v>53</v>
      </c>
      <c r="AW100" s="1" t="s">
        <v>778</v>
      </c>
      <c r="AX100" s="1" t="s">
        <v>53</v>
      </c>
      <c r="AY100" s="1" t="s">
        <v>53</v>
      </c>
      <c r="AZ100" s="1" t="s">
        <v>53</v>
      </c>
    </row>
    <row r="101" spans="1:52" ht="26.1" customHeight="1" x14ac:dyDescent="0.3">
      <c r="A101" s="25" t="s">
        <v>779</v>
      </c>
      <c r="B101" s="25" t="s">
        <v>780</v>
      </c>
      <c r="C101" s="25" t="s">
        <v>255</v>
      </c>
      <c r="D101" s="26">
        <v>0.65</v>
      </c>
      <c r="E101" s="28">
        <f>단가대비표!O65</f>
        <v>3300</v>
      </c>
      <c r="F101" s="31">
        <f>TRUNC(E101*D101,1)</f>
        <v>2145</v>
      </c>
      <c r="G101" s="28">
        <f>단가대비표!P65</f>
        <v>0</v>
      </c>
      <c r="H101" s="31">
        <f>TRUNC(G101*D101,1)</f>
        <v>0</v>
      </c>
      <c r="I101" s="28">
        <f>단가대비표!V65</f>
        <v>0</v>
      </c>
      <c r="J101" s="31">
        <f>TRUNC(I101*D101,1)</f>
        <v>0</v>
      </c>
      <c r="K101" s="28">
        <f t="shared" si="23"/>
        <v>3300</v>
      </c>
      <c r="L101" s="31">
        <f t="shared" si="23"/>
        <v>2145</v>
      </c>
      <c r="M101" s="25" t="s">
        <v>53</v>
      </c>
      <c r="N101" s="1" t="s">
        <v>125</v>
      </c>
      <c r="O101" s="1" t="s">
        <v>781</v>
      </c>
      <c r="P101" s="1" t="s">
        <v>66</v>
      </c>
      <c r="Q101" s="1" t="s">
        <v>66</v>
      </c>
      <c r="R101" s="1" t="s">
        <v>65</v>
      </c>
      <c r="AV101" s="1" t="s">
        <v>53</v>
      </c>
      <c r="AW101" s="1" t="s">
        <v>782</v>
      </c>
      <c r="AX101" s="1" t="s">
        <v>53</v>
      </c>
      <c r="AY101" s="1" t="s">
        <v>53</v>
      </c>
      <c r="AZ101" s="1" t="s">
        <v>53</v>
      </c>
    </row>
    <row r="102" spans="1:52" ht="26.1" customHeight="1" x14ac:dyDescent="0.3">
      <c r="A102" s="25" t="s">
        <v>127</v>
      </c>
      <c r="B102" s="25" t="s">
        <v>783</v>
      </c>
      <c r="C102" s="25" t="s">
        <v>70</v>
      </c>
      <c r="D102" s="26">
        <v>1</v>
      </c>
      <c r="E102" s="28">
        <f>일위대가목록!E67</f>
        <v>0</v>
      </c>
      <c r="F102" s="31">
        <f>TRUNC(E102*D102,1)</f>
        <v>0</v>
      </c>
      <c r="G102" s="28">
        <f>일위대가목록!F67</f>
        <v>25870</v>
      </c>
      <c r="H102" s="31">
        <f>TRUNC(G102*D102,1)</f>
        <v>25870</v>
      </c>
      <c r="I102" s="28">
        <f>일위대가목록!G67</f>
        <v>517</v>
      </c>
      <c r="J102" s="31">
        <f>TRUNC(I102*D102,1)</f>
        <v>517</v>
      </c>
      <c r="K102" s="28">
        <f t="shared" si="23"/>
        <v>26387</v>
      </c>
      <c r="L102" s="31">
        <f t="shared" si="23"/>
        <v>26387</v>
      </c>
      <c r="M102" s="25" t="s">
        <v>784</v>
      </c>
      <c r="N102" s="1" t="s">
        <v>125</v>
      </c>
      <c r="O102" s="1" t="s">
        <v>785</v>
      </c>
      <c r="P102" s="1" t="s">
        <v>65</v>
      </c>
      <c r="Q102" s="1" t="s">
        <v>66</v>
      </c>
      <c r="R102" s="1" t="s">
        <v>66</v>
      </c>
      <c r="AV102" s="1" t="s">
        <v>53</v>
      </c>
      <c r="AW102" s="1" t="s">
        <v>786</v>
      </c>
      <c r="AX102" s="1" t="s">
        <v>53</v>
      </c>
      <c r="AY102" s="1" t="s">
        <v>53</v>
      </c>
      <c r="AZ102" s="1" t="s">
        <v>53</v>
      </c>
    </row>
    <row r="103" spans="1:52" ht="26.1" customHeight="1" x14ac:dyDescent="0.3">
      <c r="A103" s="25" t="s">
        <v>585</v>
      </c>
      <c r="B103" s="25" t="s">
        <v>53</v>
      </c>
      <c r="C103" s="25" t="s">
        <v>53</v>
      </c>
      <c r="D103" s="26"/>
      <c r="E103" s="28"/>
      <c r="F103" s="31">
        <f>TRUNC(SUMIF(N100:N102, N99, F100:F102),0)</f>
        <v>25633</v>
      </c>
      <c r="G103" s="28"/>
      <c r="H103" s="31">
        <f>TRUNC(SUMIF(N100:N102, N99, H100:H102),0)</f>
        <v>25870</v>
      </c>
      <c r="I103" s="28"/>
      <c r="J103" s="31">
        <f>TRUNC(SUMIF(N100:N102, N99, J100:J102),0)</f>
        <v>517</v>
      </c>
      <c r="K103" s="28"/>
      <c r="L103" s="31">
        <f>F103+H103+J103</f>
        <v>52020</v>
      </c>
      <c r="M103" s="25" t="s">
        <v>53</v>
      </c>
      <c r="N103" s="1" t="s">
        <v>112</v>
      </c>
      <c r="O103" s="1" t="s">
        <v>112</v>
      </c>
      <c r="P103" s="1" t="s">
        <v>53</v>
      </c>
      <c r="Q103" s="1" t="s">
        <v>53</v>
      </c>
      <c r="R103" s="1" t="s">
        <v>53</v>
      </c>
      <c r="AV103" s="1" t="s">
        <v>53</v>
      </c>
      <c r="AW103" s="1" t="s">
        <v>53</v>
      </c>
      <c r="AX103" s="1" t="s">
        <v>53</v>
      </c>
      <c r="AY103" s="1" t="s">
        <v>53</v>
      </c>
      <c r="AZ103" s="1" t="s">
        <v>53</v>
      </c>
    </row>
    <row r="104" spans="1:52" ht="26.1" customHeight="1" x14ac:dyDescent="0.3">
      <c r="A104" s="26"/>
      <c r="B104" s="26"/>
      <c r="C104" s="26"/>
      <c r="D104" s="26"/>
      <c r="E104" s="28"/>
      <c r="F104" s="31"/>
      <c r="G104" s="28"/>
      <c r="H104" s="31"/>
      <c r="I104" s="28"/>
      <c r="J104" s="31"/>
      <c r="K104" s="28"/>
      <c r="L104" s="31"/>
      <c r="M104" s="26"/>
    </row>
    <row r="105" spans="1:52" ht="26.1" customHeight="1" x14ac:dyDescent="0.3">
      <c r="A105" s="22" t="s">
        <v>787</v>
      </c>
      <c r="B105" s="23"/>
      <c r="C105" s="23"/>
      <c r="D105" s="23"/>
      <c r="E105" s="27"/>
      <c r="F105" s="30"/>
      <c r="G105" s="27"/>
      <c r="H105" s="30"/>
      <c r="I105" s="27"/>
      <c r="J105" s="30"/>
      <c r="K105" s="27"/>
      <c r="L105" s="30"/>
      <c r="M105" s="24"/>
      <c r="N105" s="1" t="s">
        <v>130</v>
      </c>
    </row>
    <row r="106" spans="1:52" ht="26.1" customHeight="1" x14ac:dyDescent="0.3">
      <c r="A106" s="25" t="s">
        <v>788</v>
      </c>
      <c r="B106" s="25" t="s">
        <v>789</v>
      </c>
      <c r="C106" s="25" t="s">
        <v>82</v>
      </c>
      <c r="D106" s="26">
        <v>0.47249999999999998</v>
      </c>
      <c r="E106" s="28">
        <f>단가대비표!O24</f>
        <v>47611</v>
      </c>
      <c r="F106" s="31">
        <f>TRUNC(E106*D106,1)</f>
        <v>22496.1</v>
      </c>
      <c r="G106" s="28">
        <f>단가대비표!P24</f>
        <v>0</v>
      </c>
      <c r="H106" s="31">
        <f>TRUNC(G106*D106,1)</f>
        <v>0</v>
      </c>
      <c r="I106" s="28">
        <f>단가대비표!V24</f>
        <v>0</v>
      </c>
      <c r="J106" s="31">
        <f>TRUNC(I106*D106,1)</f>
        <v>0</v>
      </c>
      <c r="K106" s="28">
        <f t="shared" ref="K106:L108" si="24">TRUNC(E106+G106+I106,1)</f>
        <v>47611</v>
      </c>
      <c r="L106" s="31">
        <f t="shared" si="24"/>
        <v>22496.1</v>
      </c>
      <c r="M106" s="25" t="s">
        <v>53</v>
      </c>
      <c r="N106" s="1" t="s">
        <v>130</v>
      </c>
      <c r="O106" s="1" t="s">
        <v>790</v>
      </c>
      <c r="P106" s="1" t="s">
        <v>66</v>
      </c>
      <c r="Q106" s="1" t="s">
        <v>66</v>
      </c>
      <c r="R106" s="1" t="s">
        <v>65</v>
      </c>
      <c r="AV106" s="1" t="s">
        <v>53</v>
      </c>
      <c r="AW106" s="1" t="s">
        <v>791</v>
      </c>
      <c r="AX106" s="1" t="s">
        <v>53</v>
      </c>
      <c r="AY106" s="1" t="s">
        <v>53</v>
      </c>
      <c r="AZ106" s="1" t="s">
        <v>53</v>
      </c>
    </row>
    <row r="107" spans="1:52" ht="26.1" customHeight="1" x14ac:dyDescent="0.3">
      <c r="A107" s="25" t="s">
        <v>779</v>
      </c>
      <c r="B107" s="25" t="s">
        <v>792</v>
      </c>
      <c r="C107" s="25" t="s">
        <v>255</v>
      </c>
      <c r="D107" s="26">
        <v>1.1000000000000001</v>
      </c>
      <c r="E107" s="28">
        <f>단가대비표!O66</f>
        <v>0</v>
      </c>
      <c r="F107" s="31">
        <f>TRUNC(E107*D107,1)</f>
        <v>0</v>
      </c>
      <c r="G107" s="28">
        <f>단가대비표!P66</f>
        <v>0</v>
      </c>
      <c r="H107" s="31">
        <f>TRUNC(G107*D107,1)</f>
        <v>0</v>
      </c>
      <c r="I107" s="28">
        <f>단가대비표!V66</f>
        <v>0</v>
      </c>
      <c r="J107" s="31">
        <f>TRUNC(I107*D107,1)</f>
        <v>0</v>
      </c>
      <c r="K107" s="28">
        <f t="shared" si="24"/>
        <v>0</v>
      </c>
      <c r="L107" s="31">
        <f t="shared" si="24"/>
        <v>0</v>
      </c>
      <c r="M107" s="25" t="s">
        <v>53</v>
      </c>
      <c r="N107" s="1" t="s">
        <v>130</v>
      </c>
      <c r="O107" s="1" t="s">
        <v>793</v>
      </c>
      <c r="P107" s="1" t="s">
        <v>66</v>
      </c>
      <c r="Q107" s="1" t="s">
        <v>66</v>
      </c>
      <c r="R107" s="1" t="s">
        <v>65</v>
      </c>
      <c r="AV107" s="1" t="s">
        <v>53</v>
      </c>
      <c r="AW107" s="1" t="s">
        <v>794</v>
      </c>
      <c r="AX107" s="1" t="s">
        <v>53</v>
      </c>
      <c r="AY107" s="1" t="s">
        <v>53</v>
      </c>
      <c r="AZ107" s="1" t="s">
        <v>53</v>
      </c>
    </row>
    <row r="108" spans="1:52" ht="26.1" customHeight="1" x14ac:dyDescent="0.3">
      <c r="A108" s="25" t="s">
        <v>127</v>
      </c>
      <c r="B108" s="25" t="s">
        <v>783</v>
      </c>
      <c r="C108" s="25" t="s">
        <v>70</v>
      </c>
      <c r="D108" s="26">
        <v>1</v>
      </c>
      <c r="E108" s="28">
        <f>일위대가목록!E67</f>
        <v>0</v>
      </c>
      <c r="F108" s="31">
        <f>TRUNC(E108*D108,1)</f>
        <v>0</v>
      </c>
      <c r="G108" s="28">
        <f>일위대가목록!F67</f>
        <v>25870</v>
      </c>
      <c r="H108" s="31">
        <f>TRUNC(G108*D108,1)</f>
        <v>25870</v>
      </c>
      <c r="I108" s="28">
        <f>일위대가목록!G67</f>
        <v>517</v>
      </c>
      <c r="J108" s="31">
        <f>TRUNC(I108*D108,1)</f>
        <v>517</v>
      </c>
      <c r="K108" s="28">
        <f t="shared" si="24"/>
        <v>26387</v>
      </c>
      <c r="L108" s="31">
        <f t="shared" si="24"/>
        <v>26387</v>
      </c>
      <c r="M108" s="25" t="s">
        <v>784</v>
      </c>
      <c r="N108" s="1" t="s">
        <v>130</v>
      </c>
      <c r="O108" s="1" t="s">
        <v>785</v>
      </c>
      <c r="P108" s="1" t="s">
        <v>65</v>
      </c>
      <c r="Q108" s="1" t="s">
        <v>66</v>
      </c>
      <c r="R108" s="1" t="s">
        <v>66</v>
      </c>
      <c r="AV108" s="1" t="s">
        <v>53</v>
      </c>
      <c r="AW108" s="1" t="s">
        <v>795</v>
      </c>
      <c r="AX108" s="1" t="s">
        <v>53</v>
      </c>
      <c r="AY108" s="1" t="s">
        <v>53</v>
      </c>
      <c r="AZ108" s="1" t="s">
        <v>53</v>
      </c>
    </row>
    <row r="109" spans="1:52" ht="26.1" customHeight="1" x14ac:dyDescent="0.3">
      <c r="A109" s="25" t="s">
        <v>585</v>
      </c>
      <c r="B109" s="25" t="s">
        <v>53</v>
      </c>
      <c r="C109" s="25" t="s">
        <v>53</v>
      </c>
      <c r="D109" s="26"/>
      <c r="E109" s="28"/>
      <c r="F109" s="31">
        <f>TRUNC(SUMIF(N106:N108, N105, F106:F108),0)</f>
        <v>22496</v>
      </c>
      <c r="G109" s="28"/>
      <c r="H109" s="31">
        <f>TRUNC(SUMIF(N106:N108, N105, H106:H108),0)</f>
        <v>25870</v>
      </c>
      <c r="I109" s="28"/>
      <c r="J109" s="31">
        <f>TRUNC(SUMIF(N106:N108, N105, J106:J108),0)</f>
        <v>517</v>
      </c>
      <c r="K109" s="28"/>
      <c r="L109" s="31">
        <f>F109+H109+J109</f>
        <v>48883</v>
      </c>
      <c r="M109" s="25" t="s">
        <v>53</v>
      </c>
      <c r="N109" s="1" t="s">
        <v>112</v>
      </c>
      <c r="O109" s="1" t="s">
        <v>112</v>
      </c>
      <c r="P109" s="1" t="s">
        <v>53</v>
      </c>
      <c r="Q109" s="1" t="s">
        <v>53</v>
      </c>
      <c r="R109" s="1" t="s">
        <v>53</v>
      </c>
      <c r="AV109" s="1" t="s">
        <v>53</v>
      </c>
      <c r="AW109" s="1" t="s">
        <v>53</v>
      </c>
      <c r="AX109" s="1" t="s">
        <v>53</v>
      </c>
      <c r="AY109" s="1" t="s">
        <v>53</v>
      </c>
      <c r="AZ109" s="1" t="s">
        <v>53</v>
      </c>
    </row>
    <row r="110" spans="1:52" ht="26.1" customHeight="1" x14ac:dyDescent="0.3">
      <c r="A110" s="26"/>
      <c r="B110" s="26"/>
      <c r="C110" s="26"/>
      <c r="D110" s="26"/>
      <c r="E110" s="28"/>
      <c r="F110" s="31"/>
      <c r="G110" s="28"/>
      <c r="H110" s="31"/>
      <c r="I110" s="28"/>
      <c r="J110" s="31"/>
      <c r="K110" s="28"/>
      <c r="L110" s="31"/>
      <c r="M110" s="26"/>
    </row>
    <row r="111" spans="1:52" ht="26.1" customHeight="1" x14ac:dyDescent="0.3">
      <c r="A111" s="22" t="s">
        <v>796</v>
      </c>
      <c r="B111" s="23"/>
      <c r="C111" s="23"/>
      <c r="D111" s="23"/>
      <c r="E111" s="27"/>
      <c r="F111" s="30"/>
      <c r="G111" s="27"/>
      <c r="H111" s="30"/>
      <c r="I111" s="27"/>
      <c r="J111" s="30"/>
      <c r="K111" s="27"/>
      <c r="L111" s="30"/>
      <c r="M111" s="24"/>
      <c r="N111" s="1" t="s">
        <v>135</v>
      </c>
    </row>
    <row r="112" spans="1:52" ht="26.1" customHeight="1" x14ac:dyDescent="0.3">
      <c r="A112" s="25" t="s">
        <v>797</v>
      </c>
      <c r="B112" s="25" t="s">
        <v>798</v>
      </c>
      <c r="C112" s="25" t="s">
        <v>163</v>
      </c>
      <c r="D112" s="26">
        <v>3.081</v>
      </c>
      <c r="E112" s="28">
        <f>단가대비표!O23</f>
        <v>3600</v>
      </c>
      <c r="F112" s="31">
        <f>TRUNC(E112*D112,1)</f>
        <v>11091.6</v>
      </c>
      <c r="G112" s="28">
        <f>단가대비표!P23</f>
        <v>0</v>
      </c>
      <c r="H112" s="31">
        <f>TRUNC(G112*D112,1)</f>
        <v>0</v>
      </c>
      <c r="I112" s="28">
        <f>단가대비표!V23</f>
        <v>0</v>
      </c>
      <c r="J112" s="31">
        <f>TRUNC(I112*D112,1)</f>
        <v>0</v>
      </c>
      <c r="K112" s="28">
        <f t="shared" ref="K112:L114" si="25">TRUNC(E112+G112+I112,1)</f>
        <v>3600</v>
      </c>
      <c r="L112" s="31">
        <f t="shared" si="25"/>
        <v>11091.6</v>
      </c>
      <c r="M112" s="25" t="s">
        <v>53</v>
      </c>
      <c r="N112" s="1" t="s">
        <v>135</v>
      </c>
      <c r="O112" s="1" t="s">
        <v>799</v>
      </c>
      <c r="P112" s="1" t="s">
        <v>66</v>
      </c>
      <c r="Q112" s="1" t="s">
        <v>66</v>
      </c>
      <c r="R112" s="1" t="s">
        <v>65</v>
      </c>
      <c r="AV112" s="1" t="s">
        <v>53</v>
      </c>
      <c r="AW112" s="1" t="s">
        <v>800</v>
      </c>
      <c r="AX112" s="1" t="s">
        <v>53</v>
      </c>
      <c r="AY112" s="1" t="s">
        <v>53</v>
      </c>
      <c r="AZ112" s="1" t="s">
        <v>53</v>
      </c>
    </row>
    <row r="113" spans="1:52" ht="26.1" customHeight="1" x14ac:dyDescent="0.3">
      <c r="A113" s="25" t="s">
        <v>801</v>
      </c>
      <c r="B113" s="25" t="s">
        <v>802</v>
      </c>
      <c r="C113" s="25" t="s">
        <v>163</v>
      </c>
      <c r="D113" s="26">
        <v>2.8010000000000002</v>
      </c>
      <c r="E113" s="28">
        <f>일위대가목록!E68</f>
        <v>140</v>
      </c>
      <c r="F113" s="31">
        <f>TRUNC(E113*D113,1)</f>
        <v>392.1</v>
      </c>
      <c r="G113" s="28">
        <f>일위대가목록!F68</f>
        <v>7024</v>
      </c>
      <c r="H113" s="31">
        <f>TRUNC(G113*D113,1)</f>
        <v>19674.2</v>
      </c>
      <c r="I113" s="28">
        <f>일위대가목록!G68</f>
        <v>280</v>
      </c>
      <c r="J113" s="31">
        <f>TRUNC(I113*D113,1)</f>
        <v>784.2</v>
      </c>
      <c r="K113" s="28">
        <f t="shared" si="25"/>
        <v>7444</v>
      </c>
      <c r="L113" s="31">
        <f t="shared" si="25"/>
        <v>20850.5</v>
      </c>
      <c r="M113" s="25" t="s">
        <v>803</v>
      </c>
      <c r="N113" s="1" t="s">
        <v>135</v>
      </c>
      <c r="O113" s="1" t="s">
        <v>804</v>
      </c>
      <c r="P113" s="1" t="s">
        <v>65</v>
      </c>
      <c r="Q113" s="1" t="s">
        <v>66</v>
      </c>
      <c r="R113" s="1" t="s">
        <v>66</v>
      </c>
      <c r="AV113" s="1" t="s">
        <v>53</v>
      </c>
      <c r="AW113" s="1" t="s">
        <v>805</v>
      </c>
      <c r="AX113" s="1" t="s">
        <v>53</v>
      </c>
      <c r="AY113" s="1" t="s">
        <v>53</v>
      </c>
      <c r="AZ113" s="1" t="s">
        <v>53</v>
      </c>
    </row>
    <row r="114" spans="1:52" ht="26.1" customHeight="1" x14ac:dyDescent="0.3">
      <c r="A114" s="25" t="s">
        <v>779</v>
      </c>
      <c r="B114" s="25" t="s">
        <v>780</v>
      </c>
      <c r="C114" s="25" t="s">
        <v>255</v>
      </c>
      <c r="D114" s="26">
        <v>1.1000000000000001</v>
      </c>
      <c r="E114" s="28">
        <f>단가대비표!O65</f>
        <v>3300</v>
      </c>
      <c r="F114" s="31">
        <f>TRUNC(E114*D114,1)</f>
        <v>3630</v>
      </c>
      <c r="G114" s="28">
        <f>단가대비표!P65</f>
        <v>0</v>
      </c>
      <c r="H114" s="31">
        <f>TRUNC(G114*D114,1)</f>
        <v>0</v>
      </c>
      <c r="I114" s="28">
        <f>단가대비표!V65</f>
        <v>0</v>
      </c>
      <c r="J114" s="31">
        <f>TRUNC(I114*D114,1)</f>
        <v>0</v>
      </c>
      <c r="K114" s="28">
        <f t="shared" si="25"/>
        <v>3300</v>
      </c>
      <c r="L114" s="31">
        <f t="shared" si="25"/>
        <v>3630</v>
      </c>
      <c r="M114" s="25" t="s">
        <v>53</v>
      </c>
      <c r="N114" s="1" t="s">
        <v>135</v>
      </c>
      <c r="O114" s="1" t="s">
        <v>781</v>
      </c>
      <c r="P114" s="1" t="s">
        <v>66</v>
      </c>
      <c r="Q114" s="1" t="s">
        <v>66</v>
      </c>
      <c r="R114" s="1" t="s">
        <v>65</v>
      </c>
      <c r="AV114" s="1" t="s">
        <v>53</v>
      </c>
      <c r="AW114" s="1" t="s">
        <v>806</v>
      </c>
      <c r="AX114" s="1" t="s">
        <v>53</v>
      </c>
      <c r="AY114" s="1" t="s">
        <v>53</v>
      </c>
      <c r="AZ114" s="1" t="s">
        <v>53</v>
      </c>
    </row>
    <row r="115" spans="1:52" ht="26.1" customHeight="1" x14ac:dyDescent="0.3">
      <c r="A115" s="25" t="s">
        <v>585</v>
      </c>
      <c r="B115" s="25" t="s">
        <v>53</v>
      </c>
      <c r="C115" s="25" t="s">
        <v>53</v>
      </c>
      <c r="D115" s="26"/>
      <c r="E115" s="28"/>
      <c r="F115" s="31">
        <f>TRUNC(SUMIF(N112:N114, N111, F112:F114),0)</f>
        <v>15113</v>
      </c>
      <c r="G115" s="28"/>
      <c r="H115" s="31">
        <f>TRUNC(SUMIF(N112:N114, N111, H112:H114),0)</f>
        <v>19674</v>
      </c>
      <c r="I115" s="28"/>
      <c r="J115" s="31">
        <f>TRUNC(SUMIF(N112:N114, N111, J112:J114),0)</f>
        <v>784</v>
      </c>
      <c r="K115" s="28"/>
      <c r="L115" s="31">
        <f>F115+H115+J115</f>
        <v>35571</v>
      </c>
      <c r="M115" s="25" t="s">
        <v>53</v>
      </c>
      <c r="N115" s="1" t="s">
        <v>112</v>
      </c>
      <c r="O115" s="1" t="s">
        <v>112</v>
      </c>
      <c r="P115" s="1" t="s">
        <v>53</v>
      </c>
      <c r="Q115" s="1" t="s">
        <v>53</v>
      </c>
      <c r="R115" s="1" t="s">
        <v>53</v>
      </c>
      <c r="AV115" s="1" t="s">
        <v>53</v>
      </c>
      <c r="AW115" s="1" t="s">
        <v>53</v>
      </c>
      <c r="AX115" s="1" t="s">
        <v>53</v>
      </c>
      <c r="AY115" s="1" t="s">
        <v>53</v>
      </c>
      <c r="AZ115" s="1" t="s">
        <v>53</v>
      </c>
    </row>
    <row r="116" spans="1:52" ht="26.1" customHeight="1" x14ac:dyDescent="0.3">
      <c r="A116" s="26"/>
      <c r="B116" s="26"/>
      <c r="C116" s="26"/>
      <c r="D116" s="26"/>
      <c r="E116" s="28"/>
      <c r="F116" s="31"/>
      <c r="G116" s="28"/>
      <c r="H116" s="31"/>
      <c r="I116" s="28"/>
      <c r="J116" s="31"/>
      <c r="K116" s="28"/>
      <c r="L116" s="31"/>
      <c r="M116" s="26"/>
    </row>
    <row r="117" spans="1:52" ht="26.1" customHeight="1" x14ac:dyDescent="0.3">
      <c r="A117" s="22" t="s">
        <v>807</v>
      </c>
      <c r="B117" s="23"/>
      <c r="C117" s="23"/>
      <c r="D117" s="23"/>
      <c r="E117" s="27"/>
      <c r="F117" s="30"/>
      <c r="G117" s="27"/>
      <c r="H117" s="30"/>
      <c r="I117" s="27"/>
      <c r="J117" s="30"/>
      <c r="K117" s="27"/>
      <c r="L117" s="30"/>
      <c r="M117" s="24"/>
      <c r="N117" s="1" t="s">
        <v>141</v>
      </c>
    </row>
    <row r="118" spans="1:52" ht="26.1" customHeight="1" x14ac:dyDescent="0.3">
      <c r="A118" s="25" t="s">
        <v>797</v>
      </c>
      <c r="B118" s="25" t="s">
        <v>798</v>
      </c>
      <c r="C118" s="25" t="s">
        <v>163</v>
      </c>
      <c r="D118" s="26">
        <v>4.9000000000000004</v>
      </c>
      <c r="E118" s="28">
        <f>단가대비표!O23</f>
        <v>3600</v>
      </c>
      <c r="F118" s="31">
        <f>TRUNC(E118*D118,1)</f>
        <v>17640</v>
      </c>
      <c r="G118" s="28">
        <f>단가대비표!P23</f>
        <v>0</v>
      </c>
      <c r="H118" s="31">
        <f>TRUNC(G118*D118,1)</f>
        <v>0</v>
      </c>
      <c r="I118" s="28">
        <f>단가대비표!V23</f>
        <v>0</v>
      </c>
      <c r="J118" s="31">
        <f>TRUNC(I118*D118,1)</f>
        <v>0</v>
      </c>
      <c r="K118" s="28">
        <f>TRUNC(E118+G118+I118,1)</f>
        <v>3600</v>
      </c>
      <c r="L118" s="31">
        <f>TRUNC(F118+H118+J118,1)</f>
        <v>17640</v>
      </c>
      <c r="M118" s="25" t="s">
        <v>53</v>
      </c>
      <c r="N118" s="1" t="s">
        <v>141</v>
      </c>
      <c r="O118" s="1" t="s">
        <v>799</v>
      </c>
      <c r="P118" s="1" t="s">
        <v>66</v>
      </c>
      <c r="Q118" s="1" t="s">
        <v>66</v>
      </c>
      <c r="R118" s="1" t="s">
        <v>65</v>
      </c>
      <c r="AV118" s="1" t="s">
        <v>53</v>
      </c>
      <c r="AW118" s="1" t="s">
        <v>808</v>
      </c>
      <c r="AX118" s="1" t="s">
        <v>53</v>
      </c>
      <c r="AY118" s="1" t="s">
        <v>53</v>
      </c>
      <c r="AZ118" s="1" t="s">
        <v>53</v>
      </c>
    </row>
    <row r="119" spans="1:52" ht="26.1" customHeight="1" x14ac:dyDescent="0.3">
      <c r="A119" s="25" t="s">
        <v>801</v>
      </c>
      <c r="B119" s="25" t="s">
        <v>802</v>
      </c>
      <c r="C119" s="25" t="s">
        <v>163</v>
      </c>
      <c r="D119" s="26">
        <v>4.5</v>
      </c>
      <c r="E119" s="28">
        <f>일위대가목록!E68</f>
        <v>140</v>
      </c>
      <c r="F119" s="31">
        <f>TRUNC(E119*D119,1)</f>
        <v>630</v>
      </c>
      <c r="G119" s="28">
        <f>일위대가목록!F68</f>
        <v>7024</v>
      </c>
      <c r="H119" s="31">
        <f>TRUNC(G119*D119,1)</f>
        <v>31608</v>
      </c>
      <c r="I119" s="28">
        <f>일위대가목록!G68</f>
        <v>280</v>
      </c>
      <c r="J119" s="31">
        <f>TRUNC(I119*D119,1)</f>
        <v>1260</v>
      </c>
      <c r="K119" s="28">
        <f>TRUNC(E119+G119+I119,1)</f>
        <v>7444</v>
      </c>
      <c r="L119" s="31">
        <f>TRUNC(F119+H119+J119,1)</f>
        <v>33498</v>
      </c>
      <c r="M119" s="25" t="s">
        <v>803</v>
      </c>
      <c r="N119" s="1" t="s">
        <v>141</v>
      </c>
      <c r="O119" s="1" t="s">
        <v>804</v>
      </c>
      <c r="P119" s="1" t="s">
        <v>65</v>
      </c>
      <c r="Q119" s="1" t="s">
        <v>66</v>
      </c>
      <c r="R119" s="1" t="s">
        <v>66</v>
      </c>
      <c r="AV119" s="1" t="s">
        <v>53</v>
      </c>
      <c r="AW119" s="1" t="s">
        <v>809</v>
      </c>
      <c r="AX119" s="1" t="s">
        <v>53</v>
      </c>
      <c r="AY119" s="1" t="s">
        <v>53</v>
      </c>
      <c r="AZ119" s="1" t="s">
        <v>53</v>
      </c>
    </row>
    <row r="120" spans="1:52" ht="26.1" customHeight="1" x14ac:dyDescent="0.3">
      <c r="A120" s="25" t="s">
        <v>585</v>
      </c>
      <c r="B120" s="25" t="s">
        <v>53</v>
      </c>
      <c r="C120" s="25" t="s">
        <v>53</v>
      </c>
      <c r="D120" s="26"/>
      <c r="E120" s="28"/>
      <c r="F120" s="31">
        <f>TRUNC(SUMIF(N118:N119, N117, F118:F119),0)</f>
        <v>18270</v>
      </c>
      <c r="G120" s="28"/>
      <c r="H120" s="31">
        <f>TRUNC(SUMIF(N118:N119, N117, H118:H119),0)</f>
        <v>31608</v>
      </c>
      <c r="I120" s="28"/>
      <c r="J120" s="31">
        <f>TRUNC(SUMIF(N118:N119, N117, J118:J119),0)</f>
        <v>1260</v>
      </c>
      <c r="K120" s="28"/>
      <c r="L120" s="31">
        <f>F120+H120+J120</f>
        <v>51138</v>
      </c>
      <c r="M120" s="25" t="s">
        <v>53</v>
      </c>
      <c r="N120" s="1" t="s">
        <v>112</v>
      </c>
      <c r="O120" s="1" t="s">
        <v>112</v>
      </c>
      <c r="P120" s="1" t="s">
        <v>53</v>
      </c>
      <c r="Q120" s="1" t="s">
        <v>53</v>
      </c>
      <c r="R120" s="1" t="s">
        <v>53</v>
      </c>
      <c r="AV120" s="1" t="s">
        <v>53</v>
      </c>
      <c r="AW120" s="1" t="s">
        <v>53</v>
      </c>
      <c r="AX120" s="1" t="s">
        <v>53</v>
      </c>
      <c r="AY120" s="1" t="s">
        <v>53</v>
      </c>
      <c r="AZ120" s="1" t="s">
        <v>53</v>
      </c>
    </row>
    <row r="121" spans="1:52" ht="26.1" customHeight="1" x14ac:dyDescent="0.3">
      <c r="A121" s="26"/>
      <c r="B121" s="26"/>
      <c r="C121" s="26"/>
      <c r="D121" s="26"/>
      <c r="E121" s="28"/>
      <c r="F121" s="31"/>
      <c r="G121" s="28"/>
      <c r="H121" s="31"/>
      <c r="I121" s="28"/>
      <c r="J121" s="31"/>
      <c r="K121" s="28"/>
      <c r="L121" s="31"/>
      <c r="M121" s="26"/>
    </row>
    <row r="122" spans="1:52" ht="26.1" customHeight="1" x14ac:dyDescent="0.3">
      <c r="A122" s="22" t="s">
        <v>810</v>
      </c>
      <c r="B122" s="23"/>
      <c r="C122" s="23"/>
      <c r="D122" s="23"/>
      <c r="E122" s="27"/>
      <c r="F122" s="30"/>
      <c r="G122" s="27"/>
      <c r="H122" s="30"/>
      <c r="I122" s="27"/>
      <c r="J122" s="30"/>
      <c r="K122" s="27"/>
      <c r="L122" s="30"/>
      <c r="M122" s="24"/>
      <c r="N122" s="1" t="s">
        <v>146</v>
      </c>
    </row>
    <row r="123" spans="1:52" ht="26.1" customHeight="1" x14ac:dyDescent="0.3">
      <c r="A123" s="25" t="s">
        <v>811</v>
      </c>
      <c r="B123" s="25" t="s">
        <v>812</v>
      </c>
      <c r="C123" s="25" t="s">
        <v>163</v>
      </c>
      <c r="D123" s="26">
        <v>4.6628999999999996</v>
      </c>
      <c r="E123" s="28">
        <f>단가대비표!O22</f>
        <v>1055.5999999999999</v>
      </c>
      <c r="F123" s="31">
        <f t="shared" ref="F123:F130" si="26">TRUNC(E123*D123,1)</f>
        <v>4922.1000000000004</v>
      </c>
      <c r="G123" s="28">
        <f>단가대비표!P22</f>
        <v>0</v>
      </c>
      <c r="H123" s="31">
        <f t="shared" ref="H123:H130" si="27">TRUNC(G123*D123,1)</f>
        <v>0</v>
      </c>
      <c r="I123" s="28">
        <f>단가대비표!V22</f>
        <v>0</v>
      </c>
      <c r="J123" s="31">
        <f t="shared" ref="J123:J130" si="28">TRUNC(I123*D123,1)</f>
        <v>0</v>
      </c>
      <c r="K123" s="28">
        <f t="shared" ref="K123:L130" si="29">TRUNC(E123+G123+I123,1)</f>
        <v>1055.5999999999999</v>
      </c>
      <c r="L123" s="31">
        <f t="shared" si="29"/>
        <v>4922.1000000000004</v>
      </c>
      <c r="M123" s="25" t="s">
        <v>53</v>
      </c>
      <c r="N123" s="1" t="s">
        <v>146</v>
      </c>
      <c r="O123" s="1" t="s">
        <v>813</v>
      </c>
      <c r="P123" s="1" t="s">
        <v>66</v>
      </c>
      <c r="Q123" s="1" t="s">
        <v>66</v>
      </c>
      <c r="R123" s="1" t="s">
        <v>65</v>
      </c>
      <c r="AV123" s="1" t="s">
        <v>53</v>
      </c>
      <c r="AW123" s="1" t="s">
        <v>814</v>
      </c>
      <c r="AX123" s="1" t="s">
        <v>53</v>
      </c>
      <c r="AY123" s="1" t="s">
        <v>53</v>
      </c>
      <c r="AZ123" s="1" t="s">
        <v>53</v>
      </c>
    </row>
    <row r="124" spans="1:52" ht="26.1" customHeight="1" x14ac:dyDescent="0.3">
      <c r="A124" s="25" t="s">
        <v>161</v>
      </c>
      <c r="B124" s="25" t="s">
        <v>815</v>
      </c>
      <c r="C124" s="25" t="s">
        <v>163</v>
      </c>
      <c r="D124" s="26">
        <v>1.7634000000000001</v>
      </c>
      <c r="E124" s="28">
        <f>단가대비표!O20</f>
        <v>1010</v>
      </c>
      <c r="F124" s="31">
        <f t="shared" si="26"/>
        <v>1781</v>
      </c>
      <c r="G124" s="28">
        <f>단가대비표!P20</f>
        <v>0</v>
      </c>
      <c r="H124" s="31">
        <f t="shared" si="27"/>
        <v>0</v>
      </c>
      <c r="I124" s="28">
        <f>단가대비표!V20</f>
        <v>0</v>
      </c>
      <c r="J124" s="31">
        <f t="shared" si="28"/>
        <v>0</v>
      </c>
      <c r="K124" s="28">
        <f t="shared" si="29"/>
        <v>1010</v>
      </c>
      <c r="L124" s="31">
        <f t="shared" si="29"/>
        <v>1781</v>
      </c>
      <c r="M124" s="25" t="s">
        <v>53</v>
      </c>
      <c r="N124" s="1" t="s">
        <v>146</v>
      </c>
      <c r="O124" s="1" t="s">
        <v>816</v>
      </c>
      <c r="P124" s="1" t="s">
        <v>66</v>
      </c>
      <c r="Q124" s="1" t="s">
        <v>66</v>
      </c>
      <c r="R124" s="1" t="s">
        <v>65</v>
      </c>
      <c r="AV124" s="1" t="s">
        <v>53</v>
      </c>
      <c r="AW124" s="1" t="s">
        <v>817</v>
      </c>
      <c r="AX124" s="1" t="s">
        <v>53</v>
      </c>
      <c r="AY124" s="1" t="s">
        <v>53</v>
      </c>
      <c r="AZ124" s="1" t="s">
        <v>53</v>
      </c>
    </row>
    <row r="125" spans="1:52" ht="26.1" customHeight="1" x14ac:dyDescent="0.3">
      <c r="A125" s="25" t="s">
        <v>801</v>
      </c>
      <c r="B125" s="25" t="s">
        <v>818</v>
      </c>
      <c r="C125" s="25" t="s">
        <v>163</v>
      </c>
      <c r="D125" s="26">
        <v>5.9180000000000001</v>
      </c>
      <c r="E125" s="28">
        <f>일위대가목록!E69</f>
        <v>162</v>
      </c>
      <c r="F125" s="31">
        <f t="shared" si="26"/>
        <v>958.7</v>
      </c>
      <c r="G125" s="28">
        <f>일위대가목록!F69</f>
        <v>5404</v>
      </c>
      <c r="H125" s="31">
        <f t="shared" si="27"/>
        <v>31980.799999999999</v>
      </c>
      <c r="I125" s="28">
        <f>일위대가목록!G69</f>
        <v>270</v>
      </c>
      <c r="J125" s="31">
        <f t="shared" si="28"/>
        <v>1597.8</v>
      </c>
      <c r="K125" s="28">
        <f t="shared" si="29"/>
        <v>5836</v>
      </c>
      <c r="L125" s="31">
        <f t="shared" si="29"/>
        <v>34537.300000000003</v>
      </c>
      <c r="M125" s="25" t="s">
        <v>819</v>
      </c>
      <c r="N125" s="1" t="s">
        <v>146</v>
      </c>
      <c r="O125" s="1" t="s">
        <v>820</v>
      </c>
      <c r="P125" s="1" t="s">
        <v>65</v>
      </c>
      <c r="Q125" s="1" t="s">
        <v>66</v>
      </c>
      <c r="R125" s="1" t="s">
        <v>66</v>
      </c>
      <c r="AV125" s="1" t="s">
        <v>53</v>
      </c>
      <c r="AW125" s="1" t="s">
        <v>821</v>
      </c>
      <c r="AX125" s="1" t="s">
        <v>53</v>
      </c>
      <c r="AY125" s="1" t="s">
        <v>53</v>
      </c>
      <c r="AZ125" s="1" t="s">
        <v>53</v>
      </c>
    </row>
    <row r="126" spans="1:52" ht="26.1" customHeight="1" x14ac:dyDescent="0.3">
      <c r="A126" s="25" t="s">
        <v>822</v>
      </c>
      <c r="B126" s="25" t="s">
        <v>823</v>
      </c>
      <c r="C126" s="25" t="s">
        <v>82</v>
      </c>
      <c r="D126" s="26">
        <v>1.05</v>
      </c>
      <c r="E126" s="28">
        <f>일위대가목록!E70</f>
        <v>90</v>
      </c>
      <c r="F126" s="31">
        <f t="shared" si="26"/>
        <v>94.5</v>
      </c>
      <c r="G126" s="28">
        <f>일위대가목록!F70</f>
        <v>4541</v>
      </c>
      <c r="H126" s="31">
        <f t="shared" si="27"/>
        <v>4768</v>
      </c>
      <c r="I126" s="28">
        <f>일위대가목록!G70</f>
        <v>0</v>
      </c>
      <c r="J126" s="31">
        <f t="shared" si="28"/>
        <v>0</v>
      </c>
      <c r="K126" s="28">
        <f t="shared" si="29"/>
        <v>4631</v>
      </c>
      <c r="L126" s="31">
        <f t="shared" si="29"/>
        <v>4862.5</v>
      </c>
      <c r="M126" s="25" t="s">
        <v>824</v>
      </c>
      <c r="N126" s="1" t="s">
        <v>146</v>
      </c>
      <c r="O126" s="1" t="s">
        <v>825</v>
      </c>
      <c r="P126" s="1" t="s">
        <v>65</v>
      </c>
      <c r="Q126" s="1" t="s">
        <v>66</v>
      </c>
      <c r="R126" s="1" t="s">
        <v>66</v>
      </c>
      <c r="AV126" s="1" t="s">
        <v>53</v>
      </c>
      <c r="AW126" s="1" t="s">
        <v>826</v>
      </c>
      <c r="AX126" s="1" t="s">
        <v>53</v>
      </c>
      <c r="AY126" s="1" t="s">
        <v>53</v>
      </c>
      <c r="AZ126" s="1" t="s">
        <v>53</v>
      </c>
    </row>
    <row r="127" spans="1:52" ht="26.1" customHeight="1" x14ac:dyDescent="0.3">
      <c r="A127" s="25" t="s">
        <v>827</v>
      </c>
      <c r="B127" s="25" t="s">
        <v>828</v>
      </c>
      <c r="C127" s="25" t="s">
        <v>82</v>
      </c>
      <c r="D127" s="26">
        <v>0.45</v>
      </c>
      <c r="E127" s="28">
        <f>일위대가목록!E71</f>
        <v>242</v>
      </c>
      <c r="F127" s="31">
        <f t="shared" si="26"/>
        <v>108.9</v>
      </c>
      <c r="G127" s="28">
        <f>일위대가목록!F71</f>
        <v>12110</v>
      </c>
      <c r="H127" s="31">
        <f t="shared" si="27"/>
        <v>5449.5</v>
      </c>
      <c r="I127" s="28">
        <f>일위대가목록!G71</f>
        <v>0</v>
      </c>
      <c r="J127" s="31">
        <f t="shared" si="28"/>
        <v>0</v>
      </c>
      <c r="K127" s="28">
        <f t="shared" si="29"/>
        <v>12352</v>
      </c>
      <c r="L127" s="31">
        <f t="shared" si="29"/>
        <v>5558.4</v>
      </c>
      <c r="M127" s="25" t="s">
        <v>829</v>
      </c>
      <c r="N127" s="1" t="s">
        <v>146</v>
      </c>
      <c r="O127" s="1" t="s">
        <v>830</v>
      </c>
      <c r="P127" s="1" t="s">
        <v>65</v>
      </c>
      <c r="Q127" s="1" t="s">
        <v>66</v>
      </c>
      <c r="R127" s="1" t="s">
        <v>66</v>
      </c>
      <c r="AV127" s="1" t="s">
        <v>53</v>
      </c>
      <c r="AW127" s="1" t="s">
        <v>831</v>
      </c>
      <c r="AX127" s="1" t="s">
        <v>53</v>
      </c>
      <c r="AY127" s="1" t="s">
        <v>53</v>
      </c>
      <c r="AZ127" s="1" t="s">
        <v>53</v>
      </c>
    </row>
    <row r="128" spans="1:52" ht="26.1" customHeight="1" x14ac:dyDescent="0.3">
      <c r="A128" s="25" t="s">
        <v>315</v>
      </c>
      <c r="B128" s="25" t="s">
        <v>316</v>
      </c>
      <c r="C128" s="25" t="s">
        <v>163</v>
      </c>
      <c r="D128" s="26">
        <v>-0.35599999999999998</v>
      </c>
      <c r="E128" s="28">
        <f>단가대비표!O13</f>
        <v>251</v>
      </c>
      <c r="F128" s="31">
        <f t="shared" si="26"/>
        <v>-89.3</v>
      </c>
      <c r="G128" s="28">
        <f>단가대비표!P13</f>
        <v>0</v>
      </c>
      <c r="H128" s="31">
        <f t="shared" si="27"/>
        <v>0</v>
      </c>
      <c r="I128" s="28">
        <f>단가대비표!V13</f>
        <v>0</v>
      </c>
      <c r="J128" s="31">
        <f t="shared" si="28"/>
        <v>0</v>
      </c>
      <c r="K128" s="28">
        <f t="shared" si="29"/>
        <v>251</v>
      </c>
      <c r="L128" s="31">
        <f t="shared" si="29"/>
        <v>-89.3</v>
      </c>
      <c r="M128" s="25" t="s">
        <v>317</v>
      </c>
      <c r="N128" s="1" t="s">
        <v>146</v>
      </c>
      <c r="O128" s="1" t="s">
        <v>318</v>
      </c>
      <c r="P128" s="1" t="s">
        <v>66</v>
      </c>
      <c r="Q128" s="1" t="s">
        <v>66</v>
      </c>
      <c r="R128" s="1" t="s">
        <v>65</v>
      </c>
      <c r="AV128" s="1" t="s">
        <v>53</v>
      </c>
      <c r="AW128" s="1" t="s">
        <v>832</v>
      </c>
      <c r="AX128" s="1" t="s">
        <v>53</v>
      </c>
      <c r="AY128" s="1" t="s">
        <v>53</v>
      </c>
      <c r="AZ128" s="1" t="s">
        <v>53</v>
      </c>
    </row>
    <row r="129" spans="1:52" ht="26.1" customHeight="1" x14ac:dyDescent="0.3">
      <c r="A129" s="25" t="s">
        <v>833</v>
      </c>
      <c r="B129" s="25" t="s">
        <v>834</v>
      </c>
      <c r="C129" s="25" t="s">
        <v>82</v>
      </c>
      <c r="D129" s="26">
        <v>1.05</v>
      </c>
      <c r="E129" s="28">
        <f>일위대가목록!E72</f>
        <v>686</v>
      </c>
      <c r="F129" s="31">
        <f t="shared" si="26"/>
        <v>720.3</v>
      </c>
      <c r="G129" s="28">
        <f>일위대가목록!F72</f>
        <v>0</v>
      </c>
      <c r="H129" s="31">
        <f t="shared" si="27"/>
        <v>0</v>
      </c>
      <c r="I129" s="28">
        <f>일위대가목록!G72</f>
        <v>0</v>
      </c>
      <c r="J129" s="31">
        <f t="shared" si="28"/>
        <v>0</v>
      </c>
      <c r="K129" s="28">
        <f t="shared" si="29"/>
        <v>686</v>
      </c>
      <c r="L129" s="31">
        <f t="shared" si="29"/>
        <v>720.3</v>
      </c>
      <c r="M129" s="25" t="s">
        <v>835</v>
      </c>
      <c r="N129" s="1" t="s">
        <v>146</v>
      </c>
      <c r="O129" s="1" t="s">
        <v>836</v>
      </c>
      <c r="P129" s="1" t="s">
        <v>65</v>
      </c>
      <c r="Q129" s="1" t="s">
        <v>66</v>
      </c>
      <c r="R129" s="1" t="s">
        <v>66</v>
      </c>
      <c r="AV129" s="1" t="s">
        <v>53</v>
      </c>
      <c r="AW129" s="1" t="s">
        <v>837</v>
      </c>
      <c r="AX129" s="1" t="s">
        <v>53</v>
      </c>
      <c r="AY129" s="1" t="s">
        <v>53</v>
      </c>
      <c r="AZ129" s="1" t="s">
        <v>53</v>
      </c>
    </row>
    <row r="130" spans="1:52" ht="26.1" customHeight="1" x14ac:dyDescent="0.3">
      <c r="A130" s="25" t="s">
        <v>838</v>
      </c>
      <c r="B130" s="25" t="s">
        <v>839</v>
      </c>
      <c r="C130" s="25" t="s">
        <v>82</v>
      </c>
      <c r="D130" s="26">
        <v>0.45</v>
      </c>
      <c r="E130" s="28">
        <f>일위대가목록!E73</f>
        <v>1034</v>
      </c>
      <c r="F130" s="31">
        <f t="shared" si="26"/>
        <v>465.3</v>
      </c>
      <c r="G130" s="28">
        <f>일위대가목록!F73</f>
        <v>0</v>
      </c>
      <c r="H130" s="31">
        <f t="shared" si="27"/>
        <v>0</v>
      </c>
      <c r="I130" s="28">
        <f>일위대가목록!G73</f>
        <v>0</v>
      </c>
      <c r="J130" s="31">
        <f t="shared" si="28"/>
        <v>0</v>
      </c>
      <c r="K130" s="28">
        <f t="shared" si="29"/>
        <v>1034</v>
      </c>
      <c r="L130" s="31">
        <f t="shared" si="29"/>
        <v>465.3</v>
      </c>
      <c r="M130" s="25" t="s">
        <v>840</v>
      </c>
      <c r="N130" s="1" t="s">
        <v>146</v>
      </c>
      <c r="O130" s="1" t="s">
        <v>841</v>
      </c>
      <c r="P130" s="1" t="s">
        <v>65</v>
      </c>
      <c r="Q130" s="1" t="s">
        <v>66</v>
      </c>
      <c r="R130" s="1" t="s">
        <v>66</v>
      </c>
      <c r="AV130" s="1" t="s">
        <v>53</v>
      </c>
      <c r="AW130" s="1" t="s">
        <v>842</v>
      </c>
      <c r="AX130" s="1" t="s">
        <v>53</v>
      </c>
      <c r="AY130" s="1" t="s">
        <v>53</v>
      </c>
      <c r="AZ130" s="1" t="s">
        <v>53</v>
      </c>
    </row>
    <row r="131" spans="1:52" ht="26.1" customHeight="1" x14ac:dyDescent="0.3">
      <c r="A131" s="25" t="s">
        <v>585</v>
      </c>
      <c r="B131" s="25" t="s">
        <v>53</v>
      </c>
      <c r="C131" s="25" t="s">
        <v>53</v>
      </c>
      <c r="D131" s="26"/>
      <c r="E131" s="28"/>
      <c r="F131" s="31">
        <f>TRUNC(SUMIF(N123:N130, N122, F123:F130),0)</f>
        <v>8961</v>
      </c>
      <c r="G131" s="28"/>
      <c r="H131" s="31">
        <f>TRUNC(SUMIF(N123:N130, N122, H123:H130),0)</f>
        <v>42198</v>
      </c>
      <c r="I131" s="28"/>
      <c r="J131" s="31">
        <f>TRUNC(SUMIF(N123:N130, N122, J123:J130),0)</f>
        <v>1597</v>
      </c>
      <c r="K131" s="28"/>
      <c r="L131" s="31">
        <f>F131+H131+J131</f>
        <v>52756</v>
      </c>
      <c r="M131" s="25" t="s">
        <v>53</v>
      </c>
      <c r="N131" s="1" t="s">
        <v>112</v>
      </c>
      <c r="O131" s="1" t="s">
        <v>112</v>
      </c>
      <c r="P131" s="1" t="s">
        <v>53</v>
      </c>
      <c r="Q131" s="1" t="s">
        <v>53</v>
      </c>
      <c r="R131" s="1" t="s">
        <v>53</v>
      </c>
      <c r="AV131" s="1" t="s">
        <v>53</v>
      </c>
      <c r="AW131" s="1" t="s">
        <v>53</v>
      </c>
      <c r="AX131" s="1" t="s">
        <v>53</v>
      </c>
      <c r="AY131" s="1" t="s">
        <v>53</v>
      </c>
      <c r="AZ131" s="1" t="s">
        <v>53</v>
      </c>
    </row>
    <row r="132" spans="1:52" ht="26.1" customHeight="1" x14ac:dyDescent="0.3">
      <c r="A132" s="26"/>
      <c r="B132" s="26"/>
      <c r="C132" s="26"/>
      <c r="D132" s="26"/>
      <c r="E132" s="28"/>
      <c r="F132" s="31"/>
      <c r="G132" s="28"/>
      <c r="H132" s="31"/>
      <c r="I132" s="28"/>
      <c r="J132" s="31"/>
      <c r="K132" s="28"/>
      <c r="L132" s="31"/>
      <c r="M132" s="26"/>
    </row>
    <row r="133" spans="1:52" ht="26.1" customHeight="1" x14ac:dyDescent="0.3">
      <c r="A133" s="22" t="s">
        <v>843</v>
      </c>
      <c r="B133" s="23"/>
      <c r="C133" s="23"/>
      <c r="D133" s="23"/>
      <c r="E133" s="27"/>
      <c r="F133" s="30"/>
      <c r="G133" s="27"/>
      <c r="H133" s="30"/>
      <c r="I133" s="27"/>
      <c r="J133" s="30"/>
      <c r="K133" s="27"/>
      <c r="L133" s="30"/>
      <c r="M133" s="24"/>
      <c r="N133" s="1" t="s">
        <v>174</v>
      </c>
    </row>
    <row r="134" spans="1:52" ht="26.1" customHeight="1" x14ac:dyDescent="0.3">
      <c r="A134" s="25" t="s">
        <v>844</v>
      </c>
      <c r="B134" s="25" t="s">
        <v>581</v>
      </c>
      <c r="C134" s="25" t="s">
        <v>582</v>
      </c>
      <c r="D134" s="26">
        <v>12.54</v>
      </c>
      <c r="E134" s="28">
        <f>단가대비표!O89</f>
        <v>0</v>
      </c>
      <c r="F134" s="31">
        <f>TRUNC(E134*D134,1)</f>
        <v>0</v>
      </c>
      <c r="G134" s="28">
        <f>단가대비표!P89</f>
        <v>243870</v>
      </c>
      <c r="H134" s="31">
        <f>TRUNC(G134*D134,1)</f>
        <v>3058129.8</v>
      </c>
      <c r="I134" s="28">
        <f>단가대비표!V89</f>
        <v>0</v>
      </c>
      <c r="J134" s="31">
        <f>TRUNC(I134*D134,1)</f>
        <v>0</v>
      </c>
      <c r="K134" s="28">
        <f>TRUNC(E134+G134+I134,1)</f>
        <v>243870</v>
      </c>
      <c r="L134" s="31">
        <f>TRUNC(F134+H134+J134,1)</f>
        <v>3058129.8</v>
      </c>
      <c r="M134" s="25" t="s">
        <v>53</v>
      </c>
      <c r="N134" s="1" t="s">
        <v>174</v>
      </c>
      <c r="O134" s="1" t="s">
        <v>845</v>
      </c>
      <c r="P134" s="1" t="s">
        <v>66</v>
      </c>
      <c r="Q134" s="1" t="s">
        <v>66</v>
      </c>
      <c r="R134" s="1" t="s">
        <v>65</v>
      </c>
      <c r="V134">
        <v>1</v>
      </c>
      <c r="AV134" s="1" t="s">
        <v>53</v>
      </c>
      <c r="AW134" s="1" t="s">
        <v>846</v>
      </c>
      <c r="AX134" s="1" t="s">
        <v>53</v>
      </c>
      <c r="AY134" s="1" t="s">
        <v>53</v>
      </c>
      <c r="AZ134" s="1" t="s">
        <v>53</v>
      </c>
    </row>
    <row r="135" spans="1:52" ht="26.1" customHeight="1" x14ac:dyDescent="0.3">
      <c r="A135" s="25" t="s">
        <v>847</v>
      </c>
      <c r="B135" s="25" t="s">
        <v>848</v>
      </c>
      <c r="C135" s="25" t="s">
        <v>387</v>
      </c>
      <c r="D135" s="26">
        <v>1</v>
      </c>
      <c r="E135" s="28">
        <v>0</v>
      </c>
      <c r="F135" s="31">
        <f>TRUNC(E135*D135,1)</f>
        <v>0</v>
      </c>
      <c r="G135" s="28">
        <v>0</v>
      </c>
      <c r="H135" s="31">
        <f>TRUNC(G135*D135,1)</f>
        <v>0</v>
      </c>
      <c r="I135" s="28">
        <f>TRUNC(SUMIF(V134:V135, RIGHTB(O135, 1), H134:H135)*U135, 2)</f>
        <v>91743.89</v>
      </c>
      <c r="J135" s="31">
        <f>TRUNC(I135*D135,1)</f>
        <v>91743.8</v>
      </c>
      <c r="K135" s="28">
        <f>TRUNC(E135+G135+I135,1)</f>
        <v>91743.8</v>
      </c>
      <c r="L135" s="31">
        <f>TRUNC(F135+H135+J135,1)</f>
        <v>91743.8</v>
      </c>
      <c r="M135" s="25" t="s">
        <v>53</v>
      </c>
      <c r="N135" s="1" t="s">
        <v>174</v>
      </c>
      <c r="O135" s="1" t="s">
        <v>388</v>
      </c>
      <c r="P135" s="1" t="s">
        <v>66</v>
      </c>
      <c r="Q135" s="1" t="s">
        <v>66</v>
      </c>
      <c r="R135" s="1" t="s">
        <v>66</v>
      </c>
      <c r="S135">
        <v>1</v>
      </c>
      <c r="T135">
        <v>2</v>
      </c>
      <c r="U135">
        <v>0.03</v>
      </c>
      <c r="AV135" s="1" t="s">
        <v>53</v>
      </c>
      <c r="AW135" s="1" t="s">
        <v>849</v>
      </c>
      <c r="AX135" s="1" t="s">
        <v>53</v>
      </c>
      <c r="AY135" s="1" t="s">
        <v>53</v>
      </c>
      <c r="AZ135" s="1" t="s">
        <v>53</v>
      </c>
    </row>
    <row r="136" spans="1:52" ht="26.1" customHeight="1" x14ac:dyDescent="0.3">
      <c r="A136" s="25" t="s">
        <v>585</v>
      </c>
      <c r="B136" s="25" t="s">
        <v>53</v>
      </c>
      <c r="C136" s="25" t="s">
        <v>53</v>
      </c>
      <c r="D136" s="26"/>
      <c r="E136" s="28"/>
      <c r="F136" s="31">
        <f>TRUNC(SUMIF(N134:N135, N133, F134:F135),0)</f>
        <v>0</v>
      </c>
      <c r="G136" s="28"/>
      <c r="H136" s="31">
        <f>TRUNC(SUMIF(N134:N135, N133, H134:H135),0)</f>
        <v>3058129</v>
      </c>
      <c r="I136" s="28"/>
      <c r="J136" s="31">
        <f>TRUNC(SUMIF(N134:N135, N133, J134:J135),0)</f>
        <v>91743</v>
      </c>
      <c r="K136" s="28"/>
      <c r="L136" s="31">
        <f>F136+H136+J136</f>
        <v>3149872</v>
      </c>
      <c r="M136" s="25" t="s">
        <v>53</v>
      </c>
      <c r="N136" s="1" t="s">
        <v>112</v>
      </c>
      <c r="O136" s="1" t="s">
        <v>112</v>
      </c>
      <c r="P136" s="1" t="s">
        <v>53</v>
      </c>
      <c r="Q136" s="1" t="s">
        <v>53</v>
      </c>
      <c r="R136" s="1" t="s">
        <v>53</v>
      </c>
      <c r="AV136" s="1" t="s">
        <v>53</v>
      </c>
      <c r="AW136" s="1" t="s">
        <v>53</v>
      </c>
      <c r="AX136" s="1" t="s">
        <v>53</v>
      </c>
      <c r="AY136" s="1" t="s">
        <v>53</v>
      </c>
      <c r="AZ136" s="1" t="s">
        <v>53</v>
      </c>
    </row>
    <row r="137" spans="1:52" ht="26.1" customHeight="1" x14ac:dyDescent="0.3">
      <c r="A137" s="26"/>
      <c r="B137" s="26"/>
      <c r="C137" s="26"/>
      <c r="D137" s="26"/>
      <c r="E137" s="28"/>
      <c r="F137" s="31"/>
      <c r="G137" s="28"/>
      <c r="H137" s="31"/>
      <c r="I137" s="28"/>
      <c r="J137" s="31"/>
      <c r="K137" s="28"/>
      <c r="L137" s="31"/>
      <c r="M137" s="26"/>
    </row>
    <row r="138" spans="1:52" ht="26.1" customHeight="1" x14ac:dyDescent="0.3">
      <c r="A138" s="22" t="s">
        <v>850</v>
      </c>
      <c r="B138" s="23"/>
      <c r="C138" s="23"/>
      <c r="D138" s="23"/>
      <c r="E138" s="27"/>
      <c r="F138" s="30"/>
      <c r="G138" s="27"/>
      <c r="H138" s="30"/>
      <c r="I138" s="27"/>
      <c r="J138" s="30"/>
      <c r="K138" s="27"/>
      <c r="L138" s="30"/>
      <c r="M138" s="24"/>
      <c r="N138" s="1" t="s">
        <v>203</v>
      </c>
    </row>
    <row r="139" spans="1:52" ht="26.1" customHeight="1" x14ac:dyDescent="0.3">
      <c r="A139" s="25" t="s">
        <v>53</v>
      </c>
      <c r="B139" s="25" t="s">
        <v>53</v>
      </c>
      <c r="C139" s="25" t="s">
        <v>53</v>
      </c>
      <c r="D139" s="26"/>
      <c r="E139" s="28"/>
      <c r="F139" s="31"/>
      <c r="G139" s="28"/>
      <c r="H139" s="31"/>
      <c r="I139" s="28"/>
      <c r="J139" s="31"/>
      <c r="K139" s="28"/>
      <c r="L139" s="31"/>
      <c r="M139" s="25" t="s">
        <v>53</v>
      </c>
      <c r="N139" s="1" t="s">
        <v>53</v>
      </c>
      <c r="O139" s="1" t="s">
        <v>53</v>
      </c>
      <c r="P139" s="1" t="s">
        <v>53</v>
      </c>
      <c r="Q139" s="1" t="s">
        <v>53</v>
      </c>
      <c r="R139" s="1" t="s">
        <v>53</v>
      </c>
      <c r="AV139" s="1" t="s">
        <v>53</v>
      </c>
      <c r="AW139" s="1" t="s">
        <v>53</v>
      </c>
      <c r="AX139" s="1" t="s">
        <v>53</v>
      </c>
      <c r="AY139" s="1" t="s">
        <v>53</v>
      </c>
      <c r="AZ139" s="1" t="s">
        <v>53</v>
      </c>
    </row>
    <row r="140" spans="1:52" ht="26.1" customHeight="1" x14ac:dyDescent="0.3">
      <c r="A140" s="26"/>
      <c r="B140" s="26"/>
      <c r="C140" s="26"/>
      <c r="D140" s="26"/>
      <c r="E140" s="28"/>
      <c r="F140" s="31"/>
      <c r="G140" s="28"/>
      <c r="H140" s="31"/>
      <c r="I140" s="28"/>
      <c r="J140" s="31"/>
      <c r="K140" s="28"/>
      <c r="L140" s="31"/>
      <c r="M140" s="26"/>
    </row>
    <row r="141" spans="1:52" ht="26.1" customHeight="1" x14ac:dyDescent="0.3">
      <c r="A141" s="22" t="s">
        <v>851</v>
      </c>
      <c r="B141" s="23"/>
      <c r="C141" s="23"/>
      <c r="D141" s="23"/>
      <c r="E141" s="27"/>
      <c r="F141" s="30"/>
      <c r="G141" s="27"/>
      <c r="H141" s="30"/>
      <c r="I141" s="27"/>
      <c r="J141" s="30"/>
      <c r="K141" s="27"/>
      <c r="L141" s="30"/>
      <c r="M141" s="24"/>
      <c r="N141" s="1" t="s">
        <v>208</v>
      </c>
    </row>
    <row r="142" spans="1:52" ht="26.1" customHeight="1" x14ac:dyDescent="0.3">
      <c r="A142" s="25" t="s">
        <v>53</v>
      </c>
      <c r="B142" s="25" t="s">
        <v>53</v>
      </c>
      <c r="C142" s="25" t="s">
        <v>53</v>
      </c>
      <c r="D142" s="26"/>
      <c r="E142" s="28"/>
      <c r="F142" s="31"/>
      <c r="G142" s="28"/>
      <c r="H142" s="31"/>
      <c r="I142" s="28"/>
      <c r="J142" s="31"/>
      <c r="K142" s="28"/>
      <c r="L142" s="31"/>
      <c r="M142" s="25" t="s">
        <v>53</v>
      </c>
      <c r="N142" s="1" t="s">
        <v>53</v>
      </c>
      <c r="O142" s="1" t="s">
        <v>53</v>
      </c>
      <c r="P142" s="1" t="s">
        <v>53</v>
      </c>
      <c r="Q142" s="1" t="s">
        <v>53</v>
      </c>
      <c r="R142" s="1" t="s">
        <v>53</v>
      </c>
      <c r="AV142" s="1" t="s">
        <v>53</v>
      </c>
      <c r="AW142" s="1" t="s">
        <v>53</v>
      </c>
      <c r="AX142" s="1" t="s">
        <v>53</v>
      </c>
      <c r="AY142" s="1" t="s">
        <v>53</v>
      </c>
      <c r="AZ142" s="1" t="s">
        <v>53</v>
      </c>
    </row>
    <row r="143" spans="1:52" ht="26.1" customHeight="1" x14ac:dyDescent="0.3">
      <c r="A143" s="26"/>
      <c r="B143" s="26"/>
      <c r="C143" s="26"/>
      <c r="D143" s="26"/>
      <c r="E143" s="28"/>
      <c r="F143" s="31"/>
      <c r="G143" s="28"/>
      <c r="H143" s="31"/>
      <c r="I143" s="28"/>
      <c r="J143" s="31"/>
      <c r="K143" s="28"/>
      <c r="L143" s="31"/>
      <c r="M143" s="26"/>
    </row>
    <row r="144" spans="1:52" ht="26.1" customHeight="1" x14ac:dyDescent="0.3">
      <c r="A144" s="22" t="s">
        <v>852</v>
      </c>
      <c r="B144" s="23"/>
      <c r="C144" s="23"/>
      <c r="D144" s="23"/>
      <c r="E144" s="27"/>
      <c r="F144" s="30"/>
      <c r="G144" s="27"/>
      <c r="H144" s="30"/>
      <c r="I144" s="27"/>
      <c r="J144" s="30"/>
      <c r="K144" s="27"/>
      <c r="L144" s="30"/>
      <c r="M144" s="24"/>
      <c r="N144" s="1" t="s">
        <v>213</v>
      </c>
    </row>
    <row r="145" spans="1:52" ht="26.1" customHeight="1" x14ac:dyDescent="0.3">
      <c r="A145" s="25" t="s">
        <v>53</v>
      </c>
      <c r="B145" s="25" t="s">
        <v>53</v>
      </c>
      <c r="C145" s="25" t="s">
        <v>53</v>
      </c>
      <c r="D145" s="26"/>
      <c r="E145" s="28"/>
      <c r="F145" s="31"/>
      <c r="G145" s="28"/>
      <c r="H145" s="31"/>
      <c r="I145" s="28"/>
      <c r="J145" s="31"/>
      <c r="K145" s="28"/>
      <c r="L145" s="31"/>
      <c r="M145" s="25" t="s">
        <v>53</v>
      </c>
      <c r="N145" s="1" t="s">
        <v>53</v>
      </c>
      <c r="O145" s="1" t="s">
        <v>53</v>
      </c>
      <c r="P145" s="1" t="s">
        <v>53</v>
      </c>
      <c r="Q145" s="1" t="s">
        <v>53</v>
      </c>
      <c r="R145" s="1" t="s">
        <v>53</v>
      </c>
      <c r="AV145" s="1" t="s">
        <v>53</v>
      </c>
      <c r="AW145" s="1" t="s">
        <v>53</v>
      </c>
      <c r="AX145" s="1" t="s">
        <v>53</v>
      </c>
      <c r="AY145" s="1" t="s">
        <v>53</v>
      </c>
      <c r="AZ145" s="1" t="s">
        <v>53</v>
      </c>
    </row>
    <row r="146" spans="1:52" ht="26.1" customHeight="1" x14ac:dyDescent="0.3">
      <c r="A146" s="26"/>
      <c r="B146" s="26"/>
      <c r="C146" s="26"/>
      <c r="D146" s="26"/>
      <c r="E146" s="28"/>
      <c r="F146" s="31"/>
      <c r="G146" s="28"/>
      <c r="H146" s="31"/>
      <c r="I146" s="28"/>
      <c r="J146" s="31"/>
      <c r="K146" s="28"/>
      <c r="L146" s="31"/>
      <c r="M146" s="26"/>
    </row>
    <row r="147" spans="1:52" ht="26.1" customHeight="1" x14ac:dyDescent="0.3">
      <c r="A147" s="22" t="s">
        <v>853</v>
      </c>
      <c r="B147" s="23"/>
      <c r="C147" s="23"/>
      <c r="D147" s="23"/>
      <c r="E147" s="27"/>
      <c r="F147" s="30"/>
      <c r="G147" s="27"/>
      <c r="H147" s="30"/>
      <c r="I147" s="27"/>
      <c r="J147" s="30"/>
      <c r="K147" s="27"/>
      <c r="L147" s="30"/>
      <c r="M147" s="24"/>
      <c r="N147" s="1" t="s">
        <v>218</v>
      </c>
    </row>
    <row r="148" spans="1:52" ht="26.1" customHeight="1" x14ac:dyDescent="0.3">
      <c r="A148" s="25" t="s">
        <v>53</v>
      </c>
      <c r="B148" s="25" t="s">
        <v>53</v>
      </c>
      <c r="C148" s="25" t="s">
        <v>53</v>
      </c>
      <c r="D148" s="26"/>
      <c r="E148" s="28"/>
      <c r="F148" s="31"/>
      <c r="G148" s="28"/>
      <c r="H148" s="31"/>
      <c r="I148" s="28"/>
      <c r="J148" s="31"/>
      <c r="K148" s="28"/>
      <c r="L148" s="31"/>
      <c r="M148" s="25" t="s">
        <v>53</v>
      </c>
      <c r="N148" s="1" t="s">
        <v>53</v>
      </c>
      <c r="O148" s="1" t="s">
        <v>53</v>
      </c>
      <c r="P148" s="1" t="s">
        <v>53</v>
      </c>
      <c r="Q148" s="1" t="s">
        <v>53</v>
      </c>
      <c r="R148" s="1" t="s">
        <v>53</v>
      </c>
      <c r="AV148" s="1" t="s">
        <v>53</v>
      </c>
      <c r="AW148" s="1" t="s">
        <v>53</v>
      </c>
      <c r="AX148" s="1" t="s">
        <v>53</v>
      </c>
      <c r="AY148" s="1" t="s">
        <v>53</v>
      </c>
      <c r="AZ148" s="1" t="s">
        <v>53</v>
      </c>
    </row>
    <row r="149" spans="1:52" ht="26.1" customHeight="1" x14ac:dyDescent="0.3">
      <c r="A149" s="26"/>
      <c r="B149" s="26"/>
      <c r="C149" s="26"/>
      <c r="D149" s="26"/>
      <c r="E149" s="28"/>
      <c r="F149" s="31"/>
      <c r="G149" s="28"/>
      <c r="H149" s="31"/>
      <c r="I149" s="28"/>
      <c r="J149" s="31"/>
      <c r="K149" s="28"/>
      <c r="L149" s="31"/>
      <c r="M149" s="26"/>
    </row>
    <row r="150" spans="1:52" ht="26.1" customHeight="1" x14ac:dyDescent="0.3">
      <c r="A150" s="22" t="s">
        <v>854</v>
      </c>
      <c r="B150" s="23"/>
      <c r="C150" s="23"/>
      <c r="D150" s="23"/>
      <c r="E150" s="27"/>
      <c r="F150" s="30"/>
      <c r="G150" s="27"/>
      <c r="H150" s="30"/>
      <c r="I150" s="27"/>
      <c r="J150" s="30"/>
      <c r="K150" s="27"/>
      <c r="L150" s="30"/>
      <c r="M150" s="24"/>
      <c r="N150" s="1" t="s">
        <v>237</v>
      </c>
    </row>
    <row r="151" spans="1:52" ht="26.1" customHeight="1" x14ac:dyDescent="0.3">
      <c r="A151" s="25" t="s">
        <v>855</v>
      </c>
      <c r="B151" s="25" t="s">
        <v>581</v>
      </c>
      <c r="C151" s="25" t="s">
        <v>582</v>
      </c>
      <c r="D151" s="26">
        <v>0.124</v>
      </c>
      <c r="E151" s="28">
        <f>단가대비표!O94</f>
        <v>0</v>
      </c>
      <c r="F151" s="31">
        <f>TRUNC(E151*D151,1)</f>
        <v>0</v>
      </c>
      <c r="G151" s="28">
        <f>단가대비표!P94</f>
        <v>258602</v>
      </c>
      <c r="H151" s="31">
        <f>TRUNC(G151*D151,1)</f>
        <v>32066.6</v>
      </c>
      <c r="I151" s="28">
        <f>단가대비표!V94</f>
        <v>0</v>
      </c>
      <c r="J151" s="31">
        <f>TRUNC(I151*D151,1)</f>
        <v>0</v>
      </c>
      <c r="K151" s="28">
        <f>TRUNC(E151+G151+I151,1)</f>
        <v>258602</v>
      </c>
      <c r="L151" s="31">
        <f>TRUNC(F151+H151+J151,1)</f>
        <v>32066.6</v>
      </c>
      <c r="M151" s="25" t="s">
        <v>53</v>
      </c>
      <c r="N151" s="1" t="s">
        <v>237</v>
      </c>
      <c r="O151" s="1" t="s">
        <v>856</v>
      </c>
      <c r="P151" s="1" t="s">
        <v>66</v>
      </c>
      <c r="Q151" s="1" t="s">
        <v>66</v>
      </c>
      <c r="R151" s="1" t="s">
        <v>65</v>
      </c>
      <c r="AV151" s="1" t="s">
        <v>53</v>
      </c>
      <c r="AW151" s="1" t="s">
        <v>857</v>
      </c>
      <c r="AX151" s="1" t="s">
        <v>53</v>
      </c>
      <c r="AY151" s="1" t="s">
        <v>53</v>
      </c>
      <c r="AZ151" s="1" t="s">
        <v>53</v>
      </c>
    </row>
    <row r="152" spans="1:52" ht="26.1" customHeight="1" x14ac:dyDescent="0.3">
      <c r="A152" s="25" t="s">
        <v>748</v>
      </c>
      <c r="B152" s="25" t="s">
        <v>581</v>
      </c>
      <c r="C152" s="25" t="s">
        <v>582</v>
      </c>
      <c r="D152" s="26">
        <v>0.02</v>
      </c>
      <c r="E152" s="28">
        <f>단가대비표!O86</f>
        <v>0</v>
      </c>
      <c r="F152" s="31">
        <f>TRUNC(E152*D152,1)</f>
        <v>0</v>
      </c>
      <c r="G152" s="28">
        <f>단가대비표!P86</f>
        <v>172698</v>
      </c>
      <c r="H152" s="31">
        <f>TRUNC(G152*D152,1)</f>
        <v>3453.9</v>
      </c>
      <c r="I152" s="28">
        <f>단가대비표!V86</f>
        <v>0</v>
      </c>
      <c r="J152" s="31">
        <f>TRUNC(I152*D152,1)</f>
        <v>0</v>
      </c>
      <c r="K152" s="28">
        <f>TRUNC(E152+G152+I152,1)</f>
        <v>172698</v>
      </c>
      <c r="L152" s="31">
        <f>TRUNC(F152+H152+J152,1)</f>
        <v>3453.9</v>
      </c>
      <c r="M152" s="25" t="s">
        <v>53</v>
      </c>
      <c r="N152" s="1" t="s">
        <v>237</v>
      </c>
      <c r="O152" s="1" t="s">
        <v>749</v>
      </c>
      <c r="P152" s="1" t="s">
        <v>66</v>
      </c>
      <c r="Q152" s="1" t="s">
        <v>66</v>
      </c>
      <c r="R152" s="1" t="s">
        <v>65</v>
      </c>
      <c r="AV152" s="1" t="s">
        <v>53</v>
      </c>
      <c r="AW152" s="1" t="s">
        <v>858</v>
      </c>
      <c r="AX152" s="1" t="s">
        <v>53</v>
      </c>
      <c r="AY152" s="1" t="s">
        <v>53</v>
      </c>
      <c r="AZ152" s="1" t="s">
        <v>53</v>
      </c>
    </row>
    <row r="153" spans="1:52" ht="26.1" customHeight="1" x14ac:dyDescent="0.3">
      <c r="A153" s="25" t="s">
        <v>585</v>
      </c>
      <c r="B153" s="25" t="s">
        <v>53</v>
      </c>
      <c r="C153" s="25" t="s">
        <v>53</v>
      </c>
      <c r="D153" s="26"/>
      <c r="E153" s="28"/>
      <c r="F153" s="31">
        <f>TRUNC(SUMIF(N151:N152, N150, F151:F152),0)</f>
        <v>0</v>
      </c>
      <c r="G153" s="28"/>
      <c r="H153" s="31">
        <f>TRUNC(SUMIF(N151:N152, N150, H151:H152),0)</f>
        <v>35520</v>
      </c>
      <c r="I153" s="28"/>
      <c r="J153" s="31">
        <f>TRUNC(SUMIF(N151:N152, N150, J151:J152),0)</f>
        <v>0</v>
      </c>
      <c r="K153" s="28"/>
      <c r="L153" s="31">
        <f>F153+H153+J153</f>
        <v>35520</v>
      </c>
      <c r="M153" s="25" t="s">
        <v>53</v>
      </c>
      <c r="N153" s="1" t="s">
        <v>112</v>
      </c>
      <c r="O153" s="1" t="s">
        <v>112</v>
      </c>
      <c r="P153" s="1" t="s">
        <v>53</v>
      </c>
      <c r="Q153" s="1" t="s">
        <v>53</v>
      </c>
      <c r="R153" s="1" t="s">
        <v>53</v>
      </c>
      <c r="AV153" s="1" t="s">
        <v>53</v>
      </c>
      <c r="AW153" s="1" t="s">
        <v>53</v>
      </c>
      <c r="AX153" s="1" t="s">
        <v>53</v>
      </c>
      <c r="AY153" s="1" t="s">
        <v>53</v>
      </c>
      <c r="AZ153" s="1" t="s">
        <v>53</v>
      </c>
    </row>
    <row r="154" spans="1:52" ht="26.1" customHeight="1" x14ac:dyDescent="0.3">
      <c r="A154" s="26"/>
      <c r="B154" s="26"/>
      <c r="C154" s="26"/>
      <c r="D154" s="26"/>
      <c r="E154" s="28"/>
      <c r="F154" s="31"/>
      <c r="G154" s="28"/>
      <c r="H154" s="31"/>
      <c r="I154" s="28"/>
      <c r="J154" s="31"/>
      <c r="K154" s="28"/>
      <c r="L154" s="31"/>
      <c r="M154" s="26"/>
    </row>
    <row r="155" spans="1:52" ht="26.1" customHeight="1" x14ac:dyDescent="0.3">
      <c r="A155" s="22" t="s">
        <v>859</v>
      </c>
      <c r="B155" s="23"/>
      <c r="C155" s="23"/>
      <c r="D155" s="23"/>
      <c r="E155" s="27"/>
      <c r="F155" s="30"/>
      <c r="G155" s="27"/>
      <c r="H155" s="30"/>
      <c r="I155" s="27"/>
      <c r="J155" s="30"/>
      <c r="K155" s="27"/>
      <c r="L155" s="30"/>
      <c r="M155" s="24"/>
      <c r="N155" s="1" t="s">
        <v>242</v>
      </c>
    </row>
    <row r="156" spans="1:52" ht="26.1" customHeight="1" x14ac:dyDescent="0.3">
      <c r="A156" s="25" t="s">
        <v>860</v>
      </c>
      <c r="B156" s="25" t="s">
        <v>240</v>
      </c>
      <c r="C156" s="25" t="s">
        <v>861</v>
      </c>
      <c r="D156" s="26">
        <v>1</v>
      </c>
      <c r="E156" s="28">
        <f>단가대비표!O80</f>
        <v>0</v>
      </c>
      <c r="F156" s="31">
        <f>TRUNC(E156*D156,1)</f>
        <v>0</v>
      </c>
      <c r="G156" s="28">
        <f>단가대비표!P80</f>
        <v>41177</v>
      </c>
      <c r="H156" s="31">
        <f>TRUNC(G156*D156,1)</f>
        <v>41177</v>
      </c>
      <c r="I156" s="28">
        <f>단가대비표!V80</f>
        <v>0</v>
      </c>
      <c r="J156" s="31">
        <f>TRUNC(I156*D156,1)</f>
        <v>0</v>
      </c>
      <c r="K156" s="28">
        <f>TRUNC(E156+G156+I156,1)</f>
        <v>41177</v>
      </c>
      <c r="L156" s="31">
        <f>TRUNC(F156+H156+J156,1)</f>
        <v>41177</v>
      </c>
      <c r="M156" s="25" t="s">
        <v>53</v>
      </c>
      <c r="N156" s="1" t="s">
        <v>242</v>
      </c>
      <c r="O156" s="1" t="s">
        <v>862</v>
      </c>
      <c r="P156" s="1" t="s">
        <v>66</v>
      </c>
      <c r="Q156" s="1" t="s">
        <v>66</v>
      </c>
      <c r="R156" s="1" t="s">
        <v>65</v>
      </c>
      <c r="AV156" s="1" t="s">
        <v>53</v>
      </c>
      <c r="AW156" s="1" t="s">
        <v>863</v>
      </c>
      <c r="AX156" s="1" t="s">
        <v>53</v>
      </c>
      <c r="AY156" s="1" t="s">
        <v>53</v>
      </c>
      <c r="AZ156" s="1" t="s">
        <v>53</v>
      </c>
    </row>
    <row r="157" spans="1:52" ht="26.1" customHeight="1" x14ac:dyDescent="0.3">
      <c r="A157" s="25" t="s">
        <v>585</v>
      </c>
      <c r="B157" s="25" t="s">
        <v>53</v>
      </c>
      <c r="C157" s="25" t="s">
        <v>53</v>
      </c>
      <c r="D157" s="26"/>
      <c r="E157" s="28"/>
      <c r="F157" s="31">
        <f>TRUNC(SUMIF(N156:N156, N155, F156:F156),0)</f>
        <v>0</v>
      </c>
      <c r="G157" s="28"/>
      <c r="H157" s="31">
        <f>TRUNC(SUMIF(N156:N156, N155, H156:H156),0)</f>
        <v>41177</v>
      </c>
      <c r="I157" s="28"/>
      <c r="J157" s="31">
        <f>TRUNC(SUMIF(N156:N156, N155, J156:J156),0)</f>
        <v>0</v>
      </c>
      <c r="K157" s="28"/>
      <c r="L157" s="31">
        <f>F157+H157+J157</f>
        <v>41177</v>
      </c>
      <c r="M157" s="25" t="s">
        <v>53</v>
      </c>
      <c r="N157" s="1" t="s">
        <v>112</v>
      </c>
      <c r="O157" s="1" t="s">
        <v>112</v>
      </c>
      <c r="P157" s="1" t="s">
        <v>53</v>
      </c>
      <c r="Q157" s="1" t="s">
        <v>53</v>
      </c>
      <c r="R157" s="1" t="s">
        <v>53</v>
      </c>
      <c r="AV157" s="1" t="s">
        <v>53</v>
      </c>
      <c r="AW157" s="1" t="s">
        <v>53</v>
      </c>
      <c r="AX157" s="1" t="s">
        <v>53</v>
      </c>
      <c r="AY157" s="1" t="s">
        <v>53</v>
      </c>
      <c r="AZ157" s="1" t="s">
        <v>53</v>
      </c>
    </row>
    <row r="158" spans="1:52" ht="26.1" customHeight="1" x14ac:dyDescent="0.3">
      <c r="A158" s="26"/>
      <c r="B158" s="26"/>
      <c r="C158" s="26"/>
      <c r="D158" s="26"/>
      <c r="E158" s="28"/>
      <c r="F158" s="31"/>
      <c r="G158" s="28"/>
      <c r="H158" s="31"/>
      <c r="I158" s="28"/>
      <c r="J158" s="31"/>
      <c r="K158" s="28"/>
      <c r="L158" s="31"/>
      <c r="M158" s="26"/>
    </row>
    <row r="159" spans="1:52" ht="26.1" customHeight="1" x14ac:dyDescent="0.3">
      <c r="A159" s="22" t="s">
        <v>864</v>
      </c>
      <c r="B159" s="23"/>
      <c r="C159" s="23"/>
      <c r="D159" s="23"/>
      <c r="E159" s="27"/>
      <c r="F159" s="30"/>
      <c r="G159" s="27"/>
      <c r="H159" s="30"/>
      <c r="I159" s="27"/>
      <c r="J159" s="30"/>
      <c r="K159" s="27"/>
      <c r="L159" s="30"/>
      <c r="M159" s="24"/>
      <c r="N159" s="1" t="s">
        <v>247</v>
      </c>
    </row>
    <row r="160" spans="1:52" ht="26.1" customHeight="1" x14ac:dyDescent="0.3">
      <c r="A160" s="25" t="s">
        <v>865</v>
      </c>
      <c r="B160" s="25" t="s">
        <v>866</v>
      </c>
      <c r="C160" s="25" t="s">
        <v>574</v>
      </c>
      <c r="D160" s="26">
        <v>0.03</v>
      </c>
      <c r="E160" s="28">
        <f>단가대비표!O71</f>
        <v>10371</v>
      </c>
      <c r="F160" s="31">
        <f>TRUNC(E160*D160,1)</f>
        <v>311.10000000000002</v>
      </c>
      <c r="G160" s="28">
        <f>단가대비표!P71</f>
        <v>0</v>
      </c>
      <c r="H160" s="31">
        <f>TRUNC(G160*D160,1)</f>
        <v>0</v>
      </c>
      <c r="I160" s="28">
        <f>단가대비표!V71</f>
        <v>0</v>
      </c>
      <c r="J160" s="31">
        <f>TRUNC(I160*D160,1)</f>
        <v>0</v>
      </c>
      <c r="K160" s="28">
        <f>TRUNC(E160+G160+I160,1)</f>
        <v>10371</v>
      </c>
      <c r="L160" s="31">
        <f>TRUNC(F160+H160+J160,1)</f>
        <v>311.10000000000002</v>
      </c>
      <c r="M160" s="25" t="s">
        <v>53</v>
      </c>
      <c r="N160" s="1" t="s">
        <v>247</v>
      </c>
      <c r="O160" s="1" t="s">
        <v>867</v>
      </c>
      <c r="P160" s="1" t="s">
        <v>66</v>
      </c>
      <c r="Q160" s="1" t="s">
        <v>66</v>
      </c>
      <c r="R160" s="1" t="s">
        <v>65</v>
      </c>
      <c r="AV160" s="1" t="s">
        <v>53</v>
      </c>
      <c r="AW160" s="1" t="s">
        <v>868</v>
      </c>
      <c r="AX160" s="1" t="s">
        <v>53</v>
      </c>
      <c r="AY160" s="1" t="s">
        <v>53</v>
      </c>
      <c r="AZ160" s="1" t="s">
        <v>53</v>
      </c>
    </row>
    <row r="161" spans="1:52" ht="26.1" customHeight="1" x14ac:dyDescent="0.3">
      <c r="A161" s="25" t="s">
        <v>585</v>
      </c>
      <c r="B161" s="25" t="s">
        <v>53</v>
      </c>
      <c r="C161" s="25" t="s">
        <v>53</v>
      </c>
      <c r="D161" s="26"/>
      <c r="E161" s="28"/>
      <c r="F161" s="31">
        <f>TRUNC(SUMIF(N160:N160, N159, F160:F160),0)</f>
        <v>311</v>
      </c>
      <c r="G161" s="28"/>
      <c r="H161" s="31">
        <f>TRUNC(SUMIF(N160:N160, N159, H160:H160),0)</f>
        <v>0</v>
      </c>
      <c r="I161" s="28"/>
      <c r="J161" s="31">
        <f>TRUNC(SUMIF(N160:N160, N159, J160:J160),0)</f>
        <v>0</v>
      </c>
      <c r="K161" s="28"/>
      <c r="L161" s="31">
        <f>F161+H161+J161</f>
        <v>311</v>
      </c>
      <c r="M161" s="25" t="s">
        <v>53</v>
      </c>
      <c r="N161" s="1" t="s">
        <v>112</v>
      </c>
      <c r="O161" s="1" t="s">
        <v>112</v>
      </c>
      <c r="P161" s="1" t="s">
        <v>53</v>
      </c>
      <c r="Q161" s="1" t="s">
        <v>53</v>
      </c>
      <c r="R161" s="1" t="s">
        <v>53</v>
      </c>
      <c r="AV161" s="1" t="s">
        <v>53</v>
      </c>
      <c r="AW161" s="1" t="s">
        <v>53</v>
      </c>
      <c r="AX161" s="1" t="s">
        <v>53</v>
      </c>
      <c r="AY161" s="1" t="s">
        <v>53</v>
      </c>
      <c r="AZ161" s="1" t="s">
        <v>53</v>
      </c>
    </row>
    <row r="162" spans="1:52" ht="26.1" customHeight="1" x14ac:dyDescent="0.3">
      <c r="A162" s="26"/>
      <c r="B162" s="26"/>
      <c r="C162" s="26"/>
      <c r="D162" s="26"/>
      <c r="E162" s="28"/>
      <c r="F162" s="31"/>
      <c r="G162" s="28"/>
      <c r="H162" s="31"/>
      <c r="I162" s="28"/>
      <c r="J162" s="31"/>
      <c r="K162" s="28"/>
      <c r="L162" s="31"/>
      <c r="M162" s="26"/>
    </row>
    <row r="163" spans="1:52" ht="26.1" customHeight="1" x14ac:dyDescent="0.3">
      <c r="A163" s="22" t="s">
        <v>869</v>
      </c>
      <c r="B163" s="23"/>
      <c r="C163" s="23"/>
      <c r="D163" s="23"/>
      <c r="E163" s="27"/>
      <c r="F163" s="30"/>
      <c r="G163" s="27"/>
      <c r="H163" s="30"/>
      <c r="I163" s="27"/>
      <c r="J163" s="30"/>
      <c r="K163" s="27"/>
      <c r="L163" s="30"/>
      <c r="M163" s="24"/>
      <c r="N163" s="1" t="s">
        <v>263</v>
      </c>
    </row>
    <row r="164" spans="1:52" ht="26.1" customHeight="1" x14ac:dyDescent="0.3">
      <c r="A164" s="25" t="s">
        <v>870</v>
      </c>
      <c r="B164" s="25" t="s">
        <v>871</v>
      </c>
      <c r="C164" s="25" t="s">
        <v>82</v>
      </c>
      <c r="D164" s="26">
        <v>1</v>
      </c>
      <c r="E164" s="28">
        <f>일위대가목록!E74</f>
        <v>90</v>
      </c>
      <c r="F164" s="31">
        <f>TRUNC(E164*D164,1)</f>
        <v>90</v>
      </c>
      <c r="G164" s="28">
        <f>일위대가목록!F74</f>
        <v>4541</v>
      </c>
      <c r="H164" s="31">
        <f>TRUNC(G164*D164,1)</f>
        <v>4541</v>
      </c>
      <c r="I164" s="28">
        <f>일위대가목록!G74</f>
        <v>0</v>
      </c>
      <c r="J164" s="31">
        <f>TRUNC(I164*D164,1)</f>
        <v>0</v>
      </c>
      <c r="K164" s="28">
        <f>TRUNC(E164+G164+I164,1)</f>
        <v>4631</v>
      </c>
      <c r="L164" s="31">
        <f>TRUNC(F164+H164+J164,1)</f>
        <v>4631</v>
      </c>
      <c r="M164" s="25" t="s">
        <v>872</v>
      </c>
      <c r="N164" s="1" t="s">
        <v>263</v>
      </c>
      <c r="O164" s="1" t="s">
        <v>873</v>
      </c>
      <c r="P164" s="1" t="s">
        <v>65</v>
      </c>
      <c r="Q164" s="1" t="s">
        <v>66</v>
      </c>
      <c r="R164" s="1" t="s">
        <v>66</v>
      </c>
      <c r="AV164" s="1" t="s">
        <v>53</v>
      </c>
      <c r="AW164" s="1" t="s">
        <v>874</v>
      </c>
      <c r="AX164" s="1" t="s">
        <v>53</v>
      </c>
      <c r="AY164" s="1" t="s">
        <v>53</v>
      </c>
      <c r="AZ164" s="1" t="s">
        <v>53</v>
      </c>
    </row>
    <row r="165" spans="1:52" ht="26.1" customHeight="1" x14ac:dyDescent="0.3">
      <c r="A165" s="25" t="s">
        <v>833</v>
      </c>
      <c r="B165" s="25" t="s">
        <v>875</v>
      </c>
      <c r="C165" s="25" t="s">
        <v>82</v>
      </c>
      <c r="D165" s="26">
        <v>1</v>
      </c>
      <c r="E165" s="28">
        <f>일위대가목록!E76</f>
        <v>813</v>
      </c>
      <c r="F165" s="31">
        <f>TRUNC(E165*D165,1)</f>
        <v>813</v>
      </c>
      <c r="G165" s="28">
        <f>일위대가목록!F76</f>
        <v>0</v>
      </c>
      <c r="H165" s="31">
        <f>TRUNC(G165*D165,1)</f>
        <v>0</v>
      </c>
      <c r="I165" s="28">
        <f>일위대가목록!G76</f>
        <v>0</v>
      </c>
      <c r="J165" s="31">
        <f>TRUNC(I165*D165,1)</f>
        <v>0</v>
      </c>
      <c r="K165" s="28">
        <f>TRUNC(E165+G165+I165,1)</f>
        <v>813</v>
      </c>
      <c r="L165" s="31">
        <f>TRUNC(F165+H165+J165,1)</f>
        <v>813</v>
      </c>
      <c r="M165" s="25" t="s">
        <v>876</v>
      </c>
      <c r="N165" s="1" t="s">
        <v>263</v>
      </c>
      <c r="O165" s="1" t="s">
        <v>877</v>
      </c>
      <c r="P165" s="1" t="s">
        <v>65</v>
      </c>
      <c r="Q165" s="1" t="s">
        <v>66</v>
      </c>
      <c r="R165" s="1" t="s">
        <v>66</v>
      </c>
      <c r="AV165" s="1" t="s">
        <v>53</v>
      </c>
      <c r="AW165" s="1" t="s">
        <v>878</v>
      </c>
      <c r="AX165" s="1" t="s">
        <v>53</v>
      </c>
      <c r="AY165" s="1" t="s">
        <v>53</v>
      </c>
      <c r="AZ165" s="1" t="s">
        <v>53</v>
      </c>
    </row>
    <row r="166" spans="1:52" ht="26.1" customHeight="1" x14ac:dyDescent="0.3">
      <c r="A166" s="25" t="s">
        <v>585</v>
      </c>
      <c r="B166" s="25" t="s">
        <v>53</v>
      </c>
      <c r="C166" s="25" t="s">
        <v>53</v>
      </c>
      <c r="D166" s="26"/>
      <c r="E166" s="28"/>
      <c r="F166" s="31">
        <f>TRUNC(SUMIF(N164:N165, N163, F164:F165),0)</f>
        <v>903</v>
      </c>
      <c r="G166" s="28"/>
      <c r="H166" s="31">
        <f>TRUNC(SUMIF(N164:N165, N163, H164:H165),0)</f>
        <v>4541</v>
      </c>
      <c r="I166" s="28"/>
      <c r="J166" s="31">
        <f>TRUNC(SUMIF(N164:N165, N163, J164:J165),0)</f>
        <v>0</v>
      </c>
      <c r="K166" s="28"/>
      <c r="L166" s="31">
        <f>F166+H166+J166</f>
        <v>5444</v>
      </c>
      <c r="M166" s="25" t="s">
        <v>53</v>
      </c>
      <c r="N166" s="1" t="s">
        <v>112</v>
      </c>
      <c r="O166" s="1" t="s">
        <v>112</v>
      </c>
      <c r="P166" s="1" t="s">
        <v>53</v>
      </c>
      <c r="Q166" s="1" t="s">
        <v>53</v>
      </c>
      <c r="R166" s="1" t="s">
        <v>53</v>
      </c>
      <c r="AV166" s="1" t="s">
        <v>53</v>
      </c>
      <c r="AW166" s="1" t="s">
        <v>53</v>
      </c>
      <c r="AX166" s="1" t="s">
        <v>53</v>
      </c>
      <c r="AY166" s="1" t="s">
        <v>53</v>
      </c>
      <c r="AZ166" s="1" t="s">
        <v>53</v>
      </c>
    </row>
    <row r="167" spans="1:52" ht="26.1" customHeight="1" x14ac:dyDescent="0.3">
      <c r="A167" s="26"/>
      <c r="B167" s="26"/>
      <c r="C167" s="26"/>
      <c r="D167" s="26"/>
      <c r="E167" s="28"/>
      <c r="F167" s="31"/>
      <c r="G167" s="28"/>
      <c r="H167" s="31"/>
      <c r="I167" s="28"/>
      <c r="J167" s="31"/>
      <c r="K167" s="28"/>
      <c r="L167" s="31"/>
      <c r="M167" s="26"/>
    </row>
    <row r="168" spans="1:52" ht="26.1" customHeight="1" x14ac:dyDescent="0.3">
      <c r="A168" s="22" t="s">
        <v>879</v>
      </c>
      <c r="B168" s="23"/>
      <c r="C168" s="23"/>
      <c r="D168" s="23"/>
      <c r="E168" s="27"/>
      <c r="F168" s="30"/>
      <c r="G168" s="27"/>
      <c r="H168" s="30"/>
      <c r="I168" s="27"/>
      <c r="J168" s="30"/>
      <c r="K168" s="27"/>
      <c r="L168" s="30"/>
      <c r="M168" s="24"/>
      <c r="N168" s="1" t="s">
        <v>268</v>
      </c>
    </row>
    <row r="169" spans="1:52" ht="26.1" customHeight="1" x14ac:dyDescent="0.3">
      <c r="A169" s="25" t="s">
        <v>880</v>
      </c>
      <c r="B169" s="25" t="s">
        <v>53</v>
      </c>
      <c r="C169" s="25" t="s">
        <v>92</v>
      </c>
      <c r="D169" s="26">
        <v>1</v>
      </c>
      <c r="E169" s="28">
        <f>일위대가목록!E77</f>
        <v>0</v>
      </c>
      <c r="F169" s="31">
        <f>TRUNC(E169*D169,1)</f>
        <v>0</v>
      </c>
      <c r="G169" s="28">
        <f>일위대가목록!F77</f>
        <v>8950</v>
      </c>
      <c r="H169" s="31">
        <f>TRUNC(G169*D169,1)</f>
        <v>8950</v>
      </c>
      <c r="I169" s="28">
        <f>일위대가목록!G77</f>
        <v>0</v>
      </c>
      <c r="J169" s="31">
        <f>TRUNC(I169*D169,1)</f>
        <v>0</v>
      </c>
      <c r="K169" s="28">
        <f>TRUNC(E169+G169+I169,1)</f>
        <v>8950</v>
      </c>
      <c r="L169" s="31">
        <f>TRUNC(F169+H169+J169,1)</f>
        <v>8950</v>
      </c>
      <c r="M169" s="25" t="s">
        <v>881</v>
      </c>
      <c r="N169" s="1" t="s">
        <v>268</v>
      </c>
      <c r="O169" s="1" t="s">
        <v>882</v>
      </c>
      <c r="P169" s="1" t="s">
        <v>65</v>
      </c>
      <c r="Q169" s="1" t="s">
        <v>66</v>
      </c>
      <c r="R169" s="1" t="s">
        <v>66</v>
      </c>
      <c r="AV169" s="1" t="s">
        <v>53</v>
      </c>
      <c r="AW169" s="1" t="s">
        <v>883</v>
      </c>
      <c r="AX169" s="1" t="s">
        <v>53</v>
      </c>
      <c r="AY169" s="1" t="s">
        <v>53</v>
      </c>
      <c r="AZ169" s="1" t="s">
        <v>53</v>
      </c>
    </row>
    <row r="170" spans="1:52" ht="26.1" customHeight="1" x14ac:dyDescent="0.3">
      <c r="A170" s="25" t="s">
        <v>884</v>
      </c>
      <c r="B170" s="25" t="s">
        <v>53</v>
      </c>
      <c r="C170" s="25" t="s">
        <v>92</v>
      </c>
      <c r="D170" s="26">
        <v>1</v>
      </c>
      <c r="E170" s="28">
        <f>일위대가목록!E78</f>
        <v>0</v>
      </c>
      <c r="F170" s="31">
        <f>TRUNC(E170*D170,1)</f>
        <v>0</v>
      </c>
      <c r="G170" s="28">
        <f>일위대가목록!F78</f>
        <v>22479</v>
      </c>
      <c r="H170" s="31">
        <f>TRUNC(G170*D170,1)</f>
        <v>22479</v>
      </c>
      <c r="I170" s="28">
        <f>일위대가목록!G78</f>
        <v>0</v>
      </c>
      <c r="J170" s="31">
        <f>TRUNC(I170*D170,1)</f>
        <v>0</v>
      </c>
      <c r="K170" s="28">
        <f>TRUNC(E170+G170+I170,1)</f>
        <v>22479</v>
      </c>
      <c r="L170" s="31">
        <f>TRUNC(F170+H170+J170,1)</f>
        <v>22479</v>
      </c>
      <c r="M170" s="25" t="s">
        <v>885</v>
      </c>
      <c r="N170" s="1" t="s">
        <v>268</v>
      </c>
      <c r="O170" s="1" t="s">
        <v>886</v>
      </c>
      <c r="P170" s="1" t="s">
        <v>65</v>
      </c>
      <c r="Q170" s="1" t="s">
        <v>66</v>
      </c>
      <c r="R170" s="1" t="s">
        <v>66</v>
      </c>
      <c r="AV170" s="1" t="s">
        <v>53</v>
      </c>
      <c r="AW170" s="1" t="s">
        <v>887</v>
      </c>
      <c r="AX170" s="1" t="s">
        <v>53</v>
      </c>
      <c r="AY170" s="1" t="s">
        <v>53</v>
      </c>
      <c r="AZ170" s="1" t="s">
        <v>53</v>
      </c>
    </row>
    <row r="171" spans="1:52" ht="26.1" customHeight="1" x14ac:dyDescent="0.3">
      <c r="A171" s="25" t="s">
        <v>585</v>
      </c>
      <c r="B171" s="25" t="s">
        <v>53</v>
      </c>
      <c r="C171" s="25" t="s">
        <v>53</v>
      </c>
      <c r="D171" s="26"/>
      <c r="E171" s="28"/>
      <c r="F171" s="31">
        <f>TRUNC(SUMIF(N169:N170, N168, F169:F170),0)</f>
        <v>0</v>
      </c>
      <c r="G171" s="28"/>
      <c r="H171" s="31">
        <f>TRUNC(SUMIF(N169:N170, N168, H169:H170),0)</f>
        <v>31429</v>
      </c>
      <c r="I171" s="28"/>
      <c r="J171" s="31">
        <f>TRUNC(SUMIF(N169:N170, N168, J169:J170),0)</f>
        <v>0</v>
      </c>
      <c r="K171" s="28"/>
      <c r="L171" s="31">
        <f>F171+H171+J171</f>
        <v>31429</v>
      </c>
      <c r="M171" s="25" t="s">
        <v>53</v>
      </c>
      <c r="N171" s="1" t="s">
        <v>112</v>
      </c>
      <c r="O171" s="1" t="s">
        <v>112</v>
      </c>
      <c r="P171" s="1" t="s">
        <v>53</v>
      </c>
      <c r="Q171" s="1" t="s">
        <v>53</v>
      </c>
      <c r="R171" s="1" t="s">
        <v>53</v>
      </c>
      <c r="AV171" s="1" t="s">
        <v>53</v>
      </c>
      <c r="AW171" s="1" t="s">
        <v>53</v>
      </c>
      <c r="AX171" s="1" t="s">
        <v>53</v>
      </c>
      <c r="AY171" s="1" t="s">
        <v>53</v>
      </c>
      <c r="AZ171" s="1" t="s">
        <v>53</v>
      </c>
    </row>
    <row r="172" spans="1:52" ht="26.1" customHeight="1" x14ac:dyDescent="0.3">
      <c r="A172" s="26"/>
      <c r="B172" s="26"/>
      <c r="C172" s="26"/>
      <c r="D172" s="26"/>
      <c r="E172" s="28"/>
      <c r="F172" s="31"/>
      <c r="G172" s="28"/>
      <c r="H172" s="31"/>
      <c r="I172" s="28"/>
      <c r="J172" s="31"/>
      <c r="K172" s="28"/>
      <c r="L172" s="31"/>
      <c r="M172" s="26"/>
    </row>
    <row r="173" spans="1:52" ht="26.1" customHeight="1" x14ac:dyDescent="0.3">
      <c r="A173" s="22" t="s">
        <v>888</v>
      </c>
      <c r="B173" s="23"/>
      <c r="C173" s="23"/>
      <c r="D173" s="23"/>
      <c r="E173" s="27"/>
      <c r="F173" s="30"/>
      <c r="G173" s="27"/>
      <c r="H173" s="30"/>
      <c r="I173" s="27"/>
      <c r="J173" s="30"/>
      <c r="K173" s="27"/>
      <c r="L173" s="30"/>
      <c r="M173" s="24"/>
      <c r="N173" s="1" t="s">
        <v>272</v>
      </c>
    </row>
    <row r="174" spans="1:52" ht="26.1" customHeight="1" x14ac:dyDescent="0.3">
      <c r="A174" s="25" t="s">
        <v>265</v>
      </c>
      <c r="B174" s="25" t="s">
        <v>266</v>
      </c>
      <c r="C174" s="25" t="s">
        <v>255</v>
      </c>
      <c r="D174" s="26">
        <v>1</v>
      </c>
      <c r="E174" s="28">
        <f>일위대가목록!E28</f>
        <v>0</v>
      </c>
      <c r="F174" s="31">
        <f>TRUNC(E174*D174,1)</f>
        <v>0</v>
      </c>
      <c r="G174" s="28">
        <f>일위대가목록!F28</f>
        <v>31429</v>
      </c>
      <c r="H174" s="31">
        <f>TRUNC(G174*D174,1)</f>
        <v>31429</v>
      </c>
      <c r="I174" s="28">
        <f>일위대가목록!G28</f>
        <v>0</v>
      </c>
      <c r="J174" s="31">
        <f>TRUNC(I174*D174,1)</f>
        <v>0</v>
      </c>
      <c r="K174" s="28">
        <f>TRUNC(E174+G174+I174,1)</f>
        <v>31429</v>
      </c>
      <c r="L174" s="31">
        <f>TRUNC(F174+H174+J174,1)</f>
        <v>31429</v>
      </c>
      <c r="M174" s="25" t="s">
        <v>267</v>
      </c>
      <c r="N174" s="1" t="s">
        <v>272</v>
      </c>
      <c r="O174" s="1" t="s">
        <v>268</v>
      </c>
      <c r="P174" s="1" t="s">
        <v>65</v>
      </c>
      <c r="Q174" s="1" t="s">
        <v>66</v>
      </c>
      <c r="R174" s="1" t="s">
        <v>66</v>
      </c>
      <c r="AV174" s="1" t="s">
        <v>53</v>
      </c>
      <c r="AW174" s="1" t="s">
        <v>889</v>
      </c>
      <c r="AX174" s="1" t="s">
        <v>53</v>
      </c>
      <c r="AY174" s="1" t="s">
        <v>53</v>
      </c>
      <c r="AZ174" s="1" t="s">
        <v>53</v>
      </c>
    </row>
    <row r="175" spans="1:52" ht="26.1" customHeight="1" x14ac:dyDescent="0.3">
      <c r="A175" s="25" t="s">
        <v>274</v>
      </c>
      <c r="B175" s="25" t="s">
        <v>53</v>
      </c>
      <c r="C175" s="25" t="s">
        <v>255</v>
      </c>
      <c r="D175" s="26">
        <v>1</v>
      </c>
      <c r="E175" s="28">
        <f>일위대가목록!E30</f>
        <v>200000</v>
      </c>
      <c r="F175" s="31">
        <f>TRUNC(E175*D175,1)</f>
        <v>200000</v>
      </c>
      <c r="G175" s="28">
        <f>일위대가목록!F30</f>
        <v>0</v>
      </c>
      <c r="H175" s="31">
        <f>TRUNC(G175*D175,1)</f>
        <v>0</v>
      </c>
      <c r="I175" s="28">
        <f>일위대가목록!G30</f>
        <v>0</v>
      </c>
      <c r="J175" s="31">
        <f>TRUNC(I175*D175,1)</f>
        <v>0</v>
      </c>
      <c r="K175" s="28">
        <f>TRUNC(E175+G175+I175,1)</f>
        <v>200000</v>
      </c>
      <c r="L175" s="31">
        <f>TRUNC(F175+H175+J175,1)</f>
        <v>200000</v>
      </c>
      <c r="M175" s="25" t="s">
        <v>275</v>
      </c>
      <c r="N175" s="1" t="s">
        <v>272</v>
      </c>
      <c r="O175" s="1" t="s">
        <v>276</v>
      </c>
      <c r="P175" s="1" t="s">
        <v>65</v>
      </c>
      <c r="Q175" s="1" t="s">
        <v>66</v>
      </c>
      <c r="R175" s="1" t="s">
        <v>66</v>
      </c>
      <c r="AV175" s="1" t="s">
        <v>53</v>
      </c>
      <c r="AW175" s="1" t="s">
        <v>890</v>
      </c>
      <c r="AX175" s="1" t="s">
        <v>53</v>
      </c>
      <c r="AY175" s="1" t="s">
        <v>53</v>
      </c>
      <c r="AZ175" s="1" t="s">
        <v>53</v>
      </c>
    </row>
    <row r="176" spans="1:52" ht="26.1" customHeight="1" x14ac:dyDescent="0.3">
      <c r="A176" s="25" t="s">
        <v>585</v>
      </c>
      <c r="B176" s="25" t="s">
        <v>53</v>
      </c>
      <c r="C176" s="25" t="s">
        <v>53</v>
      </c>
      <c r="D176" s="26"/>
      <c r="E176" s="28"/>
      <c r="F176" s="31">
        <f>TRUNC(SUMIF(N174:N175, N173, F174:F175),0)</f>
        <v>200000</v>
      </c>
      <c r="G176" s="28"/>
      <c r="H176" s="31">
        <f>TRUNC(SUMIF(N174:N175, N173, H174:H175),0)</f>
        <v>31429</v>
      </c>
      <c r="I176" s="28"/>
      <c r="J176" s="31">
        <f>TRUNC(SUMIF(N174:N175, N173, J174:J175),0)</f>
        <v>0</v>
      </c>
      <c r="K176" s="28"/>
      <c r="L176" s="31">
        <f>F176+H176+J176</f>
        <v>231429</v>
      </c>
      <c r="M176" s="25" t="s">
        <v>53</v>
      </c>
      <c r="N176" s="1" t="s">
        <v>112</v>
      </c>
      <c r="O176" s="1" t="s">
        <v>112</v>
      </c>
      <c r="P176" s="1" t="s">
        <v>53</v>
      </c>
      <c r="Q176" s="1" t="s">
        <v>53</v>
      </c>
      <c r="R176" s="1" t="s">
        <v>53</v>
      </c>
      <c r="AV176" s="1" t="s">
        <v>53</v>
      </c>
      <c r="AW176" s="1" t="s">
        <v>53</v>
      </c>
      <c r="AX176" s="1" t="s">
        <v>53</v>
      </c>
      <c r="AY176" s="1" t="s">
        <v>53</v>
      </c>
      <c r="AZ176" s="1" t="s">
        <v>53</v>
      </c>
    </row>
    <row r="177" spans="1:52" ht="26.1" customHeight="1" x14ac:dyDescent="0.3">
      <c r="A177" s="26"/>
      <c r="B177" s="26"/>
      <c r="C177" s="26"/>
      <c r="D177" s="26"/>
      <c r="E177" s="28"/>
      <c r="F177" s="31"/>
      <c r="G177" s="28"/>
      <c r="H177" s="31"/>
      <c r="I177" s="28"/>
      <c r="J177" s="31"/>
      <c r="K177" s="28"/>
      <c r="L177" s="31"/>
      <c r="M177" s="26"/>
    </row>
    <row r="178" spans="1:52" ht="26.1" customHeight="1" x14ac:dyDescent="0.3">
      <c r="A178" s="22" t="s">
        <v>891</v>
      </c>
      <c r="B178" s="23"/>
      <c r="C178" s="23"/>
      <c r="D178" s="23"/>
      <c r="E178" s="27"/>
      <c r="F178" s="30"/>
      <c r="G178" s="27"/>
      <c r="H178" s="30"/>
      <c r="I178" s="27"/>
      <c r="J178" s="30"/>
      <c r="K178" s="27"/>
      <c r="L178" s="30"/>
      <c r="M178" s="24"/>
      <c r="N178" s="1" t="s">
        <v>276</v>
      </c>
    </row>
    <row r="179" spans="1:52" ht="26.1" customHeight="1" x14ac:dyDescent="0.3">
      <c r="A179" s="25" t="s">
        <v>892</v>
      </c>
      <c r="B179" s="25" t="s">
        <v>893</v>
      </c>
      <c r="C179" s="25" t="s">
        <v>139</v>
      </c>
      <c r="D179" s="26">
        <v>1</v>
      </c>
      <c r="E179" s="28">
        <f>단가대비표!O127</f>
        <v>80000</v>
      </c>
      <c r="F179" s="31">
        <f>TRUNC(E179*D179,1)</f>
        <v>80000</v>
      </c>
      <c r="G179" s="28">
        <f>단가대비표!P127</f>
        <v>0</v>
      </c>
      <c r="H179" s="31">
        <f>TRUNC(G179*D179,1)</f>
        <v>0</v>
      </c>
      <c r="I179" s="28">
        <f>단가대비표!V127</f>
        <v>0</v>
      </c>
      <c r="J179" s="31">
        <f>TRUNC(I179*D179,1)</f>
        <v>0</v>
      </c>
      <c r="K179" s="28">
        <f>TRUNC(E179+G179+I179,1)</f>
        <v>80000</v>
      </c>
      <c r="L179" s="31">
        <f>TRUNC(F179+H179+J179,1)</f>
        <v>80000</v>
      </c>
      <c r="M179" s="25" t="s">
        <v>53</v>
      </c>
      <c r="N179" s="1" t="s">
        <v>276</v>
      </c>
      <c r="O179" s="1" t="s">
        <v>894</v>
      </c>
      <c r="P179" s="1" t="s">
        <v>66</v>
      </c>
      <c r="Q179" s="1" t="s">
        <v>66</v>
      </c>
      <c r="R179" s="1" t="s">
        <v>65</v>
      </c>
      <c r="AV179" s="1" t="s">
        <v>53</v>
      </c>
      <c r="AW179" s="1" t="s">
        <v>895</v>
      </c>
      <c r="AX179" s="1" t="s">
        <v>53</v>
      </c>
      <c r="AY179" s="1" t="s">
        <v>53</v>
      </c>
      <c r="AZ179" s="1" t="s">
        <v>53</v>
      </c>
    </row>
    <row r="180" spans="1:52" ht="26.1" customHeight="1" x14ac:dyDescent="0.3">
      <c r="A180" s="25" t="s">
        <v>896</v>
      </c>
      <c r="B180" s="25" t="s">
        <v>893</v>
      </c>
      <c r="C180" s="25" t="s">
        <v>139</v>
      </c>
      <c r="D180" s="26">
        <v>1</v>
      </c>
      <c r="E180" s="28">
        <f>단가대비표!O128</f>
        <v>120000</v>
      </c>
      <c r="F180" s="31">
        <f>TRUNC(E180*D180,1)</f>
        <v>120000</v>
      </c>
      <c r="G180" s="28">
        <f>단가대비표!P128</f>
        <v>0</v>
      </c>
      <c r="H180" s="31">
        <f>TRUNC(G180*D180,1)</f>
        <v>0</v>
      </c>
      <c r="I180" s="28">
        <f>단가대비표!V128</f>
        <v>0</v>
      </c>
      <c r="J180" s="31">
        <f>TRUNC(I180*D180,1)</f>
        <v>0</v>
      </c>
      <c r="K180" s="28">
        <f>TRUNC(E180+G180+I180,1)</f>
        <v>120000</v>
      </c>
      <c r="L180" s="31">
        <f>TRUNC(F180+H180+J180,1)</f>
        <v>120000</v>
      </c>
      <c r="M180" s="25" t="s">
        <v>53</v>
      </c>
      <c r="N180" s="1" t="s">
        <v>276</v>
      </c>
      <c r="O180" s="1" t="s">
        <v>897</v>
      </c>
      <c r="P180" s="1" t="s">
        <v>66</v>
      </c>
      <c r="Q180" s="1" t="s">
        <v>66</v>
      </c>
      <c r="R180" s="1" t="s">
        <v>65</v>
      </c>
      <c r="AV180" s="1" t="s">
        <v>53</v>
      </c>
      <c r="AW180" s="1" t="s">
        <v>898</v>
      </c>
      <c r="AX180" s="1" t="s">
        <v>53</v>
      </c>
      <c r="AY180" s="1" t="s">
        <v>53</v>
      </c>
      <c r="AZ180" s="1" t="s">
        <v>53</v>
      </c>
    </row>
    <row r="181" spans="1:52" ht="26.1" customHeight="1" x14ac:dyDescent="0.3">
      <c r="A181" s="25" t="s">
        <v>585</v>
      </c>
      <c r="B181" s="25" t="s">
        <v>53</v>
      </c>
      <c r="C181" s="25" t="s">
        <v>53</v>
      </c>
      <c r="D181" s="26"/>
      <c r="E181" s="28"/>
      <c r="F181" s="31">
        <f>TRUNC(SUMIF(N179:N180, N178, F179:F180),0)</f>
        <v>200000</v>
      </c>
      <c r="G181" s="28"/>
      <c r="H181" s="31">
        <f>TRUNC(SUMIF(N179:N180, N178, H179:H180),0)</f>
        <v>0</v>
      </c>
      <c r="I181" s="28"/>
      <c r="J181" s="31">
        <f>TRUNC(SUMIF(N179:N180, N178, J179:J180),0)</f>
        <v>0</v>
      </c>
      <c r="K181" s="28"/>
      <c r="L181" s="31">
        <f>F181+H181+J181</f>
        <v>200000</v>
      </c>
      <c r="M181" s="25" t="s">
        <v>53</v>
      </c>
      <c r="N181" s="1" t="s">
        <v>112</v>
      </c>
      <c r="O181" s="1" t="s">
        <v>112</v>
      </c>
      <c r="P181" s="1" t="s">
        <v>53</v>
      </c>
      <c r="Q181" s="1" t="s">
        <v>53</v>
      </c>
      <c r="R181" s="1" t="s">
        <v>53</v>
      </c>
      <c r="AV181" s="1" t="s">
        <v>53</v>
      </c>
      <c r="AW181" s="1" t="s">
        <v>53</v>
      </c>
      <c r="AX181" s="1" t="s">
        <v>53</v>
      </c>
      <c r="AY181" s="1" t="s">
        <v>53</v>
      </c>
      <c r="AZ181" s="1" t="s">
        <v>53</v>
      </c>
    </row>
    <row r="182" spans="1:52" ht="26.1" customHeight="1" x14ac:dyDescent="0.3">
      <c r="A182" s="26"/>
      <c r="B182" s="26"/>
      <c r="C182" s="26"/>
      <c r="D182" s="26"/>
      <c r="E182" s="28"/>
      <c r="F182" s="31"/>
      <c r="G182" s="28"/>
      <c r="H182" s="31"/>
      <c r="I182" s="28"/>
      <c r="J182" s="31"/>
      <c r="K182" s="28"/>
      <c r="L182" s="31"/>
      <c r="M182" s="26"/>
    </row>
    <row r="183" spans="1:52" ht="26.1" customHeight="1" x14ac:dyDescent="0.3">
      <c r="A183" s="22" t="s">
        <v>899</v>
      </c>
      <c r="B183" s="23"/>
      <c r="C183" s="23"/>
      <c r="D183" s="23"/>
      <c r="E183" s="27"/>
      <c r="F183" s="30"/>
      <c r="G183" s="27"/>
      <c r="H183" s="30"/>
      <c r="I183" s="27"/>
      <c r="J183" s="30"/>
      <c r="K183" s="27"/>
      <c r="L183" s="30"/>
      <c r="M183" s="24"/>
      <c r="N183" s="1" t="s">
        <v>281</v>
      </c>
    </row>
    <row r="184" spans="1:52" ht="26.1" customHeight="1" x14ac:dyDescent="0.3">
      <c r="A184" s="25" t="s">
        <v>900</v>
      </c>
      <c r="B184" s="25" t="s">
        <v>581</v>
      </c>
      <c r="C184" s="25" t="s">
        <v>582</v>
      </c>
      <c r="D184" s="26">
        <v>0.624</v>
      </c>
      <c r="E184" s="28">
        <f>단가대비표!O108</f>
        <v>0</v>
      </c>
      <c r="F184" s="31">
        <f>TRUNC(E184*D184,1)</f>
        <v>0</v>
      </c>
      <c r="G184" s="28">
        <f>단가대비표!P108</f>
        <v>276108</v>
      </c>
      <c r="H184" s="31">
        <f>TRUNC(G184*D184,1)</f>
        <v>172291.3</v>
      </c>
      <c r="I184" s="28">
        <f>단가대비표!V108</f>
        <v>0</v>
      </c>
      <c r="J184" s="31">
        <f>TRUNC(I184*D184,1)</f>
        <v>0</v>
      </c>
      <c r="K184" s="28">
        <f>TRUNC(E184+G184+I184,1)</f>
        <v>276108</v>
      </c>
      <c r="L184" s="31">
        <f>TRUNC(F184+H184+J184,1)</f>
        <v>172291.3</v>
      </c>
      <c r="M184" s="25" t="s">
        <v>53</v>
      </c>
      <c r="N184" s="1" t="s">
        <v>281</v>
      </c>
      <c r="O184" s="1" t="s">
        <v>901</v>
      </c>
      <c r="P184" s="1" t="s">
        <v>66</v>
      </c>
      <c r="Q184" s="1" t="s">
        <v>66</v>
      </c>
      <c r="R184" s="1" t="s">
        <v>65</v>
      </c>
      <c r="AV184" s="1" t="s">
        <v>53</v>
      </c>
      <c r="AW184" s="1" t="s">
        <v>902</v>
      </c>
      <c r="AX184" s="1" t="s">
        <v>53</v>
      </c>
      <c r="AY184" s="1" t="s">
        <v>53</v>
      </c>
      <c r="AZ184" s="1" t="s">
        <v>53</v>
      </c>
    </row>
    <row r="185" spans="1:52" ht="26.1" customHeight="1" x14ac:dyDescent="0.3">
      <c r="A185" s="25" t="s">
        <v>903</v>
      </c>
      <c r="B185" s="25" t="s">
        <v>279</v>
      </c>
      <c r="C185" s="25" t="s">
        <v>139</v>
      </c>
      <c r="D185" s="26">
        <v>1</v>
      </c>
      <c r="E185" s="28">
        <f>단가대비표!O129</f>
        <v>40700</v>
      </c>
      <c r="F185" s="31">
        <f>TRUNC(E185*D185,1)</f>
        <v>40700</v>
      </c>
      <c r="G185" s="28">
        <f>단가대비표!P129</f>
        <v>0</v>
      </c>
      <c r="H185" s="31">
        <f>TRUNC(G185*D185,1)</f>
        <v>0</v>
      </c>
      <c r="I185" s="28">
        <f>단가대비표!V129</f>
        <v>0</v>
      </c>
      <c r="J185" s="31">
        <f>TRUNC(I185*D185,1)</f>
        <v>0</v>
      </c>
      <c r="K185" s="28">
        <f>TRUNC(E185+G185+I185,1)</f>
        <v>40700</v>
      </c>
      <c r="L185" s="31">
        <f>TRUNC(F185+H185+J185,1)</f>
        <v>40700</v>
      </c>
      <c r="M185" s="25" t="s">
        <v>53</v>
      </c>
      <c r="N185" s="1" t="s">
        <v>281</v>
      </c>
      <c r="O185" s="1" t="s">
        <v>904</v>
      </c>
      <c r="P185" s="1" t="s">
        <v>66</v>
      </c>
      <c r="Q185" s="1" t="s">
        <v>66</v>
      </c>
      <c r="R185" s="1" t="s">
        <v>65</v>
      </c>
      <c r="AV185" s="1" t="s">
        <v>53</v>
      </c>
      <c r="AW185" s="1" t="s">
        <v>905</v>
      </c>
      <c r="AX185" s="1" t="s">
        <v>53</v>
      </c>
      <c r="AY185" s="1" t="s">
        <v>53</v>
      </c>
      <c r="AZ185" s="1" t="s">
        <v>53</v>
      </c>
    </row>
    <row r="186" spans="1:52" ht="26.1" customHeight="1" x14ac:dyDescent="0.3">
      <c r="A186" s="25" t="s">
        <v>585</v>
      </c>
      <c r="B186" s="25" t="s">
        <v>53</v>
      </c>
      <c r="C186" s="25" t="s">
        <v>53</v>
      </c>
      <c r="D186" s="26"/>
      <c r="E186" s="28"/>
      <c r="F186" s="31">
        <f>TRUNC(SUMIF(N184:N185, N183, F184:F185),0)</f>
        <v>40700</v>
      </c>
      <c r="G186" s="28"/>
      <c r="H186" s="31">
        <f>TRUNC(SUMIF(N184:N185, N183, H184:H185),0)</f>
        <v>172291</v>
      </c>
      <c r="I186" s="28"/>
      <c r="J186" s="31">
        <f>TRUNC(SUMIF(N184:N185, N183, J184:J185),0)</f>
        <v>0</v>
      </c>
      <c r="K186" s="28"/>
      <c r="L186" s="31">
        <f>F186+H186+J186</f>
        <v>212991</v>
      </c>
      <c r="M186" s="25" t="s">
        <v>53</v>
      </c>
      <c r="N186" s="1" t="s">
        <v>112</v>
      </c>
      <c r="O186" s="1" t="s">
        <v>112</v>
      </c>
      <c r="P186" s="1" t="s">
        <v>53</v>
      </c>
      <c r="Q186" s="1" t="s">
        <v>53</v>
      </c>
      <c r="R186" s="1" t="s">
        <v>53</v>
      </c>
      <c r="AV186" s="1" t="s">
        <v>53</v>
      </c>
      <c r="AW186" s="1" t="s">
        <v>53</v>
      </c>
      <c r="AX186" s="1" t="s">
        <v>53</v>
      </c>
      <c r="AY186" s="1" t="s">
        <v>53</v>
      </c>
      <c r="AZ186" s="1" t="s">
        <v>53</v>
      </c>
    </row>
    <row r="187" spans="1:52" ht="26.1" customHeight="1" x14ac:dyDescent="0.3">
      <c r="A187" s="26"/>
      <c r="B187" s="26"/>
      <c r="C187" s="26"/>
      <c r="D187" s="26"/>
      <c r="E187" s="28"/>
      <c r="F187" s="31"/>
      <c r="G187" s="28"/>
      <c r="H187" s="31"/>
      <c r="I187" s="28"/>
      <c r="J187" s="31"/>
      <c r="K187" s="28"/>
      <c r="L187" s="31"/>
      <c r="M187" s="26"/>
    </row>
    <row r="188" spans="1:52" ht="26.1" customHeight="1" x14ac:dyDescent="0.3">
      <c r="A188" s="22" t="s">
        <v>906</v>
      </c>
      <c r="B188" s="23"/>
      <c r="C188" s="23"/>
      <c r="D188" s="23"/>
      <c r="E188" s="27"/>
      <c r="F188" s="30"/>
      <c r="G188" s="27"/>
      <c r="H188" s="30"/>
      <c r="I188" s="27"/>
      <c r="J188" s="30"/>
      <c r="K188" s="27"/>
      <c r="L188" s="30"/>
      <c r="M188" s="24"/>
      <c r="N188" s="1" t="s">
        <v>285</v>
      </c>
    </row>
    <row r="189" spans="1:52" ht="26.1" customHeight="1" x14ac:dyDescent="0.3">
      <c r="A189" s="25" t="s">
        <v>907</v>
      </c>
      <c r="B189" s="25" t="s">
        <v>53</v>
      </c>
      <c r="C189" s="25" t="s">
        <v>82</v>
      </c>
      <c r="D189" s="26">
        <v>1</v>
      </c>
      <c r="E189" s="28">
        <f>일위대가목록!E79</f>
        <v>0</v>
      </c>
      <c r="F189" s="31">
        <f>TRUNC(E189*D189,1)</f>
        <v>0</v>
      </c>
      <c r="G189" s="28">
        <f>일위대가목록!F79</f>
        <v>4574</v>
      </c>
      <c r="H189" s="31">
        <f>TRUNC(G189*D189,1)</f>
        <v>4574</v>
      </c>
      <c r="I189" s="28">
        <f>일위대가목록!G79</f>
        <v>0</v>
      </c>
      <c r="J189" s="31">
        <f>TRUNC(I189*D189,1)</f>
        <v>0</v>
      </c>
      <c r="K189" s="28">
        <f>TRUNC(E189+G189+I189,1)</f>
        <v>4574</v>
      </c>
      <c r="L189" s="31">
        <f>TRUNC(F189+H189+J189,1)</f>
        <v>4574</v>
      </c>
      <c r="M189" s="25" t="s">
        <v>908</v>
      </c>
      <c r="N189" s="1" t="s">
        <v>285</v>
      </c>
      <c r="O189" s="1" t="s">
        <v>909</v>
      </c>
      <c r="P189" s="1" t="s">
        <v>65</v>
      </c>
      <c r="Q189" s="1" t="s">
        <v>66</v>
      </c>
      <c r="R189" s="1" t="s">
        <v>66</v>
      </c>
      <c r="AV189" s="1" t="s">
        <v>53</v>
      </c>
      <c r="AW189" s="1" t="s">
        <v>910</v>
      </c>
      <c r="AX189" s="1" t="s">
        <v>53</v>
      </c>
      <c r="AY189" s="1" t="s">
        <v>53</v>
      </c>
      <c r="AZ189" s="1" t="s">
        <v>53</v>
      </c>
    </row>
    <row r="190" spans="1:52" ht="26.1" customHeight="1" x14ac:dyDescent="0.3">
      <c r="A190" s="25" t="s">
        <v>911</v>
      </c>
      <c r="B190" s="25" t="s">
        <v>53</v>
      </c>
      <c r="C190" s="25" t="s">
        <v>82</v>
      </c>
      <c r="D190" s="26">
        <v>1</v>
      </c>
      <c r="E190" s="28">
        <f>일위대가목록!E80</f>
        <v>0</v>
      </c>
      <c r="F190" s="31">
        <f>TRUNC(E190*D190,1)</f>
        <v>0</v>
      </c>
      <c r="G190" s="28">
        <f>일위대가목록!F80</f>
        <v>15191</v>
      </c>
      <c r="H190" s="31">
        <f>TRUNC(G190*D190,1)</f>
        <v>15191</v>
      </c>
      <c r="I190" s="28">
        <f>일위대가목록!G80</f>
        <v>0</v>
      </c>
      <c r="J190" s="31">
        <f>TRUNC(I190*D190,1)</f>
        <v>0</v>
      </c>
      <c r="K190" s="28">
        <f>TRUNC(E190+G190+I190,1)</f>
        <v>15191</v>
      </c>
      <c r="L190" s="31">
        <f>TRUNC(F190+H190+J190,1)</f>
        <v>15191</v>
      </c>
      <c r="M190" s="25" t="s">
        <v>912</v>
      </c>
      <c r="N190" s="1" t="s">
        <v>285</v>
      </c>
      <c r="O190" s="1" t="s">
        <v>913</v>
      </c>
      <c r="P190" s="1" t="s">
        <v>65</v>
      </c>
      <c r="Q190" s="1" t="s">
        <v>66</v>
      </c>
      <c r="R190" s="1" t="s">
        <v>66</v>
      </c>
      <c r="AV190" s="1" t="s">
        <v>53</v>
      </c>
      <c r="AW190" s="1" t="s">
        <v>914</v>
      </c>
      <c r="AX190" s="1" t="s">
        <v>53</v>
      </c>
      <c r="AY190" s="1" t="s">
        <v>53</v>
      </c>
      <c r="AZ190" s="1" t="s">
        <v>53</v>
      </c>
    </row>
    <row r="191" spans="1:52" ht="26.1" customHeight="1" x14ac:dyDescent="0.3">
      <c r="A191" s="25" t="s">
        <v>585</v>
      </c>
      <c r="B191" s="25" t="s">
        <v>53</v>
      </c>
      <c r="C191" s="25" t="s">
        <v>53</v>
      </c>
      <c r="D191" s="26"/>
      <c r="E191" s="28"/>
      <c r="F191" s="31">
        <f>TRUNC(SUMIF(N189:N190, N188, F189:F190),0)</f>
        <v>0</v>
      </c>
      <c r="G191" s="28"/>
      <c r="H191" s="31">
        <f>TRUNC(SUMIF(N189:N190, N188, H189:H190),0)</f>
        <v>19765</v>
      </c>
      <c r="I191" s="28"/>
      <c r="J191" s="31">
        <f>TRUNC(SUMIF(N189:N190, N188, J189:J190),0)</f>
        <v>0</v>
      </c>
      <c r="K191" s="28"/>
      <c r="L191" s="31">
        <f>F191+H191+J191</f>
        <v>19765</v>
      </c>
      <c r="M191" s="25" t="s">
        <v>53</v>
      </c>
      <c r="N191" s="1" t="s">
        <v>112</v>
      </c>
      <c r="O191" s="1" t="s">
        <v>112</v>
      </c>
      <c r="P191" s="1" t="s">
        <v>53</v>
      </c>
      <c r="Q191" s="1" t="s">
        <v>53</v>
      </c>
      <c r="R191" s="1" t="s">
        <v>53</v>
      </c>
      <c r="AV191" s="1" t="s">
        <v>53</v>
      </c>
      <c r="AW191" s="1" t="s">
        <v>53</v>
      </c>
      <c r="AX191" s="1" t="s">
        <v>53</v>
      </c>
      <c r="AY191" s="1" t="s">
        <v>53</v>
      </c>
      <c r="AZ191" s="1" t="s">
        <v>53</v>
      </c>
    </row>
    <row r="192" spans="1:52" ht="26.1" customHeight="1" x14ac:dyDescent="0.3">
      <c r="A192" s="26"/>
      <c r="B192" s="26"/>
      <c r="C192" s="26"/>
      <c r="D192" s="26"/>
      <c r="E192" s="28"/>
      <c r="F192" s="31"/>
      <c r="G192" s="28"/>
      <c r="H192" s="31"/>
      <c r="I192" s="28"/>
      <c r="J192" s="31"/>
      <c r="K192" s="28"/>
      <c r="L192" s="31"/>
      <c r="M192" s="26"/>
    </row>
    <row r="193" spans="1:52" ht="26.1" customHeight="1" x14ac:dyDescent="0.3">
      <c r="A193" s="22" t="s">
        <v>915</v>
      </c>
      <c r="B193" s="23"/>
      <c r="C193" s="23"/>
      <c r="D193" s="23"/>
      <c r="E193" s="27"/>
      <c r="F193" s="30"/>
      <c r="G193" s="27"/>
      <c r="H193" s="30"/>
      <c r="I193" s="27"/>
      <c r="J193" s="30"/>
      <c r="K193" s="27"/>
      <c r="L193" s="30"/>
      <c r="M193" s="24"/>
      <c r="N193" s="1" t="s">
        <v>289</v>
      </c>
    </row>
    <row r="194" spans="1:52" ht="26.1" customHeight="1" x14ac:dyDescent="0.3">
      <c r="A194" s="25" t="s">
        <v>916</v>
      </c>
      <c r="B194" s="25" t="s">
        <v>53</v>
      </c>
      <c r="C194" s="25" t="s">
        <v>82</v>
      </c>
      <c r="D194" s="26">
        <v>1</v>
      </c>
      <c r="E194" s="28">
        <f>일위대가목록!E81</f>
        <v>0</v>
      </c>
      <c r="F194" s="31">
        <f>TRUNC(E194*D194,1)</f>
        <v>0</v>
      </c>
      <c r="G194" s="28">
        <f>일위대가목록!F81</f>
        <v>3884</v>
      </c>
      <c r="H194" s="31">
        <f>TRUNC(G194*D194,1)</f>
        <v>3884</v>
      </c>
      <c r="I194" s="28">
        <f>일위대가목록!G81</f>
        <v>0</v>
      </c>
      <c r="J194" s="31">
        <f>TRUNC(I194*D194,1)</f>
        <v>0</v>
      </c>
      <c r="K194" s="28">
        <f>TRUNC(E194+G194+I194,1)</f>
        <v>3884</v>
      </c>
      <c r="L194" s="31">
        <f>TRUNC(F194+H194+J194,1)</f>
        <v>3884</v>
      </c>
      <c r="M194" s="25" t="s">
        <v>917</v>
      </c>
      <c r="N194" s="1" t="s">
        <v>289</v>
      </c>
      <c r="O194" s="1" t="s">
        <v>918</v>
      </c>
      <c r="P194" s="1" t="s">
        <v>65</v>
      </c>
      <c r="Q194" s="1" t="s">
        <v>66</v>
      </c>
      <c r="R194" s="1" t="s">
        <v>66</v>
      </c>
      <c r="AV194" s="1" t="s">
        <v>53</v>
      </c>
      <c r="AW194" s="1" t="s">
        <v>919</v>
      </c>
      <c r="AX194" s="1" t="s">
        <v>53</v>
      </c>
      <c r="AY194" s="1" t="s">
        <v>53</v>
      </c>
      <c r="AZ194" s="1" t="s">
        <v>53</v>
      </c>
    </row>
    <row r="195" spans="1:52" ht="26.1" customHeight="1" x14ac:dyDescent="0.3">
      <c r="A195" s="25" t="s">
        <v>920</v>
      </c>
      <c r="B195" s="25" t="s">
        <v>53</v>
      </c>
      <c r="C195" s="25" t="s">
        <v>82</v>
      </c>
      <c r="D195" s="26">
        <v>1</v>
      </c>
      <c r="E195" s="28">
        <f>일위대가목록!E82</f>
        <v>0</v>
      </c>
      <c r="F195" s="31">
        <f>TRUNC(E195*D195,1)</f>
        <v>0</v>
      </c>
      <c r="G195" s="28">
        <f>일위대가목록!F82</f>
        <v>12948</v>
      </c>
      <c r="H195" s="31">
        <f>TRUNC(G195*D195,1)</f>
        <v>12948</v>
      </c>
      <c r="I195" s="28">
        <f>일위대가목록!G82</f>
        <v>0</v>
      </c>
      <c r="J195" s="31">
        <f>TRUNC(I195*D195,1)</f>
        <v>0</v>
      </c>
      <c r="K195" s="28">
        <f>TRUNC(E195+G195+I195,1)</f>
        <v>12948</v>
      </c>
      <c r="L195" s="31">
        <f>TRUNC(F195+H195+J195,1)</f>
        <v>12948</v>
      </c>
      <c r="M195" s="25" t="s">
        <v>921</v>
      </c>
      <c r="N195" s="1" t="s">
        <v>289</v>
      </c>
      <c r="O195" s="1" t="s">
        <v>922</v>
      </c>
      <c r="P195" s="1" t="s">
        <v>65</v>
      </c>
      <c r="Q195" s="1" t="s">
        <v>66</v>
      </c>
      <c r="R195" s="1" t="s">
        <v>66</v>
      </c>
      <c r="AV195" s="1" t="s">
        <v>53</v>
      </c>
      <c r="AW195" s="1" t="s">
        <v>923</v>
      </c>
      <c r="AX195" s="1" t="s">
        <v>53</v>
      </c>
      <c r="AY195" s="1" t="s">
        <v>53</v>
      </c>
      <c r="AZ195" s="1" t="s">
        <v>53</v>
      </c>
    </row>
    <row r="196" spans="1:52" ht="26.1" customHeight="1" x14ac:dyDescent="0.3">
      <c r="A196" s="25" t="s">
        <v>585</v>
      </c>
      <c r="B196" s="25" t="s">
        <v>53</v>
      </c>
      <c r="C196" s="25" t="s">
        <v>53</v>
      </c>
      <c r="D196" s="26"/>
      <c r="E196" s="28"/>
      <c r="F196" s="31">
        <f>TRUNC(SUMIF(N194:N195, N193, F194:F195),0)</f>
        <v>0</v>
      </c>
      <c r="G196" s="28"/>
      <c r="H196" s="31">
        <f>TRUNC(SUMIF(N194:N195, N193, H194:H195),0)</f>
        <v>16832</v>
      </c>
      <c r="I196" s="28"/>
      <c r="J196" s="31">
        <f>TRUNC(SUMIF(N194:N195, N193, J194:J195),0)</f>
        <v>0</v>
      </c>
      <c r="K196" s="28"/>
      <c r="L196" s="31">
        <f>F196+H196+J196</f>
        <v>16832</v>
      </c>
      <c r="M196" s="25" t="s">
        <v>53</v>
      </c>
      <c r="N196" s="1" t="s">
        <v>112</v>
      </c>
      <c r="O196" s="1" t="s">
        <v>112</v>
      </c>
      <c r="P196" s="1" t="s">
        <v>53</v>
      </c>
      <c r="Q196" s="1" t="s">
        <v>53</v>
      </c>
      <c r="R196" s="1" t="s">
        <v>53</v>
      </c>
      <c r="AV196" s="1" t="s">
        <v>53</v>
      </c>
      <c r="AW196" s="1" t="s">
        <v>53</v>
      </c>
      <c r="AX196" s="1" t="s">
        <v>53</v>
      </c>
      <c r="AY196" s="1" t="s">
        <v>53</v>
      </c>
      <c r="AZ196" s="1" t="s">
        <v>53</v>
      </c>
    </row>
    <row r="197" spans="1:52" ht="26.1" customHeight="1" x14ac:dyDescent="0.3">
      <c r="A197" s="26"/>
      <c r="B197" s="26"/>
      <c r="C197" s="26"/>
      <c r="D197" s="26"/>
      <c r="E197" s="28"/>
      <c r="F197" s="31"/>
      <c r="G197" s="28"/>
      <c r="H197" s="31"/>
      <c r="I197" s="28"/>
      <c r="J197" s="31"/>
      <c r="K197" s="28"/>
      <c r="L197" s="31"/>
      <c r="M197" s="26"/>
    </row>
    <row r="198" spans="1:52" ht="26.1" customHeight="1" x14ac:dyDescent="0.3">
      <c r="A198" s="22" t="s">
        <v>924</v>
      </c>
      <c r="B198" s="23"/>
      <c r="C198" s="23"/>
      <c r="D198" s="23"/>
      <c r="E198" s="27"/>
      <c r="F198" s="30"/>
      <c r="G198" s="27"/>
      <c r="H198" s="30"/>
      <c r="I198" s="27"/>
      <c r="J198" s="30"/>
      <c r="K198" s="27"/>
      <c r="L198" s="30"/>
      <c r="M198" s="24"/>
      <c r="N198" s="1" t="s">
        <v>294</v>
      </c>
    </row>
    <row r="199" spans="1:52" ht="26.1" customHeight="1" x14ac:dyDescent="0.3">
      <c r="A199" s="25" t="s">
        <v>925</v>
      </c>
      <c r="B199" s="25" t="s">
        <v>926</v>
      </c>
      <c r="C199" s="25" t="s">
        <v>292</v>
      </c>
      <c r="D199" s="26">
        <v>1</v>
      </c>
      <c r="E199" s="28">
        <f>일위대가목록!E83</f>
        <v>0</v>
      </c>
      <c r="F199" s="31">
        <f>TRUNC(E199*D199,1)</f>
        <v>0</v>
      </c>
      <c r="G199" s="28">
        <f>일위대가목록!F83</f>
        <v>4464</v>
      </c>
      <c r="H199" s="31">
        <f>TRUNC(G199*D199,1)</f>
        <v>4464</v>
      </c>
      <c r="I199" s="28">
        <f>일위대가목록!G83</f>
        <v>0</v>
      </c>
      <c r="J199" s="31">
        <f>TRUNC(I199*D199,1)</f>
        <v>0</v>
      </c>
      <c r="K199" s="28">
        <f>TRUNC(E199+G199+I199,1)</f>
        <v>4464</v>
      </c>
      <c r="L199" s="31">
        <f>TRUNC(F199+H199+J199,1)</f>
        <v>4464</v>
      </c>
      <c r="M199" s="25" t="s">
        <v>927</v>
      </c>
      <c r="N199" s="1" t="s">
        <v>294</v>
      </c>
      <c r="O199" s="1" t="s">
        <v>928</v>
      </c>
      <c r="P199" s="1" t="s">
        <v>65</v>
      </c>
      <c r="Q199" s="1" t="s">
        <v>66</v>
      </c>
      <c r="R199" s="1" t="s">
        <v>66</v>
      </c>
      <c r="AV199" s="1" t="s">
        <v>53</v>
      </c>
      <c r="AW199" s="1" t="s">
        <v>929</v>
      </c>
      <c r="AX199" s="1" t="s">
        <v>53</v>
      </c>
      <c r="AY199" s="1" t="s">
        <v>53</v>
      </c>
      <c r="AZ199" s="1" t="s">
        <v>53</v>
      </c>
    </row>
    <row r="200" spans="1:52" ht="26.1" customHeight="1" x14ac:dyDescent="0.3">
      <c r="A200" s="25" t="s">
        <v>585</v>
      </c>
      <c r="B200" s="25" t="s">
        <v>53</v>
      </c>
      <c r="C200" s="25" t="s">
        <v>53</v>
      </c>
      <c r="D200" s="26"/>
      <c r="E200" s="28"/>
      <c r="F200" s="31">
        <f>TRUNC(SUMIF(N199:N199, N198, F199:F199),0)</f>
        <v>0</v>
      </c>
      <c r="G200" s="28"/>
      <c r="H200" s="31">
        <f>TRUNC(SUMIF(N199:N199, N198, H199:H199),0)</f>
        <v>4464</v>
      </c>
      <c r="I200" s="28"/>
      <c r="J200" s="31">
        <f>TRUNC(SUMIF(N199:N199, N198, J199:J199),0)</f>
        <v>0</v>
      </c>
      <c r="K200" s="28"/>
      <c r="L200" s="31">
        <f>F200+H200+J200</f>
        <v>4464</v>
      </c>
      <c r="M200" s="25" t="s">
        <v>53</v>
      </c>
      <c r="N200" s="1" t="s">
        <v>112</v>
      </c>
      <c r="O200" s="1" t="s">
        <v>112</v>
      </c>
      <c r="P200" s="1" t="s">
        <v>53</v>
      </c>
      <c r="Q200" s="1" t="s">
        <v>53</v>
      </c>
      <c r="R200" s="1" t="s">
        <v>53</v>
      </c>
      <c r="AV200" s="1" t="s">
        <v>53</v>
      </c>
      <c r="AW200" s="1" t="s">
        <v>53</v>
      </c>
      <c r="AX200" s="1" t="s">
        <v>53</v>
      </c>
      <c r="AY200" s="1" t="s">
        <v>53</v>
      </c>
      <c r="AZ200" s="1" t="s">
        <v>53</v>
      </c>
    </row>
    <row r="201" spans="1:52" ht="26.1" customHeight="1" x14ac:dyDescent="0.3">
      <c r="A201" s="26"/>
      <c r="B201" s="26"/>
      <c r="C201" s="26"/>
      <c r="D201" s="26"/>
      <c r="E201" s="28"/>
      <c r="F201" s="31"/>
      <c r="G201" s="28"/>
      <c r="H201" s="31"/>
      <c r="I201" s="28"/>
      <c r="J201" s="31"/>
      <c r="K201" s="28"/>
      <c r="L201" s="31"/>
      <c r="M201" s="26"/>
    </row>
    <row r="202" spans="1:52" ht="26.1" customHeight="1" x14ac:dyDescent="0.3">
      <c r="A202" s="22" t="s">
        <v>930</v>
      </c>
      <c r="B202" s="23"/>
      <c r="C202" s="23"/>
      <c r="D202" s="23"/>
      <c r="E202" s="27"/>
      <c r="F202" s="30"/>
      <c r="G202" s="27"/>
      <c r="H202" s="30"/>
      <c r="I202" s="27"/>
      <c r="J202" s="30"/>
      <c r="K202" s="27"/>
      <c r="L202" s="30"/>
      <c r="M202" s="24"/>
      <c r="N202" s="1" t="s">
        <v>299</v>
      </c>
    </row>
    <row r="203" spans="1:52" ht="26.1" customHeight="1" x14ac:dyDescent="0.3">
      <c r="A203" s="25" t="s">
        <v>748</v>
      </c>
      <c r="B203" s="25" t="s">
        <v>581</v>
      </c>
      <c r="C203" s="25" t="s">
        <v>582</v>
      </c>
      <c r="D203" s="26">
        <v>0.5</v>
      </c>
      <c r="E203" s="28">
        <f>단가대비표!O86</f>
        <v>0</v>
      </c>
      <c r="F203" s="31">
        <f>TRUNC(E203*D203,1)</f>
        <v>0</v>
      </c>
      <c r="G203" s="28">
        <f>단가대비표!P86</f>
        <v>172698</v>
      </c>
      <c r="H203" s="31">
        <f>TRUNC(G203*D203,1)</f>
        <v>86349</v>
      </c>
      <c r="I203" s="28">
        <f>단가대비표!V86</f>
        <v>0</v>
      </c>
      <c r="J203" s="31">
        <f>TRUNC(I203*D203,1)</f>
        <v>0</v>
      </c>
      <c r="K203" s="28">
        <f>TRUNC(E203+G203+I203,1)</f>
        <v>172698</v>
      </c>
      <c r="L203" s="31">
        <f>TRUNC(F203+H203+J203,1)</f>
        <v>86349</v>
      </c>
      <c r="M203" s="25" t="s">
        <v>53</v>
      </c>
      <c r="N203" s="1" t="s">
        <v>299</v>
      </c>
      <c r="O203" s="1" t="s">
        <v>749</v>
      </c>
      <c r="P203" s="1" t="s">
        <v>66</v>
      </c>
      <c r="Q203" s="1" t="s">
        <v>66</v>
      </c>
      <c r="R203" s="1" t="s">
        <v>65</v>
      </c>
      <c r="AV203" s="1" t="s">
        <v>53</v>
      </c>
      <c r="AW203" s="1" t="s">
        <v>931</v>
      </c>
      <c r="AX203" s="1" t="s">
        <v>53</v>
      </c>
      <c r="AY203" s="1" t="s">
        <v>53</v>
      </c>
      <c r="AZ203" s="1" t="s">
        <v>53</v>
      </c>
    </row>
    <row r="204" spans="1:52" ht="26.1" customHeight="1" x14ac:dyDescent="0.3">
      <c r="A204" s="25" t="s">
        <v>585</v>
      </c>
      <c r="B204" s="25" t="s">
        <v>53</v>
      </c>
      <c r="C204" s="25" t="s">
        <v>53</v>
      </c>
      <c r="D204" s="26"/>
      <c r="E204" s="28"/>
      <c r="F204" s="31">
        <f>TRUNC(SUMIF(N203:N203, N202, F203:F203),0)</f>
        <v>0</v>
      </c>
      <c r="G204" s="28"/>
      <c r="H204" s="31">
        <f>TRUNC(SUMIF(N203:N203, N202, H203:H203),0)</f>
        <v>86349</v>
      </c>
      <c r="I204" s="28"/>
      <c r="J204" s="31">
        <f>TRUNC(SUMIF(N203:N203, N202, J203:J203),0)</f>
        <v>0</v>
      </c>
      <c r="K204" s="28"/>
      <c r="L204" s="31">
        <f>F204+H204+J204</f>
        <v>86349</v>
      </c>
      <c r="M204" s="25" t="s">
        <v>53</v>
      </c>
      <c r="N204" s="1" t="s">
        <v>112</v>
      </c>
      <c r="O204" s="1" t="s">
        <v>112</v>
      </c>
      <c r="P204" s="1" t="s">
        <v>53</v>
      </c>
      <c r="Q204" s="1" t="s">
        <v>53</v>
      </c>
      <c r="R204" s="1" t="s">
        <v>53</v>
      </c>
      <c r="AV204" s="1" t="s">
        <v>53</v>
      </c>
      <c r="AW204" s="1" t="s">
        <v>53</v>
      </c>
      <c r="AX204" s="1" t="s">
        <v>53</v>
      </c>
      <c r="AY204" s="1" t="s">
        <v>53</v>
      </c>
      <c r="AZ204" s="1" t="s">
        <v>53</v>
      </c>
    </row>
    <row r="205" spans="1:52" ht="26.1" customHeight="1" x14ac:dyDescent="0.3">
      <c r="A205" s="26"/>
      <c r="B205" s="26"/>
      <c r="C205" s="26"/>
      <c r="D205" s="26"/>
      <c r="E205" s="28"/>
      <c r="F205" s="31"/>
      <c r="G205" s="28"/>
      <c r="H205" s="31"/>
      <c r="I205" s="28"/>
      <c r="J205" s="31"/>
      <c r="K205" s="28"/>
      <c r="L205" s="31"/>
      <c r="M205" s="26"/>
    </row>
    <row r="206" spans="1:52" ht="26.1" customHeight="1" x14ac:dyDescent="0.3">
      <c r="A206" s="22" t="s">
        <v>932</v>
      </c>
      <c r="B206" s="23"/>
      <c r="C206" s="23"/>
      <c r="D206" s="23"/>
      <c r="E206" s="27"/>
      <c r="F206" s="30"/>
      <c r="G206" s="27"/>
      <c r="H206" s="30"/>
      <c r="I206" s="27"/>
      <c r="J206" s="30"/>
      <c r="K206" s="27"/>
      <c r="L206" s="30"/>
      <c r="M206" s="24"/>
      <c r="N206" s="1" t="s">
        <v>334</v>
      </c>
    </row>
    <row r="207" spans="1:52" ht="26.1" customHeight="1" x14ac:dyDescent="0.3">
      <c r="A207" s="25" t="s">
        <v>933</v>
      </c>
      <c r="B207" s="25" t="s">
        <v>581</v>
      </c>
      <c r="C207" s="25" t="s">
        <v>582</v>
      </c>
      <c r="D207" s="26">
        <v>0.87</v>
      </c>
      <c r="E207" s="28">
        <f>단가대비표!O91</f>
        <v>0</v>
      </c>
      <c r="F207" s="31">
        <f>TRUNC(E207*D207,1)</f>
        <v>0</v>
      </c>
      <c r="G207" s="28">
        <f>단가대비표!P91</f>
        <v>223246</v>
      </c>
      <c r="H207" s="31">
        <f>TRUNC(G207*D207,1)</f>
        <v>194224</v>
      </c>
      <c r="I207" s="28">
        <f>단가대비표!V91</f>
        <v>0</v>
      </c>
      <c r="J207" s="31">
        <f>TRUNC(I207*D207,1)</f>
        <v>0</v>
      </c>
      <c r="K207" s="28">
        <f t="shared" ref="K207:L210" si="30">TRUNC(E207+G207+I207,1)</f>
        <v>223246</v>
      </c>
      <c r="L207" s="31">
        <f t="shared" si="30"/>
        <v>194224</v>
      </c>
      <c r="M207" s="25" t="s">
        <v>53</v>
      </c>
      <c r="N207" s="1" t="s">
        <v>334</v>
      </c>
      <c r="O207" s="1" t="s">
        <v>934</v>
      </c>
      <c r="P207" s="1" t="s">
        <v>66</v>
      </c>
      <c r="Q207" s="1" t="s">
        <v>66</v>
      </c>
      <c r="R207" s="1" t="s">
        <v>65</v>
      </c>
      <c r="V207">
        <v>1</v>
      </c>
      <c r="AV207" s="1" t="s">
        <v>53</v>
      </c>
      <c r="AW207" s="1" t="s">
        <v>935</v>
      </c>
      <c r="AX207" s="1" t="s">
        <v>53</v>
      </c>
      <c r="AY207" s="1" t="s">
        <v>53</v>
      </c>
      <c r="AZ207" s="1" t="s">
        <v>53</v>
      </c>
    </row>
    <row r="208" spans="1:52" ht="26.1" customHeight="1" x14ac:dyDescent="0.3">
      <c r="A208" s="25" t="s">
        <v>748</v>
      </c>
      <c r="B208" s="25" t="s">
        <v>581</v>
      </c>
      <c r="C208" s="25" t="s">
        <v>582</v>
      </c>
      <c r="D208" s="26">
        <v>0.43</v>
      </c>
      <c r="E208" s="28">
        <f>단가대비표!O86</f>
        <v>0</v>
      </c>
      <c r="F208" s="31">
        <f>TRUNC(E208*D208,1)</f>
        <v>0</v>
      </c>
      <c r="G208" s="28">
        <f>단가대비표!P86</f>
        <v>172698</v>
      </c>
      <c r="H208" s="31">
        <f>TRUNC(G208*D208,1)</f>
        <v>74260.100000000006</v>
      </c>
      <c r="I208" s="28">
        <f>단가대비표!V86</f>
        <v>0</v>
      </c>
      <c r="J208" s="31">
        <f>TRUNC(I208*D208,1)</f>
        <v>0</v>
      </c>
      <c r="K208" s="28">
        <f t="shared" si="30"/>
        <v>172698</v>
      </c>
      <c r="L208" s="31">
        <f t="shared" si="30"/>
        <v>74260.100000000006</v>
      </c>
      <c r="M208" s="25" t="s">
        <v>53</v>
      </c>
      <c r="N208" s="1" t="s">
        <v>334</v>
      </c>
      <c r="O208" s="1" t="s">
        <v>749</v>
      </c>
      <c r="P208" s="1" t="s">
        <v>66</v>
      </c>
      <c r="Q208" s="1" t="s">
        <v>66</v>
      </c>
      <c r="R208" s="1" t="s">
        <v>65</v>
      </c>
      <c r="V208">
        <v>1</v>
      </c>
      <c r="AV208" s="1" t="s">
        <v>53</v>
      </c>
      <c r="AW208" s="1" t="s">
        <v>936</v>
      </c>
      <c r="AX208" s="1" t="s">
        <v>53</v>
      </c>
      <c r="AY208" s="1" t="s">
        <v>53</v>
      </c>
      <c r="AZ208" s="1" t="s">
        <v>53</v>
      </c>
    </row>
    <row r="209" spans="1:52" ht="26.1" customHeight="1" x14ac:dyDescent="0.3">
      <c r="A209" s="25" t="s">
        <v>937</v>
      </c>
      <c r="B209" s="25" t="s">
        <v>938</v>
      </c>
      <c r="C209" s="25" t="s">
        <v>62</v>
      </c>
      <c r="D209" s="26">
        <v>6.96</v>
      </c>
      <c r="E209" s="28">
        <f>일위대가목록!E84</f>
        <v>0</v>
      </c>
      <c r="F209" s="31">
        <f>TRUNC(E209*D209,1)</f>
        <v>0</v>
      </c>
      <c r="G209" s="28">
        <f>일위대가목록!F84</f>
        <v>0</v>
      </c>
      <c r="H209" s="31">
        <f>TRUNC(G209*D209,1)</f>
        <v>0</v>
      </c>
      <c r="I209" s="28">
        <f>일위대가목록!G84</f>
        <v>343</v>
      </c>
      <c r="J209" s="31">
        <f>TRUNC(I209*D209,1)</f>
        <v>2387.1999999999998</v>
      </c>
      <c r="K209" s="28">
        <f t="shared" si="30"/>
        <v>343</v>
      </c>
      <c r="L209" s="31">
        <f t="shared" si="30"/>
        <v>2387.1999999999998</v>
      </c>
      <c r="M209" s="25" t="s">
        <v>939</v>
      </c>
      <c r="N209" s="1" t="s">
        <v>334</v>
      </c>
      <c r="O209" s="1" t="s">
        <v>940</v>
      </c>
      <c r="P209" s="1" t="s">
        <v>65</v>
      </c>
      <c r="Q209" s="1" t="s">
        <v>66</v>
      </c>
      <c r="R209" s="1" t="s">
        <v>66</v>
      </c>
      <c r="AV209" s="1" t="s">
        <v>53</v>
      </c>
      <c r="AW209" s="1" t="s">
        <v>941</v>
      </c>
      <c r="AX209" s="1" t="s">
        <v>53</v>
      </c>
      <c r="AY209" s="1" t="s">
        <v>53</v>
      </c>
      <c r="AZ209" s="1" t="s">
        <v>53</v>
      </c>
    </row>
    <row r="210" spans="1:52" ht="26.1" customHeight="1" x14ac:dyDescent="0.3">
      <c r="A210" s="25" t="s">
        <v>577</v>
      </c>
      <c r="B210" s="25" t="s">
        <v>942</v>
      </c>
      <c r="C210" s="25" t="s">
        <v>387</v>
      </c>
      <c r="D210" s="26">
        <v>1</v>
      </c>
      <c r="E210" s="28">
        <f>TRUNC(SUMIF(V207:V210, RIGHTB(O210, 1), H207:H210)*U210, 2)</f>
        <v>2684.84</v>
      </c>
      <c r="F210" s="31">
        <f>TRUNC(E210*D210,1)</f>
        <v>2684.8</v>
      </c>
      <c r="G210" s="28">
        <v>0</v>
      </c>
      <c r="H210" s="31">
        <f>TRUNC(G210*D210,1)</f>
        <v>0</v>
      </c>
      <c r="I210" s="28">
        <v>0</v>
      </c>
      <c r="J210" s="31">
        <f>TRUNC(I210*D210,1)</f>
        <v>0</v>
      </c>
      <c r="K210" s="28">
        <f t="shared" si="30"/>
        <v>2684.8</v>
      </c>
      <c r="L210" s="31">
        <f t="shared" si="30"/>
        <v>2684.8</v>
      </c>
      <c r="M210" s="25" t="s">
        <v>53</v>
      </c>
      <c r="N210" s="1" t="s">
        <v>334</v>
      </c>
      <c r="O210" s="1" t="s">
        <v>388</v>
      </c>
      <c r="P210" s="1" t="s">
        <v>66</v>
      </c>
      <c r="Q210" s="1" t="s">
        <v>66</v>
      </c>
      <c r="R210" s="1" t="s">
        <v>66</v>
      </c>
      <c r="S210">
        <v>1</v>
      </c>
      <c r="T210">
        <v>0</v>
      </c>
      <c r="U210">
        <v>0.01</v>
      </c>
      <c r="AV210" s="1" t="s">
        <v>53</v>
      </c>
      <c r="AW210" s="1" t="s">
        <v>943</v>
      </c>
      <c r="AX210" s="1" t="s">
        <v>53</v>
      </c>
      <c r="AY210" s="1" t="s">
        <v>53</v>
      </c>
      <c r="AZ210" s="1" t="s">
        <v>53</v>
      </c>
    </row>
    <row r="211" spans="1:52" ht="26.1" customHeight="1" x14ac:dyDescent="0.3">
      <c r="A211" s="25" t="s">
        <v>585</v>
      </c>
      <c r="B211" s="25" t="s">
        <v>53</v>
      </c>
      <c r="C211" s="25" t="s">
        <v>53</v>
      </c>
      <c r="D211" s="26"/>
      <c r="E211" s="28"/>
      <c r="F211" s="31">
        <f>TRUNC(SUMIF(N207:N210, N206, F207:F210),0)</f>
        <v>2684</v>
      </c>
      <c r="G211" s="28"/>
      <c r="H211" s="31">
        <f>TRUNC(SUMIF(N207:N210, N206, H207:H210),0)</f>
        <v>268484</v>
      </c>
      <c r="I211" s="28"/>
      <c r="J211" s="31">
        <f>TRUNC(SUMIF(N207:N210, N206, J207:J210),0)</f>
        <v>2387</v>
      </c>
      <c r="K211" s="28"/>
      <c r="L211" s="31">
        <f>F211+H211+J211</f>
        <v>273555</v>
      </c>
      <c r="M211" s="25" t="s">
        <v>53</v>
      </c>
      <c r="N211" s="1" t="s">
        <v>112</v>
      </c>
      <c r="O211" s="1" t="s">
        <v>112</v>
      </c>
      <c r="P211" s="1" t="s">
        <v>53</v>
      </c>
      <c r="Q211" s="1" t="s">
        <v>53</v>
      </c>
      <c r="R211" s="1" t="s">
        <v>53</v>
      </c>
      <c r="AV211" s="1" t="s">
        <v>53</v>
      </c>
      <c r="AW211" s="1" t="s">
        <v>53</v>
      </c>
      <c r="AX211" s="1" t="s">
        <v>53</v>
      </c>
      <c r="AY211" s="1" t="s">
        <v>53</v>
      </c>
      <c r="AZ211" s="1" t="s">
        <v>53</v>
      </c>
    </row>
    <row r="212" spans="1:52" ht="26.1" customHeight="1" x14ac:dyDescent="0.3">
      <c r="A212" s="26"/>
      <c r="B212" s="26"/>
      <c r="C212" s="26"/>
      <c r="D212" s="26"/>
      <c r="E212" s="28"/>
      <c r="F212" s="31"/>
      <c r="G212" s="28"/>
      <c r="H212" s="31"/>
      <c r="I212" s="28"/>
      <c r="J212" s="31"/>
      <c r="K212" s="28"/>
      <c r="L212" s="31"/>
      <c r="M212" s="26"/>
    </row>
    <row r="213" spans="1:52" ht="26.1" customHeight="1" x14ac:dyDescent="0.3">
      <c r="A213" s="22" t="s">
        <v>944</v>
      </c>
      <c r="B213" s="23"/>
      <c r="C213" s="23"/>
      <c r="D213" s="23"/>
      <c r="E213" s="27"/>
      <c r="F213" s="30"/>
      <c r="G213" s="27"/>
      <c r="H213" s="30"/>
      <c r="I213" s="27"/>
      <c r="J213" s="30"/>
      <c r="K213" s="27"/>
      <c r="L213" s="30"/>
      <c r="M213" s="24"/>
      <c r="N213" s="1" t="s">
        <v>339</v>
      </c>
    </row>
    <row r="214" spans="1:52" ht="26.1" customHeight="1" x14ac:dyDescent="0.3">
      <c r="A214" s="25" t="s">
        <v>945</v>
      </c>
      <c r="B214" s="25" t="s">
        <v>581</v>
      </c>
      <c r="C214" s="25" t="s">
        <v>582</v>
      </c>
      <c r="D214" s="26">
        <v>8.9999999999999993E-3</v>
      </c>
      <c r="E214" s="28">
        <f>단가대비표!O93</f>
        <v>0</v>
      </c>
      <c r="F214" s="31">
        <f>TRUNC(E214*D214,1)</f>
        <v>0</v>
      </c>
      <c r="G214" s="28">
        <f>단가대비표!P93</f>
        <v>282990</v>
      </c>
      <c r="H214" s="31">
        <f>TRUNC(G214*D214,1)</f>
        <v>2546.9</v>
      </c>
      <c r="I214" s="28">
        <f>단가대비표!V93</f>
        <v>0</v>
      </c>
      <c r="J214" s="31">
        <f>TRUNC(I214*D214,1)</f>
        <v>0</v>
      </c>
      <c r="K214" s="28">
        <f>TRUNC(E214+G214+I214,1)</f>
        <v>282990</v>
      </c>
      <c r="L214" s="31">
        <f>TRUNC(F214+H214+J214,1)</f>
        <v>2546.9</v>
      </c>
      <c r="M214" s="25" t="s">
        <v>53</v>
      </c>
      <c r="N214" s="1" t="s">
        <v>339</v>
      </c>
      <c r="O214" s="1" t="s">
        <v>946</v>
      </c>
      <c r="P214" s="1" t="s">
        <v>66</v>
      </c>
      <c r="Q214" s="1" t="s">
        <v>66</v>
      </c>
      <c r="R214" s="1" t="s">
        <v>65</v>
      </c>
      <c r="AV214" s="1" t="s">
        <v>53</v>
      </c>
      <c r="AW214" s="1" t="s">
        <v>947</v>
      </c>
      <c r="AX214" s="1" t="s">
        <v>53</v>
      </c>
      <c r="AY214" s="1" t="s">
        <v>53</v>
      </c>
      <c r="AZ214" s="1" t="s">
        <v>53</v>
      </c>
    </row>
    <row r="215" spans="1:52" ht="26.1" customHeight="1" x14ac:dyDescent="0.3">
      <c r="A215" s="25" t="s">
        <v>748</v>
      </c>
      <c r="B215" s="25" t="s">
        <v>581</v>
      </c>
      <c r="C215" s="25" t="s">
        <v>582</v>
      </c>
      <c r="D215" s="26">
        <v>0.01</v>
      </c>
      <c r="E215" s="28">
        <f>단가대비표!O86</f>
        <v>0</v>
      </c>
      <c r="F215" s="31">
        <f>TRUNC(E215*D215,1)</f>
        <v>0</v>
      </c>
      <c r="G215" s="28">
        <f>단가대비표!P86</f>
        <v>172698</v>
      </c>
      <c r="H215" s="31">
        <f>TRUNC(G215*D215,1)</f>
        <v>1726.9</v>
      </c>
      <c r="I215" s="28">
        <f>단가대비표!V86</f>
        <v>0</v>
      </c>
      <c r="J215" s="31">
        <f>TRUNC(I215*D215,1)</f>
        <v>0</v>
      </c>
      <c r="K215" s="28">
        <f>TRUNC(E215+G215+I215,1)</f>
        <v>172698</v>
      </c>
      <c r="L215" s="31">
        <f>TRUNC(F215+H215+J215,1)</f>
        <v>1726.9</v>
      </c>
      <c r="M215" s="25" t="s">
        <v>53</v>
      </c>
      <c r="N215" s="1" t="s">
        <v>339</v>
      </c>
      <c r="O215" s="1" t="s">
        <v>749</v>
      </c>
      <c r="P215" s="1" t="s">
        <v>66</v>
      </c>
      <c r="Q215" s="1" t="s">
        <v>66</v>
      </c>
      <c r="R215" s="1" t="s">
        <v>65</v>
      </c>
      <c r="AV215" s="1" t="s">
        <v>53</v>
      </c>
      <c r="AW215" s="1" t="s">
        <v>948</v>
      </c>
      <c r="AX215" s="1" t="s">
        <v>53</v>
      </c>
      <c r="AY215" s="1" t="s">
        <v>53</v>
      </c>
      <c r="AZ215" s="1" t="s">
        <v>53</v>
      </c>
    </row>
    <row r="216" spans="1:52" ht="26.1" customHeight="1" x14ac:dyDescent="0.3">
      <c r="A216" s="25" t="s">
        <v>585</v>
      </c>
      <c r="B216" s="25" t="s">
        <v>53</v>
      </c>
      <c r="C216" s="25" t="s">
        <v>53</v>
      </c>
      <c r="D216" s="26"/>
      <c r="E216" s="28"/>
      <c r="F216" s="31">
        <f>TRUNC(SUMIF(N214:N215, N213, F214:F215),0)</f>
        <v>0</v>
      </c>
      <c r="G216" s="28"/>
      <c r="H216" s="31">
        <f>TRUNC(SUMIF(N214:N215, N213, H214:H215),0)</f>
        <v>4273</v>
      </c>
      <c r="I216" s="28"/>
      <c r="J216" s="31">
        <f>TRUNC(SUMIF(N214:N215, N213, J214:J215),0)</f>
        <v>0</v>
      </c>
      <c r="K216" s="28"/>
      <c r="L216" s="31">
        <f>F216+H216+J216</f>
        <v>4273</v>
      </c>
      <c r="M216" s="25" t="s">
        <v>53</v>
      </c>
      <c r="N216" s="1" t="s">
        <v>112</v>
      </c>
      <c r="O216" s="1" t="s">
        <v>112</v>
      </c>
      <c r="P216" s="1" t="s">
        <v>53</v>
      </c>
      <c r="Q216" s="1" t="s">
        <v>53</v>
      </c>
      <c r="R216" s="1" t="s">
        <v>53</v>
      </c>
      <c r="AV216" s="1" t="s">
        <v>53</v>
      </c>
      <c r="AW216" s="1" t="s">
        <v>53</v>
      </c>
      <c r="AX216" s="1" t="s">
        <v>53</v>
      </c>
      <c r="AY216" s="1" t="s">
        <v>53</v>
      </c>
      <c r="AZ216" s="1" t="s">
        <v>53</v>
      </c>
    </row>
    <row r="217" spans="1:52" ht="26.1" customHeight="1" x14ac:dyDescent="0.3">
      <c r="A217" s="26"/>
      <c r="B217" s="26"/>
      <c r="C217" s="26"/>
      <c r="D217" s="26"/>
      <c r="E217" s="28"/>
      <c r="F217" s="31"/>
      <c r="G217" s="28"/>
      <c r="H217" s="31"/>
      <c r="I217" s="28"/>
      <c r="J217" s="31"/>
      <c r="K217" s="28"/>
      <c r="L217" s="31"/>
      <c r="M217" s="26"/>
    </row>
    <row r="218" spans="1:52" ht="26.1" customHeight="1" x14ac:dyDescent="0.3">
      <c r="A218" s="22" t="s">
        <v>949</v>
      </c>
      <c r="B218" s="23"/>
      <c r="C218" s="23"/>
      <c r="D218" s="23"/>
      <c r="E218" s="27"/>
      <c r="F218" s="30"/>
      <c r="G218" s="27"/>
      <c r="H218" s="30"/>
      <c r="I218" s="27"/>
      <c r="J218" s="30"/>
      <c r="K218" s="27"/>
      <c r="L218" s="30"/>
      <c r="M218" s="24"/>
      <c r="N218" s="1" t="s">
        <v>344</v>
      </c>
    </row>
    <row r="219" spans="1:52" ht="26.1" customHeight="1" x14ac:dyDescent="0.3">
      <c r="A219" s="25" t="s">
        <v>748</v>
      </c>
      <c r="B219" s="25" t="s">
        <v>581</v>
      </c>
      <c r="C219" s="25" t="s">
        <v>582</v>
      </c>
      <c r="D219" s="26">
        <v>7.0000000000000007E-2</v>
      </c>
      <c r="E219" s="28">
        <f>단가대비표!O86</f>
        <v>0</v>
      </c>
      <c r="F219" s="31">
        <f>TRUNC(E219*D219,1)</f>
        <v>0</v>
      </c>
      <c r="G219" s="28">
        <f>단가대비표!P86</f>
        <v>172698</v>
      </c>
      <c r="H219" s="31">
        <f>TRUNC(G219*D219,1)</f>
        <v>12088.8</v>
      </c>
      <c r="I219" s="28">
        <f>단가대비표!V86</f>
        <v>0</v>
      </c>
      <c r="J219" s="31">
        <f>TRUNC(I219*D219,1)</f>
        <v>0</v>
      </c>
      <c r="K219" s="28">
        <f>TRUNC(E219+G219+I219,1)</f>
        <v>172698</v>
      </c>
      <c r="L219" s="31">
        <f>TRUNC(F219+H219+J219,1)</f>
        <v>12088.8</v>
      </c>
      <c r="M219" s="25" t="s">
        <v>53</v>
      </c>
      <c r="N219" s="1" t="s">
        <v>344</v>
      </c>
      <c r="O219" s="1" t="s">
        <v>749</v>
      </c>
      <c r="P219" s="1" t="s">
        <v>66</v>
      </c>
      <c r="Q219" s="1" t="s">
        <v>66</v>
      </c>
      <c r="R219" s="1" t="s">
        <v>65</v>
      </c>
      <c r="AV219" s="1" t="s">
        <v>53</v>
      </c>
      <c r="AW219" s="1" t="s">
        <v>950</v>
      </c>
      <c r="AX219" s="1" t="s">
        <v>53</v>
      </c>
      <c r="AY219" s="1" t="s">
        <v>53</v>
      </c>
      <c r="AZ219" s="1" t="s">
        <v>53</v>
      </c>
    </row>
    <row r="220" spans="1:52" ht="26.1" customHeight="1" x14ac:dyDescent="0.3">
      <c r="A220" s="25" t="s">
        <v>585</v>
      </c>
      <c r="B220" s="25" t="s">
        <v>53</v>
      </c>
      <c r="C220" s="25" t="s">
        <v>53</v>
      </c>
      <c r="D220" s="26"/>
      <c r="E220" s="28"/>
      <c r="F220" s="31">
        <f>TRUNC(SUMIF(N219:N219, N218, F219:F219),0)</f>
        <v>0</v>
      </c>
      <c r="G220" s="28"/>
      <c r="H220" s="31">
        <f>TRUNC(SUMIF(N219:N219, N218, H219:H219),0)</f>
        <v>12088</v>
      </c>
      <c r="I220" s="28"/>
      <c r="J220" s="31">
        <f>TRUNC(SUMIF(N219:N219, N218, J219:J219),0)</f>
        <v>0</v>
      </c>
      <c r="K220" s="28"/>
      <c r="L220" s="31">
        <f>F220+H220+J220</f>
        <v>12088</v>
      </c>
      <c r="M220" s="25" t="s">
        <v>53</v>
      </c>
      <c r="N220" s="1" t="s">
        <v>112</v>
      </c>
      <c r="O220" s="1" t="s">
        <v>112</v>
      </c>
      <c r="P220" s="1" t="s">
        <v>53</v>
      </c>
      <c r="Q220" s="1" t="s">
        <v>53</v>
      </c>
      <c r="R220" s="1" t="s">
        <v>53</v>
      </c>
      <c r="AV220" s="1" t="s">
        <v>53</v>
      </c>
      <c r="AW220" s="1" t="s">
        <v>53</v>
      </c>
      <c r="AX220" s="1" t="s">
        <v>53</v>
      </c>
      <c r="AY220" s="1" t="s">
        <v>53</v>
      </c>
      <c r="AZ220" s="1" t="s">
        <v>53</v>
      </c>
    </row>
    <row r="221" spans="1:52" ht="26.1" customHeight="1" x14ac:dyDescent="0.3">
      <c r="A221" s="26"/>
      <c r="B221" s="26"/>
      <c r="C221" s="26"/>
      <c r="D221" s="26"/>
      <c r="E221" s="28"/>
      <c r="F221" s="31"/>
      <c r="G221" s="28"/>
      <c r="H221" s="31"/>
      <c r="I221" s="28"/>
      <c r="J221" s="31"/>
      <c r="K221" s="28"/>
      <c r="L221" s="31"/>
      <c r="M221" s="26"/>
    </row>
    <row r="222" spans="1:52" ht="26.1" customHeight="1" x14ac:dyDescent="0.3">
      <c r="A222" s="22" t="s">
        <v>951</v>
      </c>
      <c r="B222" s="23"/>
      <c r="C222" s="23"/>
      <c r="D222" s="23"/>
      <c r="E222" s="27"/>
      <c r="F222" s="30"/>
      <c r="G222" s="27"/>
      <c r="H222" s="30"/>
      <c r="I222" s="27"/>
      <c r="J222" s="30"/>
      <c r="K222" s="27"/>
      <c r="L222" s="30"/>
      <c r="M222" s="24"/>
      <c r="N222" s="1" t="s">
        <v>348</v>
      </c>
    </row>
    <row r="223" spans="1:52" ht="26.1" customHeight="1" x14ac:dyDescent="0.3">
      <c r="A223" s="25" t="s">
        <v>748</v>
      </c>
      <c r="B223" s="25" t="s">
        <v>581</v>
      </c>
      <c r="C223" s="25" t="s">
        <v>582</v>
      </c>
      <c r="D223" s="26">
        <v>7.4999999999999997E-2</v>
      </c>
      <c r="E223" s="28">
        <f>단가대비표!O86</f>
        <v>0</v>
      </c>
      <c r="F223" s="31">
        <f>TRUNC(E223*D223,1)</f>
        <v>0</v>
      </c>
      <c r="G223" s="28">
        <f>단가대비표!P86</f>
        <v>172698</v>
      </c>
      <c r="H223" s="31">
        <f>TRUNC(G223*D223,1)</f>
        <v>12952.3</v>
      </c>
      <c r="I223" s="28">
        <f>단가대비표!V86</f>
        <v>0</v>
      </c>
      <c r="J223" s="31">
        <f>TRUNC(I223*D223,1)</f>
        <v>0</v>
      </c>
      <c r="K223" s="28">
        <f>TRUNC(E223+G223+I223,1)</f>
        <v>172698</v>
      </c>
      <c r="L223" s="31">
        <f>TRUNC(F223+H223+J223,1)</f>
        <v>12952.3</v>
      </c>
      <c r="M223" s="25" t="s">
        <v>53</v>
      </c>
      <c r="N223" s="1" t="s">
        <v>348</v>
      </c>
      <c r="O223" s="1" t="s">
        <v>749</v>
      </c>
      <c r="P223" s="1" t="s">
        <v>66</v>
      </c>
      <c r="Q223" s="1" t="s">
        <v>66</v>
      </c>
      <c r="R223" s="1" t="s">
        <v>65</v>
      </c>
      <c r="AV223" s="1" t="s">
        <v>53</v>
      </c>
      <c r="AW223" s="1" t="s">
        <v>952</v>
      </c>
      <c r="AX223" s="1" t="s">
        <v>53</v>
      </c>
      <c r="AY223" s="1" t="s">
        <v>53</v>
      </c>
      <c r="AZ223" s="1" t="s">
        <v>53</v>
      </c>
    </row>
    <row r="224" spans="1:52" ht="26.1" customHeight="1" x14ac:dyDescent="0.3">
      <c r="A224" s="25" t="s">
        <v>585</v>
      </c>
      <c r="B224" s="25" t="s">
        <v>53</v>
      </c>
      <c r="C224" s="25" t="s">
        <v>53</v>
      </c>
      <c r="D224" s="26"/>
      <c r="E224" s="28"/>
      <c r="F224" s="31">
        <f>TRUNC(SUMIF(N223:N223, N222, F223:F223),0)</f>
        <v>0</v>
      </c>
      <c r="G224" s="28"/>
      <c r="H224" s="31">
        <f>TRUNC(SUMIF(N223:N223, N222, H223:H223),0)</f>
        <v>12952</v>
      </c>
      <c r="I224" s="28"/>
      <c r="J224" s="31">
        <f>TRUNC(SUMIF(N223:N223, N222, J223:J223),0)</f>
        <v>0</v>
      </c>
      <c r="K224" s="28"/>
      <c r="L224" s="31">
        <f>F224+H224+J224</f>
        <v>12952</v>
      </c>
      <c r="M224" s="25" t="s">
        <v>53</v>
      </c>
      <c r="N224" s="1" t="s">
        <v>112</v>
      </c>
      <c r="O224" s="1" t="s">
        <v>112</v>
      </c>
      <c r="P224" s="1" t="s">
        <v>53</v>
      </c>
      <c r="Q224" s="1" t="s">
        <v>53</v>
      </c>
      <c r="R224" s="1" t="s">
        <v>53</v>
      </c>
      <c r="AV224" s="1" t="s">
        <v>53</v>
      </c>
      <c r="AW224" s="1" t="s">
        <v>53</v>
      </c>
      <c r="AX224" s="1" t="s">
        <v>53</v>
      </c>
      <c r="AY224" s="1" t="s">
        <v>53</v>
      </c>
      <c r="AZ224" s="1" t="s">
        <v>53</v>
      </c>
    </row>
    <row r="225" spans="1:52" ht="26.1" customHeight="1" x14ac:dyDescent="0.3">
      <c r="A225" s="26"/>
      <c r="B225" s="26"/>
      <c r="C225" s="26"/>
      <c r="D225" s="26"/>
      <c r="E225" s="28"/>
      <c r="F225" s="31"/>
      <c r="G225" s="28"/>
      <c r="H225" s="31"/>
      <c r="I225" s="28"/>
      <c r="J225" s="31"/>
      <c r="K225" s="28"/>
      <c r="L225" s="31"/>
      <c r="M225" s="26"/>
    </row>
    <row r="226" spans="1:52" ht="26.1" customHeight="1" x14ac:dyDescent="0.3">
      <c r="A226" s="22" t="s">
        <v>953</v>
      </c>
      <c r="B226" s="23"/>
      <c r="C226" s="23"/>
      <c r="D226" s="23"/>
      <c r="E226" s="27"/>
      <c r="F226" s="30"/>
      <c r="G226" s="27"/>
      <c r="H226" s="30"/>
      <c r="I226" s="27"/>
      <c r="J226" s="30"/>
      <c r="K226" s="27"/>
      <c r="L226" s="30"/>
      <c r="M226" s="24"/>
      <c r="N226" s="1" t="s">
        <v>353</v>
      </c>
    </row>
    <row r="227" spans="1:52" ht="26.1" customHeight="1" x14ac:dyDescent="0.3">
      <c r="A227" s="25" t="s">
        <v>748</v>
      </c>
      <c r="B227" s="25" t="s">
        <v>581</v>
      </c>
      <c r="C227" s="25" t="s">
        <v>582</v>
      </c>
      <c r="D227" s="26">
        <v>0.04</v>
      </c>
      <c r="E227" s="28">
        <f>단가대비표!O86</f>
        <v>0</v>
      </c>
      <c r="F227" s="31">
        <f>TRUNC(E227*D227,1)</f>
        <v>0</v>
      </c>
      <c r="G227" s="28">
        <f>단가대비표!P86</f>
        <v>172698</v>
      </c>
      <c r="H227" s="31">
        <f>TRUNC(G227*D227,1)</f>
        <v>6907.9</v>
      </c>
      <c r="I227" s="28">
        <f>단가대비표!V86</f>
        <v>0</v>
      </c>
      <c r="J227" s="31">
        <f>TRUNC(I227*D227,1)</f>
        <v>0</v>
      </c>
      <c r="K227" s="28">
        <f>TRUNC(E227+G227+I227,1)</f>
        <v>172698</v>
      </c>
      <c r="L227" s="31">
        <f>TRUNC(F227+H227+J227,1)</f>
        <v>6907.9</v>
      </c>
      <c r="M227" s="25" t="s">
        <v>53</v>
      </c>
      <c r="N227" s="1" t="s">
        <v>353</v>
      </c>
      <c r="O227" s="1" t="s">
        <v>749</v>
      </c>
      <c r="P227" s="1" t="s">
        <v>66</v>
      </c>
      <c r="Q227" s="1" t="s">
        <v>66</v>
      </c>
      <c r="R227" s="1" t="s">
        <v>65</v>
      </c>
      <c r="AV227" s="1" t="s">
        <v>53</v>
      </c>
      <c r="AW227" s="1" t="s">
        <v>954</v>
      </c>
      <c r="AX227" s="1" t="s">
        <v>53</v>
      </c>
      <c r="AY227" s="1" t="s">
        <v>53</v>
      </c>
      <c r="AZ227" s="1" t="s">
        <v>53</v>
      </c>
    </row>
    <row r="228" spans="1:52" ht="26.1" customHeight="1" x14ac:dyDescent="0.3">
      <c r="A228" s="25" t="s">
        <v>585</v>
      </c>
      <c r="B228" s="25" t="s">
        <v>53</v>
      </c>
      <c r="C228" s="25" t="s">
        <v>53</v>
      </c>
      <c r="D228" s="26"/>
      <c r="E228" s="28"/>
      <c r="F228" s="31">
        <f>TRUNC(SUMIF(N227:N227, N226, F227:F227),0)</f>
        <v>0</v>
      </c>
      <c r="G228" s="28"/>
      <c r="H228" s="31">
        <f>TRUNC(SUMIF(N227:N227, N226, H227:H227),0)</f>
        <v>6907</v>
      </c>
      <c r="I228" s="28"/>
      <c r="J228" s="31">
        <f>TRUNC(SUMIF(N227:N227, N226, J227:J227),0)</f>
        <v>0</v>
      </c>
      <c r="K228" s="28"/>
      <c r="L228" s="31">
        <f>F228+H228+J228</f>
        <v>6907</v>
      </c>
      <c r="M228" s="25" t="s">
        <v>53</v>
      </c>
      <c r="N228" s="1" t="s">
        <v>112</v>
      </c>
      <c r="O228" s="1" t="s">
        <v>112</v>
      </c>
      <c r="P228" s="1" t="s">
        <v>53</v>
      </c>
      <c r="Q228" s="1" t="s">
        <v>53</v>
      </c>
      <c r="R228" s="1" t="s">
        <v>53</v>
      </c>
      <c r="AV228" s="1" t="s">
        <v>53</v>
      </c>
      <c r="AW228" s="1" t="s">
        <v>53</v>
      </c>
      <c r="AX228" s="1" t="s">
        <v>53</v>
      </c>
      <c r="AY228" s="1" t="s">
        <v>53</v>
      </c>
      <c r="AZ228" s="1" t="s">
        <v>53</v>
      </c>
    </row>
    <row r="229" spans="1:52" ht="26.1" customHeight="1" x14ac:dyDescent="0.3">
      <c r="A229" s="26"/>
      <c r="B229" s="26"/>
      <c r="C229" s="26"/>
      <c r="D229" s="26"/>
      <c r="E229" s="28"/>
      <c r="F229" s="31"/>
      <c r="G229" s="28"/>
      <c r="H229" s="31"/>
      <c r="I229" s="28"/>
      <c r="J229" s="31"/>
      <c r="K229" s="28"/>
      <c r="L229" s="31"/>
      <c r="M229" s="26"/>
    </row>
    <row r="230" spans="1:52" ht="26.1" customHeight="1" x14ac:dyDescent="0.3">
      <c r="A230" s="22" t="s">
        <v>955</v>
      </c>
      <c r="B230" s="23"/>
      <c r="C230" s="23"/>
      <c r="D230" s="23"/>
      <c r="E230" s="27"/>
      <c r="F230" s="30"/>
      <c r="G230" s="27"/>
      <c r="H230" s="30"/>
      <c r="I230" s="27"/>
      <c r="J230" s="30"/>
      <c r="K230" s="27"/>
      <c r="L230" s="30"/>
      <c r="M230" s="24"/>
      <c r="N230" s="1" t="s">
        <v>357</v>
      </c>
    </row>
    <row r="231" spans="1:52" ht="26.1" customHeight="1" x14ac:dyDescent="0.3">
      <c r="A231" s="25" t="s">
        <v>748</v>
      </c>
      <c r="B231" s="25" t="s">
        <v>581</v>
      </c>
      <c r="C231" s="25" t="s">
        <v>582</v>
      </c>
      <c r="D231" s="26">
        <v>0.04</v>
      </c>
      <c r="E231" s="28">
        <f>단가대비표!O86</f>
        <v>0</v>
      </c>
      <c r="F231" s="31">
        <f>TRUNC(E231*D231,1)</f>
        <v>0</v>
      </c>
      <c r="G231" s="28">
        <f>단가대비표!P86</f>
        <v>172698</v>
      </c>
      <c r="H231" s="31">
        <f>TRUNC(G231*D231,1)</f>
        <v>6907.9</v>
      </c>
      <c r="I231" s="28">
        <f>단가대비표!V86</f>
        <v>0</v>
      </c>
      <c r="J231" s="31">
        <f>TRUNC(I231*D231,1)</f>
        <v>0</v>
      </c>
      <c r="K231" s="28">
        <f>TRUNC(E231+G231+I231,1)</f>
        <v>172698</v>
      </c>
      <c r="L231" s="31">
        <f>TRUNC(F231+H231+J231,1)</f>
        <v>6907.9</v>
      </c>
      <c r="M231" s="25" t="s">
        <v>53</v>
      </c>
      <c r="N231" s="1" t="s">
        <v>357</v>
      </c>
      <c r="O231" s="1" t="s">
        <v>749</v>
      </c>
      <c r="P231" s="1" t="s">
        <v>66</v>
      </c>
      <c r="Q231" s="1" t="s">
        <v>66</v>
      </c>
      <c r="R231" s="1" t="s">
        <v>65</v>
      </c>
      <c r="AV231" s="1" t="s">
        <v>53</v>
      </c>
      <c r="AW231" s="1" t="s">
        <v>956</v>
      </c>
      <c r="AX231" s="1" t="s">
        <v>53</v>
      </c>
      <c r="AY231" s="1" t="s">
        <v>53</v>
      </c>
      <c r="AZ231" s="1" t="s">
        <v>53</v>
      </c>
    </row>
    <row r="232" spans="1:52" ht="26.1" customHeight="1" x14ac:dyDescent="0.3">
      <c r="A232" s="25" t="s">
        <v>585</v>
      </c>
      <c r="B232" s="25" t="s">
        <v>53</v>
      </c>
      <c r="C232" s="25" t="s">
        <v>53</v>
      </c>
      <c r="D232" s="26"/>
      <c r="E232" s="28"/>
      <c r="F232" s="31">
        <f>TRUNC(SUMIF(N231:N231, N230, F231:F231),0)</f>
        <v>0</v>
      </c>
      <c r="G232" s="28"/>
      <c r="H232" s="31">
        <f>TRUNC(SUMIF(N231:N231, N230, H231:H231),0)</f>
        <v>6907</v>
      </c>
      <c r="I232" s="28"/>
      <c r="J232" s="31">
        <f>TRUNC(SUMIF(N231:N231, N230, J231:J231),0)</f>
        <v>0</v>
      </c>
      <c r="K232" s="28"/>
      <c r="L232" s="31">
        <f>F232+H232+J232</f>
        <v>6907</v>
      </c>
      <c r="M232" s="25" t="s">
        <v>53</v>
      </c>
      <c r="N232" s="1" t="s">
        <v>112</v>
      </c>
      <c r="O232" s="1" t="s">
        <v>112</v>
      </c>
      <c r="P232" s="1" t="s">
        <v>53</v>
      </c>
      <c r="Q232" s="1" t="s">
        <v>53</v>
      </c>
      <c r="R232" s="1" t="s">
        <v>53</v>
      </c>
      <c r="AV232" s="1" t="s">
        <v>53</v>
      </c>
      <c r="AW232" s="1" t="s">
        <v>53</v>
      </c>
      <c r="AX232" s="1" t="s">
        <v>53</v>
      </c>
      <c r="AY232" s="1" t="s">
        <v>53</v>
      </c>
      <c r="AZ232" s="1" t="s">
        <v>53</v>
      </c>
    </row>
    <row r="233" spans="1:52" ht="26.1" customHeight="1" x14ac:dyDescent="0.3">
      <c r="A233" s="26"/>
      <c r="B233" s="26"/>
      <c r="C233" s="26"/>
      <c r="D233" s="26"/>
      <c r="E233" s="28"/>
      <c r="F233" s="31"/>
      <c r="G233" s="28"/>
      <c r="H233" s="31"/>
      <c r="I233" s="28"/>
      <c r="J233" s="31"/>
      <c r="K233" s="28"/>
      <c r="L233" s="31"/>
      <c r="M233" s="26"/>
    </row>
    <row r="234" spans="1:52" ht="26.1" customHeight="1" x14ac:dyDescent="0.3">
      <c r="A234" s="22" t="s">
        <v>957</v>
      </c>
      <c r="B234" s="23"/>
      <c r="C234" s="23"/>
      <c r="D234" s="23"/>
      <c r="E234" s="27"/>
      <c r="F234" s="30"/>
      <c r="G234" s="27"/>
      <c r="H234" s="30"/>
      <c r="I234" s="27"/>
      <c r="J234" s="30"/>
      <c r="K234" s="27"/>
      <c r="L234" s="30"/>
      <c r="M234" s="24"/>
      <c r="N234" s="1" t="s">
        <v>361</v>
      </c>
    </row>
    <row r="235" spans="1:52" ht="26.1" customHeight="1" x14ac:dyDescent="0.3">
      <c r="A235" s="25" t="s">
        <v>748</v>
      </c>
      <c r="B235" s="25" t="s">
        <v>581</v>
      </c>
      <c r="C235" s="25" t="s">
        <v>582</v>
      </c>
      <c r="D235" s="26">
        <v>0.04</v>
      </c>
      <c r="E235" s="28">
        <f>단가대비표!O86</f>
        <v>0</v>
      </c>
      <c r="F235" s="31">
        <f>TRUNC(E235*D235,1)</f>
        <v>0</v>
      </c>
      <c r="G235" s="28">
        <f>단가대비표!P86</f>
        <v>172698</v>
      </c>
      <c r="H235" s="31">
        <f>TRUNC(G235*D235,1)</f>
        <v>6907.9</v>
      </c>
      <c r="I235" s="28">
        <f>단가대비표!V86</f>
        <v>0</v>
      </c>
      <c r="J235" s="31">
        <f>TRUNC(I235*D235,1)</f>
        <v>0</v>
      </c>
      <c r="K235" s="28">
        <f>TRUNC(E235+G235+I235,1)</f>
        <v>172698</v>
      </c>
      <c r="L235" s="31">
        <f>TRUNC(F235+H235+J235,1)</f>
        <v>6907.9</v>
      </c>
      <c r="M235" s="25" t="s">
        <v>53</v>
      </c>
      <c r="N235" s="1" t="s">
        <v>361</v>
      </c>
      <c r="O235" s="1" t="s">
        <v>749</v>
      </c>
      <c r="P235" s="1" t="s">
        <v>66</v>
      </c>
      <c r="Q235" s="1" t="s">
        <v>66</v>
      </c>
      <c r="R235" s="1" t="s">
        <v>65</v>
      </c>
      <c r="AV235" s="1" t="s">
        <v>53</v>
      </c>
      <c r="AW235" s="1" t="s">
        <v>958</v>
      </c>
      <c r="AX235" s="1" t="s">
        <v>53</v>
      </c>
      <c r="AY235" s="1" t="s">
        <v>53</v>
      </c>
      <c r="AZ235" s="1" t="s">
        <v>53</v>
      </c>
    </row>
    <row r="236" spans="1:52" ht="26.1" customHeight="1" x14ac:dyDescent="0.3">
      <c r="A236" s="25" t="s">
        <v>585</v>
      </c>
      <c r="B236" s="25" t="s">
        <v>53</v>
      </c>
      <c r="C236" s="25" t="s">
        <v>53</v>
      </c>
      <c r="D236" s="26"/>
      <c r="E236" s="28"/>
      <c r="F236" s="31">
        <f>TRUNC(SUMIF(N235:N235, N234, F235:F235),0)</f>
        <v>0</v>
      </c>
      <c r="G236" s="28"/>
      <c r="H236" s="31">
        <f>TRUNC(SUMIF(N235:N235, N234, H235:H235),0)</f>
        <v>6907</v>
      </c>
      <c r="I236" s="28"/>
      <c r="J236" s="31">
        <f>TRUNC(SUMIF(N235:N235, N234, J235:J235),0)</f>
        <v>0</v>
      </c>
      <c r="K236" s="28"/>
      <c r="L236" s="31">
        <f>F236+H236+J236</f>
        <v>6907</v>
      </c>
      <c r="M236" s="25" t="s">
        <v>53</v>
      </c>
      <c r="N236" s="1" t="s">
        <v>112</v>
      </c>
      <c r="O236" s="1" t="s">
        <v>112</v>
      </c>
      <c r="P236" s="1" t="s">
        <v>53</v>
      </c>
      <c r="Q236" s="1" t="s">
        <v>53</v>
      </c>
      <c r="R236" s="1" t="s">
        <v>53</v>
      </c>
      <c r="AV236" s="1" t="s">
        <v>53</v>
      </c>
      <c r="AW236" s="1" t="s">
        <v>53</v>
      </c>
      <c r="AX236" s="1" t="s">
        <v>53</v>
      </c>
      <c r="AY236" s="1" t="s">
        <v>53</v>
      </c>
      <c r="AZ236" s="1" t="s">
        <v>53</v>
      </c>
    </row>
    <row r="237" spans="1:52" ht="26.1" customHeight="1" x14ac:dyDescent="0.3">
      <c r="A237" s="26"/>
      <c r="B237" s="26"/>
      <c r="C237" s="26"/>
      <c r="D237" s="26"/>
      <c r="E237" s="28"/>
      <c r="F237" s="31"/>
      <c r="G237" s="28"/>
      <c r="H237" s="31"/>
      <c r="I237" s="28"/>
      <c r="J237" s="31"/>
      <c r="K237" s="28"/>
      <c r="L237" s="31"/>
      <c r="M237" s="26"/>
    </row>
    <row r="238" spans="1:52" ht="26.1" customHeight="1" x14ac:dyDescent="0.3">
      <c r="A238" s="22" t="s">
        <v>959</v>
      </c>
      <c r="B238" s="23"/>
      <c r="C238" s="23"/>
      <c r="D238" s="23"/>
      <c r="E238" s="27"/>
      <c r="F238" s="30"/>
      <c r="G238" s="27"/>
      <c r="H238" s="30"/>
      <c r="I238" s="27"/>
      <c r="J238" s="30"/>
      <c r="K238" s="27"/>
      <c r="L238" s="30"/>
      <c r="M238" s="24"/>
      <c r="N238" s="1" t="s">
        <v>366</v>
      </c>
    </row>
    <row r="239" spans="1:52" ht="26.1" customHeight="1" x14ac:dyDescent="0.3">
      <c r="A239" s="25" t="s">
        <v>960</v>
      </c>
      <c r="B239" s="25" t="s">
        <v>581</v>
      </c>
      <c r="C239" s="25" t="s">
        <v>582</v>
      </c>
      <c r="D239" s="26">
        <v>0.02</v>
      </c>
      <c r="E239" s="28">
        <f>단가대비표!O87</f>
        <v>0</v>
      </c>
      <c r="F239" s="31">
        <f>TRUNC(E239*D239,1)</f>
        <v>0</v>
      </c>
      <c r="G239" s="28">
        <f>단가대비표!P87</f>
        <v>228717</v>
      </c>
      <c r="H239" s="31">
        <f>TRUNC(G239*D239,1)</f>
        <v>4574.3</v>
      </c>
      <c r="I239" s="28">
        <f>단가대비표!V87</f>
        <v>0</v>
      </c>
      <c r="J239" s="31">
        <f>TRUNC(I239*D239,1)</f>
        <v>0</v>
      </c>
      <c r="K239" s="28">
        <f>TRUNC(E239+G239+I239,1)</f>
        <v>228717</v>
      </c>
      <c r="L239" s="31">
        <f>TRUNC(F239+H239+J239,1)</f>
        <v>4574.3</v>
      </c>
      <c r="M239" s="25" t="s">
        <v>53</v>
      </c>
      <c r="N239" s="1" t="s">
        <v>366</v>
      </c>
      <c r="O239" s="1" t="s">
        <v>961</v>
      </c>
      <c r="P239" s="1" t="s">
        <v>66</v>
      </c>
      <c r="Q239" s="1" t="s">
        <v>66</v>
      </c>
      <c r="R239" s="1" t="s">
        <v>65</v>
      </c>
      <c r="AV239" s="1" t="s">
        <v>53</v>
      </c>
      <c r="AW239" s="1" t="s">
        <v>962</v>
      </c>
      <c r="AX239" s="1" t="s">
        <v>53</v>
      </c>
      <c r="AY239" s="1" t="s">
        <v>53</v>
      </c>
      <c r="AZ239" s="1" t="s">
        <v>53</v>
      </c>
    </row>
    <row r="240" spans="1:52" ht="26.1" customHeight="1" x14ac:dyDescent="0.3">
      <c r="A240" s="25" t="s">
        <v>748</v>
      </c>
      <c r="B240" s="25" t="s">
        <v>581</v>
      </c>
      <c r="C240" s="25" t="s">
        <v>582</v>
      </c>
      <c r="D240" s="26">
        <v>0.04</v>
      </c>
      <c r="E240" s="28">
        <f>단가대비표!O86</f>
        <v>0</v>
      </c>
      <c r="F240" s="31">
        <f>TRUNC(E240*D240,1)</f>
        <v>0</v>
      </c>
      <c r="G240" s="28">
        <f>단가대비표!P86</f>
        <v>172698</v>
      </c>
      <c r="H240" s="31">
        <f>TRUNC(G240*D240,1)</f>
        <v>6907.9</v>
      </c>
      <c r="I240" s="28">
        <f>단가대비표!V86</f>
        <v>0</v>
      </c>
      <c r="J240" s="31">
        <f>TRUNC(I240*D240,1)</f>
        <v>0</v>
      </c>
      <c r="K240" s="28">
        <f>TRUNC(E240+G240+I240,1)</f>
        <v>172698</v>
      </c>
      <c r="L240" s="31">
        <f>TRUNC(F240+H240+J240,1)</f>
        <v>6907.9</v>
      </c>
      <c r="M240" s="25" t="s">
        <v>53</v>
      </c>
      <c r="N240" s="1" t="s">
        <v>366</v>
      </c>
      <c r="O240" s="1" t="s">
        <v>749</v>
      </c>
      <c r="P240" s="1" t="s">
        <v>66</v>
      </c>
      <c r="Q240" s="1" t="s">
        <v>66</v>
      </c>
      <c r="R240" s="1" t="s">
        <v>65</v>
      </c>
      <c r="AV240" s="1" t="s">
        <v>53</v>
      </c>
      <c r="AW240" s="1" t="s">
        <v>963</v>
      </c>
      <c r="AX240" s="1" t="s">
        <v>53</v>
      </c>
      <c r="AY240" s="1" t="s">
        <v>53</v>
      </c>
      <c r="AZ240" s="1" t="s">
        <v>53</v>
      </c>
    </row>
    <row r="241" spans="1:52" ht="26.1" customHeight="1" x14ac:dyDescent="0.3">
      <c r="A241" s="25" t="s">
        <v>585</v>
      </c>
      <c r="B241" s="25" t="s">
        <v>53</v>
      </c>
      <c r="C241" s="25" t="s">
        <v>53</v>
      </c>
      <c r="D241" s="26"/>
      <c r="E241" s="28"/>
      <c r="F241" s="31">
        <f>TRUNC(SUMIF(N239:N240, N238, F239:F240),0)</f>
        <v>0</v>
      </c>
      <c r="G241" s="28"/>
      <c r="H241" s="31">
        <f>TRUNC(SUMIF(N239:N240, N238, H239:H240),0)</f>
        <v>11482</v>
      </c>
      <c r="I241" s="28"/>
      <c r="J241" s="31">
        <f>TRUNC(SUMIF(N239:N240, N238, J239:J240),0)</f>
        <v>0</v>
      </c>
      <c r="K241" s="28"/>
      <c r="L241" s="31">
        <f>F241+H241+J241</f>
        <v>11482</v>
      </c>
      <c r="M241" s="25" t="s">
        <v>53</v>
      </c>
      <c r="N241" s="1" t="s">
        <v>112</v>
      </c>
      <c r="O241" s="1" t="s">
        <v>112</v>
      </c>
      <c r="P241" s="1" t="s">
        <v>53</v>
      </c>
      <c r="Q241" s="1" t="s">
        <v>53</v>
      </c>
      <c r="R241" s="1" t="s">
        <v>53</v>
      </c>
      <c r="AV241" s="1" t="s">
        <v>53</v>
      </c>
      <c r="AW241" s="1" t="s">
        <v>53</v>
      </c>
      <c r="AX241" s="1" t="s">
        <v>53</v>
      </c>
      <c r="AY241" s="1" t="s">
        <v>53</v>
      </c>
      <c r="AZ241" s="1" t="s">
        <v>53</v>
      </c>
    </row>
    <row r="242" spans="1:52" ht="26.1" customHeight="1" x14ac:dyDescent="0.3">
      <c r="A242" s="26"/>
      <c r="B242" s="26"/>
      <c r="C242" s="26"/>
      <c r="D242" s="26"/>
      <c r="E242" s="28"/>
      <c r="F242" s="31"/>
      <c r="G242" s="28"/>
      <c r="H242" s="31"/>
      <c r="I242" s="28"/>
      <c r="J242" s="31"/>
      <c r="K242" s="28"/>
      <c r="L242" s="31"/>
      <c r="M242" s="26"/>
    </row>
    <row r="243" spans="1:52" ht="26.1" customHeight="1" x14ac:dyDescent="0.3">
      <c r="A243" s="22" t="s">
        <v>964</v>
      </c>
      <c r="B243" s="23"/>
      <c r="C243" s="23"/>
      <c r="D243" s="23"/>
      <c r="E243" s="27"/>
      <c r="F243" s="30"/>
      <c r="G243" s="27"/>
      <c r="H243" s="30"/>
      <c r="I243" s="27"/>
      <c r="J243" s="30"/>
      <c r="K243" s="27"/>
      <c r="L243" s="30"/>
      <c r="M243" s="24"/>
      <c r="N243" s="1" t="s">
        <v>463</v>
      </c>
    </row>
    <row r="244" spans="1:52" ht="26.1" customHeight="1" x14ac:dyDescent="0.3">
      <c r="A244" s="25" t="s">
        <v>965</v>
      </c>
      <c r="B244" s="25" t="s">
        <v>966</v>
      </c>
      <c r="C244" s="25" t="s">
        <v>82</v>
      </c>
      <c r="D244" s="26">
        <v>1.05</v>
      </c>
      <c r="E244" s="28">
        <f>단가대비표!O36</f>
        <v>6851</v>
      </c>
      <c r="F244" s="31">
        <f>TRUNC(E244*D244,1)</f>
        <v>7193.5</v>
      </c>
      <c r="G244" s="28">
        <f>단가대비표!P36</f>
        <v>0</v>
      </c>
      <c r="H244" s="31">
        <f>TRUNC(G244*D244,1)</f>
        <v>0</v>
      </c>
      <c r="I244" s="28">
        <f>단가대비표!V36</f>
        <v>0</v>
      </c>
      <c r="J244" s="31">
        <f>TRUNC(I244*D244,1)</f>
        <v>0</v>
      </c>
      <c r="K244" s="28">
        <f>TRUNC(E244+G244+I244,1)</f>
        <v>6851</v>
      </c>
      <c r="L244" s="31">
        <f>TRUNC(F244+H244+J244,1)</f>
        <v>7193.5</v>
      </c>
      <c r="M244" s="25" t="s">
        <v>53</v>
      </c>
      <c r="N244" s="1" t="s">
        <v>463</v>
      </c>
      <c r="O244" s="1" t="s">
        <v>967</v>
      </c>
      <c r="P244" s="1" t="s">
        <v>66</v>
      </c>
      <c r="Q244" s="1" t="s">
        <v>66</v>
      </c>
      <c r="R244" s="1" t="s">
        <v>65</v>
      </c>
      <c r="AV244" s="1" t="s">
        <v>53</v>
      </c>
      <c r="AW244" s="1" t="s">
        <v>968</v>
      </c>
      <c r="AX244" s="1" t="s">
        <v>53</v>
      </c>
      <c r="AY244" s="1" t="s">
        <v>53</v>
      </c>
      <c r="AZ244" s="1" t="s">
        <v>53</v>
      </c>
    </row>
    <row r="245" spans="1:52" ht="26.1" customHeight="1" x14ac:dyDescent="0.3">
      <c r="A245" s="25" t="s">
        <v>969</v>
      </c>
      <c r="B245" s="25" t="s">
        <v>970</v>
      </c>
      <c r="C245" s="25" t="s">
        <v>82</v>
      </c>
      <c r="D245" s="26">
        <v>1</v>
      </c>
      <c r="E245" s="28">
        <f>일위대가목록!E85</f>
        <v>0</v>
      </c>
      <c r="F245" s="31">
        <f>TRUNC(E245*D245,1)</f>
        <v>0</v>
      </c>
      <c r="G245" s="28">
        <f>일위대가목록!F85</f>
        <v>11479</v>
      </c>
      <c r="H245" s="31">
        <f>TRUNC(G245*D245,1)</f>
        <v>11479</v>
      </c>
      <c r="I245" s="28">
        <f>일위대가목록!G85</f>
        <v>114</v>
      </c>
      <c r="J245" s="31">
        <f>TRUNC(I245*D245,1)</f>
        <v>114</v>
      </c>
      <c r="K245" s="28">
        <f>TRUNC(E245+G245+I245,1)</f>
        <v>11593</v>
      </c>
      <c r="L245" s="31">
        <f>TRUNC(F245+H245+J245,1)</f>
        <v>11593</v>
      </c>
      <c r="M245" s="25" t="s">
        <v>971</v>
      </c>
      <c r="N245" s="1" t="s">
        <v>463</v>
      </c>
      <c r="O245" s="1" t="s">
        <v>972</v>
      </c>
      <c r="P245" s="1" t="s">
        <v>65</v>
      </c>
      <c r="Q245" s="1" t="s">
        <v>66</v>
      </c>
      <c r="R245" s="1" t="s">
        <v>66</v>
      </c>
      <c r="AV245" s="1" t="s">
        <v>53</v>
      </c>
      <c r="AW245" s="1" t="s">
        <v>973</v>
      </c>
      <c r="AX245" s="1" t="s">
        <v>53</v>
      </c>
      <c r="AY245" s="1" t="s">
        <v>53</v>
      </c>
      <c r="AZ245" s="1" t="s">
        <v>53</v>
      </c>
    </row>
    <row r="246" spans="1:52" ht="26.1" customHeight="1" x14ac:dyDescent="0.3">
      <c r="A246" s="25" t="s">
        <v>585</v>
      </c>
      <c r="B246" s="25" t="s">
        <v>53</v>
      </c>
      <c r="C246" s="25" t="s">
        <v>53</v>
      </c>
      <c r="D246" s="26"/>
      <c r="E246" s="28"/>
      <c r="F246" s="31">
        <f>TRUNC(SUMIF(N244:N245, N243, F244:F245),0)</f>
        <v>7193</v>
      </c>
      <c r="G246" s="28"/>
      <c r="H246" s="31">
        <f>TRUNC(SUMIF(N244:N245, N243, H244:H245),0)</f>
        <v>11479</v>
      </c>
      <c r="I246" s="28"/>
      <c r="J246" s="31">
        <f>TRUNC(SUMIF(N244:N245, N243, J244:J245),0)</f>
        <v>114</v>
      </c>
      <c r="K246" s="28"/>
      <c r="L246" s="31">
        <f>F246+H246+J246</f>
        <v>18786</v>
      </c>
      <c r="M246" s="25" t="s">
        <v>53</v>
      </c>
      <c r="N246" s="1" t="s">
        <v>112</v>
      </c>
      <c r="O246" s="1" t="s">
        <v>112</v>
      </c>
      <c r="P246" s="1" t="s">
        <v>53</v>
      </c>
      <c r="Q246" s="1" t="s">
        <v>53</v>
      </c>
      <c r="R246" s="1" t="s">
        <v>53</v>
      </c>
      <c r="AV246" s="1" t="s">
        <v>53</v>
      </c>
      <c r="AW246" s="1" t="s">
        <v>53</v>
      </c>
      <c r="AX246" s="1" t="s">
        <v>53</v>
      </c>
      <c r="AY246" s="1" t="s">
        <v>53</v>
      </c>
      <c r="AZ246" s="1" t="s">
        <v>53</v>
      </c>
    </row>
    <row r="247" spans="1:52" ht="26.1" customHeight="1" x14ac:dyDescent="0.3">
      <c r="A247" s="26"/>
      <c r="B247" s="26"/>
      <c r="C247" s="26"/>
      <c r="D247" s="26"/>
      <c r="E247" s="28"/>
      <c r="F247" s="31"/>
      <c r="G247" s="28"/>
      <c r="H247" s="31"/>
      <c r="I247" s="28"/>
      <c r="J247" s="31"/>
      <c r="K247" s="28"/>
      <c r="L247" s="31"/>
      <c r="M247" s="26"/>
    </row>
    <row r="248" spans="1:52" ht="26.1" customHeight="1" x14ac:dyDescent="0.3">
      <c r="A248" s="22" t="s">
        <v>974</v>
      </c>
      <c r="B248" s="23"/>
      <c r="C248" s="23"/>
      <c r="D248" s="23"/>
      <c r="E248" s="27"/>
      <c r="F248" s="30"/>
      <c r="G248" s="27"/>
      <c r="H248" s="30"/>
      <c r="I248" s="27"/>
      <c r="J248" s="30"/>
      <c r="K248" s="27"/>
      <c r="L248" s="30"/>
      <c r="M248" s="24"/>
      <c r="N248" s="1" t="s">
        <v>467</v>
      </c>
    </row>
    <row r="249" spans="1:52" ht="26.1" customHeight="1" x14ac:dyDescent="0.3">
      <c r="A249" s="25" t="s">
        <v>965</v>
      </c>
      <c r="B249" s="25" t="s">
        <v>975</v>
      </c>
      <c r="C249" s="25" t="s">
        <v>82</v>
      </c>
      <c r="D249" s="26">
        <v>1.05</v>
      </c>
      <c r="E249" s="28">
        <f>단가대비표!O35</f>
        <v>5246</v>
      </c>
      <c r="F249" s="31">
        <f>TRUNC(E249*D249,1)</f>
        <v>5508.3</v>
      </c>
      <c r="G249" s="28">
        <f>단가대비표!P35</f>
        <v>0</v>
      </c>
      <c r="H249" s="31">
        <f>TRUNC(G249*D249,1)</f>
        <v>0</v>
      </c>
      <c r="I249" s="28">
        <f>단가대비표!V35</f>
        <v>0</v>
      </c>
      <c r="J249" s="31">
        <f>TRUNC(I249*D249,1)</f>
        <v>0</v>
      </c>
      <c r="K249" s="28">
        <f>TRUNC(E249+G249+I249,1)</f>
        <v>5246</v>
      </c>
      <c r="L249" s="31">
        <f>TRUNC(F249+H249+J249,1)</f>
        <v>5508.3</v>
      </c>
      <c r="M249" s="25" t="s">
        <v>53</v>
      </c>
      <c r="N249" s="1" t="s">
        <v>467</v>
      </c>
      <c r="O249" s="1" t="s">
        <v>976</v>
      </c>
      <c r="P249" s="1" t="s">
        <v>66</v>
      </c>
      <c r="Q249" s="1" t="s">
        <v>66</v>
      </c>
      <c r="R249" s="1" t="s">
        <v>65</v>
      </c>
      <c r="AV249" s="1" t="s">
        <v>53</v>
      </c>
      <c r="AW249" s="1" t="s">
        <v>977</v>
      </c>
      <c r="AX249" s="1" t="s">
        <v>53</v>
      </c>
      <c r="AY249" s="1" t="s">
        <v>53</v>
      </c>
      <c r="AZ249" s="1" t="s">
        <v>53</v>
      </c>
    </row>
    <row r="250" spans="1:52" ht="26.1" customHeight="1" x14ac:dyDescent="0.3">
      <c r="A250" s="25" t="s">
        <v>969</v>
      </c>
      <c r="B250" s="25" t="s">
        <v>970</v>
      </c>
      <c r="C250" s="25" t="s">
        <v>82</v>
      </c>
      <c r="D250" s="26">
        <v>1</v>
      </c>
      <c r="E250" s="28">
        <f>일위대가목록!E85</f>
        <v>0</v>
      </c>
      <c r="F250" s="31">
        <f>TRUNC(E250*D250,1)</f>
        <v>0</v>
      </c>
      <c r="G250" s="28">
        <f>일위대가목록!F85</f>
        <v>11479</v>
      </c>
      <c r="H250" s="31">
        <f>TRUNC(G250*D250,1)</f>
        <v>11479</v>
      </c>
      <c r="I250" s="28">
        <f>일위대가목록!G85</f>
        <v>114</v>
      </c>
      <c r="J250" s="31">
        <f>TRUNC(I250*D250,1)</f>
        <v>114</v>
      </c>
      <c r="K250" s="28">
        <f>TRUNC(E250+G250+I250,1)</f>
        <v>11593</v>
      </c>
      <c r="L250" s="31">
        <f>TRUNC(F250+H250+J250,1)</f>
        <v>11593</v>
      </c>
      <c r="M250" s="25" t="s">
        <v>971</v>
      </c>
      <c r="N250" s="1" t="s">
        <v>467</v>
      </c>
      <c r="O250" s="1" t="s">
        <v>972</v>
      </c>
      <c r="P250" s="1" t="s">
        <v>65</v>
      </c>
      <c r="Q250" s="1" t="s">
        <v>66</v>
      </c>
      <c r="R250" s="1" t="s">
        <v>66</v>
      </c>
      <c r="AV250" s="1" t="s">
        <v>53</v>
      </c>
      <c r="AW250" s="1" t="s">
        <v>978</v>
      </c>
      <c r="AX250" s="1" t="s">
        <v>53</v>
      </c>
      <c r="AY250" s="1" t="s">
        <v>53</v>
      </c>
      <c r="AZ250" s="1" t="s">
        <v>53</v>
      </c>
    </row>
    <row r="251" spans="1:52" ht="26.1" customHeight="1" x14ac:dyDescent="0.3">
      <c r="A251" s="25" t="s">
        <v>585</v>
      </c>
      <c r="B251" s="25" t="s">
        <v>53</v>
      </c>
      <c r="C251" s="25" t="s">
        <v>53</v>
      </c>
      <c r="D251" s="26"/>
      <c r="E251" s="28"/>
      <c r="F251" s="31">
        <f>TRUNC(SUMIF(N249:N250, N248, F249:F250),0)</f>
        <v>5508</v>
      </c>
      <c r="G251" s="28"/>
      <c r="H251" s="31">
        <f>TRUNC(SUMIF(N249:N250, N248, H249:H250),0)</f>
        <v>11479</v>
      </c>
      <c r="I251" s="28"/>
      <c r="J251" s="31">
        <f>TRUNC(SUMIF(N249:N250, N248, J249:J250),0)</f>
        <v>114</v>
      </c>
      <c r="K251" s="28"/>
      <c r="L251" s="31">
        <f>F251+H251+J251</f>
        <v>17101</v>
      </c>
      <c r="M251" s="25" t="s">
        <v>53</v>
      </c>
      <c r="N251" s="1" t="s">
        <v>112</v>
      </c>
      <c r="O251" s="1" t="s">
        <v>112</v>
      </c>
      <c r="P251" s="1" t="s">
        <v>53</v>
      </c>
      <c r="Q251" s="1" t="s">
        <v>53</v>
      </c>
      <c r="R251" s="1" t="s">
        <v>53</v>
      </c>
      <c r="AV251" s="1" t="s">
        <v>53</v>
      </c>
      <c r="AW251" s="1" t="s">
        <v>53</v>
      </c>
      <c r="AX251" s="1" t="s">
        <v>53</v>
      </c>
      <c r="AY251" s="1" t="s">
        <v>53</v>
      </c>
      <c r="AZ251" s="1" t="s">
        <v>53</v>
      </c>
    </row>
    <row r="252" spans="1:52" ht="26.1" customHeight="1" x14ac:dyDescent="0.3">
      <c r="A252" s="26"/>
      <c r="B252" s="26"/>
      <c r="C252" s="26"/>
      <c r="D252" s="26"/>
      <c r="E252" s="28"/>
      <c r="F252" s="31"/>
      <c r="G252" s="28"/>
      <c r="H252" s="31"/>
      <c r="I252" s="28"/>
      <c r="J252" s="31"/>
      <c r="K252" s="28"/>
      <c r="L252" s="31"/>
      <c r="M252" s="26"/>
    </row>
    <row r="253" spans="1:52" ht="26.1" customHeight="1" x14ac:dyDescent="0.3">
      <c r="A253" s="22" t="s">
        <v>979</v>
      </c>
      <c r="B253" s="23"/>
      <c r="C253" s="23"/>
      <c r="D253" s="23"/>
      <c r="E253" s="27"/>
      <c r="F253" s="30"/>
      <c r="G253" s="27"/>
      <c r="H253" s="30"/>
      <c r="I253" s="27"/>
      <c r="J253" s="30"/>
      <c r="K253" s="27"/>
      <c r="L253" s="30"/>
      <c r="M253" s="24"/>
      <c r="N253" s="1" t="s">
        <v>475</v>
      </c>
    </row>
    <row r="254" spans="1:52" ht="26.1" customHeight="1" x14ac:dyDescent="0.3">
      <c r="A254" s="25" t="s">
        <v>980</v>
      </c>
      <c r="B254" s="25" t="s">
        <v>981</v>
      </c>
      <c r="C254" s="25" t="s">
        <v>139</v>
      </c>
      <c r="D254" s="26">
        <v>2.8</v>
      </c>
      <c r="E254" s="28">
        <f>단가대비표!O110</f>
        <v>4500</v>
      </c>
      <c r="F254" s="31">
        <f t="shared" ref="F254:F267" si="31">TRUNC(E254*D254,1)</f>
        <v>12600</v>
      </c>
      <c r="G254" s="28">
        <f>단가대비표!P110</f>
        <v>0</v>
      </c>
      <c r="H254" s="31">
        <f t="shared" ref="H254:H267" si="32">TRUNC(G254*D254,1)</f>
        <v>0</v>
      </c>
      <c r="I254" s="28">
        <f>단가대비표!V110</f>
        <v>0</v>
      </c>
      <c r="J254" s="31">
        <f t="shared" ref="J254:J267" si="33">TRUNC(I254*D254,1)</f>
        <v>0</v>
      </c>
      <c r="K254" s="28">
        <f t="shared" ref="K254:K267" si="34">TRUNC(E254+G254+I254,1)</f>
        <v>4500</v>
      </c>
      <c r="L254" s="31">
        <f t="shared" ref="L254:L267" si="35">TRUNC(F254+H254+J254,1)</f>
        <v>12600</v>
      </c>
      <c r="M254" s="25" t="s">
        <v>53</v>
      </c>
      <c r="N254" s="1" t="s">
        <v>475</v>
      </c>
      <c r="O254" s="1" t="s">
        <v>982</v>
      </c>
      <c r="P254" s="1" t="s">
        <v>66</v>
      </c>
      <c r="Q254" s="1" t="s">
        <v>66</v>
      </c>
      <c r="R254" s="1" t="s">
        <v>65</v>
      </c>
      <c r="V254">
        <v>1</v>
      </c>
      <c r="AV254" s="1" t="s">
        <v>53</v>
      </c>
      <c r="AW254" s="1" t="s">
        <v>983</v>
      </c>
      <c r="AX254" s="1" t="s">
        <v>53</v>
      </c>
      <c r="AY254" s="1" t="s">
        <v>53</v>
      </c>
      <c r="AZ254" s="1" t="s">
        <v>53</v>
      </c>
    </row>
    <row r="255" spans="1:52" ht="26.1" customHeight="1" x14ac:dyDescent="0.3">
      <c r="A255" s="25" t="s">
        <v>984</v>
      </c>
      <c r="B255" s="25" t="s">
        <v>985</v>
      </c>
      <c r="C255" s="25" t="s">
        <v>82</v>
      </c>
      <c r="D255" s="26">
        <v>1.1000000000000001</v>
      </c>
      <c r="E255" s="28">
        <f>단가대비표!O111</f>
        <v>20000</v>
      </c>
      <c r="F255" s="31">
        <f t="shared" si="31"/>
        <v>22000</v>
      </c>
      <c r="G255" s="28">
        <f>단가대비표!P111</f>
        <v>0</v>
      </c>
      <c r="H255" s="31">
        <f t="shared" si="32"/>
        <v>0</v>
      </c>
      <c r="I255" s="28">
        <f>단가대비표!V111</f>
        <v>0</v>
      </c>
      <c r="J255" s="31">
        <f t="shared" si="33"/>
        <v>0</v>
      </c>
      <c r="K255" s="28">
        <f t="shared" si="34"/>
        <v>20000</v>
      </c>
      <c r="L255" s="31">
        <f t="shared" si="35"/>
        <v>22000</v>
      </c>
      <c r="M255" s="25" t="s">
        <v>53</v>
      </c>
      <c r="N255" s="1" t="s">
        <v>475</v>
      </c>
      <c r="O255" s="1" t="s">
        <v>986</v>
      </c>
      <c r="P255" s="1" t="s">
        <v>66</v>
      </c>
      <c r="Q255" s="1" t="s">
        <v>66</v>
      </c>
      <c r="R255" s="1" t="s">
        <v>65</v>
      </c>
      <c r="V255">
        <v>1</v>
      </c>
      <c r="AV255" s="1" t="s">
        <v>53</v>
      </c>
      <c r="AW255" s="1" t="s">
        <v>987</v>
      </c>
      <c r="AX255" s="1" t="s">
        <v>53</v>
      </c>
      <c r="AY255" s="1" t="s">
        <v>53</v>
      </c>
      <c r="AZ255" s="1" t="s">
        <v>53</v>
      </c>
    </row>
    <row r="256" spans="1:52" ht="26.1" customHeight="1" x14ac:dyDescent="0.3">
      <c r="A256" s="25" t="s">
        <v>988</v>
      </c>
      <c r="B256" s="25" t="s">
        <v>989</v>
      </c>
      <c r="C256" s="25" t="s">
        <v>179</v>
      </c>
      <c r="D256" s="26">
        <v>0.2</v>
      </c>
      <c r="E256" s="28">
        <f>단가대비표!O112</f>
        <v>3000</v>
      </c>
      <c r="F256" s="31">
        <f t="shared" si="31"/>
        <v>600</v>
      </c>
      <c r="G256" s="28">
        <f>단가대비표!P112</f>
        <v>0</v>
      </c>
      <c r="H256" s="31">
        <f t="shared" si="32"/>
        <v>0</v>
      </c>
      <c r="I256" s="28">
        <f>단가대비표!V112</f>
        <v>0</v>
      </c>
      <c r="J256" s="31">
        <f t="shared" si="33"/>
        <v>0</v>
      </c>
      <c r="K256" s="28">
        <f t="shared" si="34"/>
        <v>3000</v>
      </c>
      <c r="L256" s="31">
        <f t="shared" si="35"/>
        <v>600</v>
      </c>
      <c r="M256" s="25" t="s">
        <v>53</v>
      </c>
      <c r="N256" s="1" t="s">
        <v>475</v>
      </c>
      <c r="O256" s="1" t="s">
        <v>990</v>
      </c>
      <c r="P256" s="1" t="s">
        <v>66</v>
      </c>
      <c r="Q256" s="1" t="s">
        <v>66</v>
      </c>
      <c r="R256" s="1" t="s">
        <v>65</v>
      </c>
      <c r="V256">
        <v>1</v>
      </c>
      <c r="AV256" s="1" t="s">
        <v>53</v>
      </c>
      <c r="AW256" s="1" t="s">
        <v>991</v>
      </c>
      <c r="AX256" s="1" t="s">
        <v>53</v>
      </c>
      <c r="AY256" s="1" t="s">
        <v>53</v>
      </c>
      <c r="AZ256" s="1" t="s">
        <v>53</v>
      </c>
    </row>
    <row r="257" spans="1:52" ht="26.1" customHeight="1" x14ac:dyDescent="0.3">
      <c r="A257" s="25" t="s">
        <v>992</v>
      </c>
      <c r="B257" s="25" t="s">
        <v>993</v>
      </c>
      <c r="C257" s="25" t="s">
        <v>179</v>
      </c>
      <c r="D257" s="26">
        <v>3.3</v>
      </c>
      <c r="E257" s="28">
        <f>단가대비표!O113</f>
        <v>3800</v>
      </c>
      <c r="F257" s="31">
        <f t="shared" si="31"/>
        <v>12540</v>
      </c>
      <c r="G257" s="28">
        <f>단가대비표!P113</f>
        <v>0</v>
      </c>
      <c r="H257" s="31">
        <f t="shared" si="32"/>
        <v>0</v>
      </c>
      <c r="I257" s="28">
        <f>단가대비표!V113</f>
        <v>0</v>
      </c>
      <c r="J257" s="31">
        <f t="shared" si="33"/>
        <v>0</v>
      </c>
      <c r="K257" s="28">
        <f t="shared" si="34"/>
        <v>3800</v>
      </c>
      <c r="L257" s="31">
        <f t="shared" si="35"/>
        <v>12540</v>
      </c>
      <c r="M257" s="25" t="s">
        <v>53</v>
      </c>
      <c r="N257" s="1" t="s">
        <v>475</v>
      </c>
      <c r="O257" s="1" t="s">
        <v>994</v>
      </c>
      <c r="P257" s="1" t="s">
        <v>66</v>
      </c>
      <c r="Q257" s="1" t="s">
        <v>66</v>
      </c>
      <c r="R257" s="1" t="s">
        <v>65</v>
      </c>
      <c r="V257">
        <v>1</v>
      </c>
      <c r="AV257" s="1" t="s">
        <v>53</v>
      </c>
      <c r="AW257" s="1" t="s">
        <v>995</v>
      </c>
      <c r="AX257" s="1" t="s">
        <v>53</v>
      </c>
      <c r="AY257" s="1" t="s">
        <v>53</v>
      </c>
      <c r="AZ257" s="1" t="s">
        <v>53</v>
      </c>
    </row>
    <row r="258" spans="1:52" ht="26.1" customHeight="1" x14ac:dyDescent="0.3">
      <c r="A258" s="25" t="s">
        <v>307</v>
      </c>
      <c r="B258" s="25" t="s">
        <v>996</v>
      </c>
      <c r="C258" s="25" t="s">
        <v>179</v>
      </c>
      <c r="D258" s="26">
        <v>3.3</v>
      </c>
      <c r="E258" s="28">
        <f>단가대비표!O114</f>
        <v>200</v>
      </c>
      <c r="F258" s="31">
        <f t="shared" si="31"/>
        <v>660</v>
      </c>
      <c r="G258" s="28">
        <f>단가대비표!P114</f>
        <v>0</v>
      </c>
      <c r="H258" s="31">
        <f t="shared" si="32"/>
        <v>0</v>
      </c>
      <c r="I258" s="28">
        <f>단가대비표!V114</f>
        <v>0</v>
      </c>
      <c r="J258" s="31">
        <f t="shared" si="33"/>
        <v>0</v>
      </c>
      <c r="K258" s="28">
        <f t="shared" si="34"/>
        <v>200</v>
      </c>
      <c r="L258" s="31">
        <f t="shared" si="35"/>
        <v>660</v>
      </c>
      <c r="M258" s="25" t="s">
        <v>53</v>
      </c>
      <c r="N258" s="1" t="s">
        <v>475</v>
      </c>
      <c r="O258" s="1" t="s">
        <v>997</v>
      </c>
      <c r="P258" s="1" t="s">
        <v>66</v>
      </c>
      <c r="Q258" s="1" t="s">
        <v>66</v>
      </c>
      <c r="R258" s="1" t="s">
        <v>65</v>
      </c>
      <c r="V258">
        <v>1</v>
      </c>
      <c r="AV258" s="1" t="s">
        <v>53</v>
      </c>
      <c r="AW258" s="1" t="s">
        <v>998</v>
      </c>
      <c r="AX258" s="1" t="s">
        <v>53</v>
      </c>
      <c r="AY258" s="1" t="s">
        <v>53</v>
      </c>
      <c r="AZ258" s="1" t="s">
        <v>53</v>
      </c>
    </row>
    <row r="259" spans="1:52" ht="26.1" customHeight="1" x14ac:dyDescent="0.3">
      <c r="A259" s="25" t="s">
        <v>999</v>
      </c>
      <c r="B259" s="25" t="s">
        <v>1000</v>
      </c>
      <c r="C259" s="25" t="s">
        <v>70</v>
      </c>
      <c r="D259" s="26">
        <v>1.44</v>
      </c>
      <c r="E259" s="28">
        <f>단가대비표!O115</f>
        <v>1500</v>
      </c>
      <c r="F259" s="31">
        <f t="shared" si="31"/>
        <v>2160</v>
      </c>
      <c r="G259" s="28">
        <f>단가대비표!P115</f>
        <v>0</v>
      </c>
      <c r="H259" s="31">
        <f t="shared" si="32"/>
        <v>0</v>
      </c>
      <c r="I259" s="28">
        <f>단가대비표!V115</f>
        <v>0</v>
      </c>
      <c r="J259" s="31">
        <f t="shared" si="33"/>
        <v>0</v>
      </c>
      <c r="K259" s="28">
        <f t="shared" si="34"/>
        <v>1500</v>
      </c>
      <c r="L259" s="31">
        <f t="shared" si="35"/>
        <v>2160</v>
      </c>
      <c r="M259" s="25" t="s">
        <v>53</v>
      </c>
      <c r="N259" s="1" t="s">
        <v>475</v>
      </c>
      <c r="O259" s="1" t="s">
        <v>1001</v>
      </c>
      <c r="P259" s="1" t="s">
        <v>66</v>
      </c>
      <c r="Q259" s="1" t="s">
        <v>66</v>
      </c>
      <c r="R259" s="1" t="s">
        <v>65</v>
      </c>
      <c r="V259">
        <v>1</v>
      </c>
      <c r="AV259" s="1" t="s">
        <v>53</v>
      </c>
      <c r="AW259" s="1" t="s">
        <v>1002</v>
      </c>
      <c r="AX259" s="1" t="s">
        <v>53</v>
      </c>
      <c r="AY259" s="1" t="s">
        <v>53</v>
      </c>
      <c r="AZ259" s="1" t="s">
        <v>53</v>
      </c>
    </row>
    <row r="260" spans="1:52" ht="26.1" customHeight="1" x14ac:dyDescent="0.3">
      <c r="A260" s="25" t="s">
        <v>1003</v>
      </c>
      <c r="B260" s="25" t="s">
        <v>1004</v>
      </c>
      <c r="C260" s="25" t="s">
        <v>179</v>
      </c>
      <c r="D260" s="26">
        <v>1.83</v>
      </c>
      <c r="E260" s="28">
        <f>단가대비표!O116</f>
        <v>7900</v>
      </c>
      <c r="F260" s="31">
        <f t="shared" si="31"/>
        <v>14457</v>
      </c>
      <c r="G260" s="28">
        <f>단가대비표!P116</f>
        <v>0</v>
      </c>
      <c r="H260" s="31">
        <f t="shared" si="32"/>
        <v>0</v>
      </c>
      <c r="I260" s="28">
        <f>단가대비표!V116</f>
        <v>0</v>
      </c>
      <c r="J260" s="31">
        <f t="shared" si="33"/>
        <v>0</v>
      </c>
      <c r="K260" s="28">
        <f t="shared" si="34"/>
        <v>7900</v>
      </c>
      <c r="L260" s="31">
        <f t="shared" si="35"/>
        <v>14457</v>
      </c>
      <c r="M260" s="25" t="s">
        <v>53</v>
      </c>
      <c r="N260" s="1" t="s">
        <v>475</v>
      </c>
      <c r="O260" s="1" t="s">
        <v>1005</v>
      </c>
      <c r="P260" s="1" t="s">
        <v>66</v>
      </c>
      <c r="Q260" s="1" t="s">
        <v>66</v>
      </c>
      <c r="R260" s="1" t="s">
        <v>65</v>
      </c>
      <c r="V260">
        <v>1</v>
      </c>
      <c r="AV260" s="1" t="s">
        <v>53</v>
      </c>
      <c r="AW260" s="1" t="s">
        <v>1006</v>
      </c>
      <c r="AX260" s="1" t="s">
        <v>53</v>
      </c>
      <c r="AY260" s="1" t="s">
        <v>53</v>
      </c>
      <c r="AZ260" s="1" t="s">
        <v>53</v>
      </c>
    </row>
    <row r="261" spans="1:52" ht="26.1" customHeight="1" x14ac:dyDescent="0.3">
      <c r="A261" s="25" t="s">
        <v>1007</v>
      </c>
      <c r="B261" s="25" t="s">
        <v>1008</v>
      </c>
      <c r="C261" s="25" t="s">
        <v>179</v>
      </c>
      <c r="D261" s="26">
        <v>0.4</v>
      </c>
      <c r="E261" s="28">
        <f>단가대비표!O117</f>
        <v>23000</v>
      </c>
      <c r="F261" s="31">
        <f t="shared" si="31"/>
        <v>9200</v>
      </c>
      <c r="G261" s="28">
        <f>단가대비표!P117</f>
        <v>0</v>
      </c>
      <c r="H261" s="31">
        <f t="shared" si="32"/>
        <v>0</v>
      </c>
      <c r="I261" s="28">
        <f>단가대비표!V117</f>
        <v>0</v>
      </c>
      <c r="J261" s="31">
        <f t="shared" si="33"/>
        <v>0</v>
      </c>
      <c r="K261" s="28">
        <f t="shared" si="34"/>
        <v>23000</v>
      </c>
      <c r="L261" s="31">
        <f t="shared" si="35"/>
        <v>9200</v>
      </c>
      <c r="M261" s="25" t="s">
        <v>53</v>
      </c>
      <c r="N261" s="1" t="s">
        <v>475</v>
      </c>
      <c r="O261" s="1" t="s">
        <v>1009</v>
      </c>
      <c r="P261" s="1" t="s">
        <v>66</v>
      </c>
      <c r="Q261" s="1" t="s">
        <v>66</v>
      </c>
      <c r="R261" s="1" t="s">
        <v>65</v>
      </c>
      <c r="V261">
        <v>1</v>
      </c>
      <c r="AV261" s="1" t="s">
        <v>53</v>
      </c>
      <c r="AW261" s="1" t="s">
        <v>1010</v>
      </c>
      <c r="AX261" s="1" t="s">
        <v>53</v>
      </c>
      <c r="AY261" s="1" t="s">
        <v>53</v>
      </c>
      <c r="AZ261" s="1" t="s">
        <v>53</v>
      </c>
    </row>
    <row r="262" spans="1:52" ht="26.1" customHeight="1" x14ac:dyDescent="0.3">
      <c r="A262" s="25" t="s">
        <v>577</v>
      </c>
      <c r="B262" s="25" t="s">
        <v>1011</v>
      </c>
      <c r="C262" s="25" t="s">
        <v>387</v>
      </c>
      <c r="D262" s="26">
        <v>1</v>
      </c>
      <c r="E262" s="28">
        <f>TRUNC(SUMIF(V254:V267, RIGHTB(O262, 1), F254:F267)*U262, 2)</f>
        <v>1484.34</v>
      </c>
      <c r="F262" s="31">
        <f t="shared" si="31"/>
        <v>1484.3</v>
      </c>
      <c r="G262" s="28">
        <v>0</v>
      </c>
      <c r="H262" s="31">
        <f t="shared" si="32"/>
        <v>0</v>
      </c>
      <c r="I262" s="28">
        <v>0</v>
      </c>
      <c r="J262" s="31">
        <f t="shared" si="33"/>
        <v>0</v>
      </c>
      <c r="K262" s="28">
        <f t="shared" si="34"/>
        <v>1484.3</v>
      </c>
      <c r="L262" s="31">
        <f t="shared" si="35"/>
        <v>1484.3</v>
      </c>
      <c r="M262" s="25" t="s">
        <v>53</v>
      </c>
      <c r="N262" s="1" t="s">
        <v>475</v>
      </c>
      <c r="O262" s="1" t="s">
        <v>388</v>
      </c>
      <c r="P262" s="1" t="s">
        <v>66</v>
      </c>
      <c r="Q262" s="1" t="s">
        <v>66</v>
      </c>
      <c r="R262" s="1" t="s">
        <v>66</v>
      </c>
      <c r="S262">
        <v>0</v>
      </c>
      <c r="T262">
        <v>0</v>
      </c>
      <c r="U262">
        <v>0.02</v>
      </c>
      <c r="AV262" s="1" t="s">
        <v>53</v>
      </c>
      <c r="AW262" s="1" t="s">
        <v>1012</v>
      </c>
      <c r="AX262" s="1" t="s">
        <v>53</v>
      </c>
      <c r="AY262" s="1" t="s">
        <v>53</v>
      </c>
      <c r="AZ262" s="1" t="s">
        <v>53</v>
      </c>
    </row>
    <row r="263" spans="1:52" ht="26.1" customHeight="1" x14ac:dyDescent="0.3">
      <c r="A263" s="25" t="s">
        <v>1013</v>
      </c>
      <c r="B263" s="25" t="s">
        <v>581</v>
      </c>
      <c r="C263" s="25" t="s">
        <v>582</v>
      </c>
      <c r="D263" s="26">
        <v>0.11</v>
      </c>
      <c r="E263" s="28">
        <f>단가대비표!O96</f>
        <v>0</v>
      </c>
      <c r="F263" s="31">
        <f t="shared" si="31"/>
        <v>0</v>
      </c>
      <c r="G263" s="28">
        <f>단가대비표!P96</f>
        <v>279102</v>
      </c>
      <c r="H263" s="31">
        <f t="shared" si="32"/>
        <v>30701.200000000001</v>
      </c>
      <c r="I263" s="28">
        <f>단가대비표!V96</f>
        <v>0</v>
      </c>
      <c r="J263" s="31">
        <f t="shared" si="33"/>
        <v>0</v>
      </c>
      <c r="K263" s="28">
        <f t="shared" si="34"/>
        <v>279102</v>
      </c>
      <c r="L263" s="31">
        <f t="shared" si="35"/>
        <v>30701.200000000001</v>
      </c>
      <c r="M263" s="25" t="s">
        <v>53</v>
      </c>
      <c r="N263" s="1" t="s">
        <v>475</v>
      </c>
      <c r="O263" s="1" t="s">
        <v>1014</v>
      </c>
      <c r="P263" s="1" t="s">
        <v>66</v>
      </c>
      <c r="Q263" s="1" t="s">
        <v>66</v>
      </c>
      <c r="R263" s="1" t="s">
        <v>65</v>
      </c>
      <c r="W263">
        <v>2</v>
      </c>
      <c r="AV263" s="1" t="s">
        <v>53</v>
      </c>
      <c r="AW263" s="1" t="s">
        <v>1015</v>
      </c>
      <c r="AX263" s="1" t="s">
        <v>53</v>
      </c>
      <c r="AY263" s="1" t="s">
        <v>53</v>
      </c>
      <c r="AZ263" s="1" t="s">
        <v>53</v>
      </c>
    </row>
    <row r="264" spans="1:52" ht="26.1" customHeight="1" x14ac:dyDescent="0.3">
      <c r="A264" s="25" t="s">
        <v>1016</v>
      </c>
      <c r="B264" s="25" t="s">
        <v>581</v>
      </c>
      <c r="C264" s="25" t="s">
        <v>582</v>
      </c>
      <c r="D264" s="26">
        <v>0.04</v>
      </c>
      <c r="E264" s="28">
        <f>단가대비표!O98</f>
        <v>0</v>
      </c>
      <c r="F264" s="31">
        <f t="shared" si="31"/>
        <v>0</v>
      </c>
      <c r="G264" s="28">
        <f>단가대비표!P98</f>
        <v>268225</v>
      </c>
      <c r="H264" s="31">
        <f t="shared" si="32"/>
        <v>10729</v>
      </c>
      <c r="I264" s="28">
        <f>단가대비표!V98</f>
        <v>0</v>
      </c>
      <c r="J264" s="31">
        <f t="shared" si="33"/>
        <v>0</v>
      </c>
      <c r="K264" s="28">
        <f t="shared" si="34"/>
        <v>268225</v>
      </c>
      <c r="L264" s="31">
        <f t="shared" si="35"/>
        <v>10729</v>
      </c>
      <c r="M264" s="25" t="s">
        <v>53</v>
      </c>
      <c r="N264" s="1" t="s">
        <v>475</v>
      </c>
      <c r="O264" s="1" t="s">
        <v>1017</v>
      </c>
      <c r="P264" s="1" t="s">
        <v>66</v>
      </c>
      <c r="Q264" s="1" t="s">
        <v>66</v>
      </c>
      <c r="R264" s="1" t="s">
        <v>65</v>
      </c>
      <c r="W264">
        <v>2</v>
      </c>
      <c r="AV264" s="1" t="s">
        <v>53</v>
      </c>
      <c r="AW264" s="1" t="s">
        <v>1018</v>
      </c>
      <c r="AX264" s="1" t="s">
        <v>53</v>
      </c>
      <c r="AY264" s="1" t="s">
        <v>53</v>
      </c>
      <c r="AZ264" s="1" t="s">
        <v>53</v>
      </c>
    </row>
    <row r="265" spans="1:52" ht="26.1" customHeight="1" x14ac:dyDescent="0.3">
      <c r="A265" s="25" t="s">
        <v>1019</v>
      </c>
      <c r="B265" s="25" t="s">
        <v>581</v>
      </c>
      <c r="C265" s="25" t="s">
        <v>582</v>
      </c>
      <c r="D265" s="26">
        <v>0.02</v>
      </c>
      <c r="E265" s="28">
        <f>단가대비표!O99</f>
        <v>0</v>
      </c>
      <c r="F265" s="31">
        <f t="shared" si="31"/>
        <v>0</v>
      </c>
      <c r="G265" s="28">
        <f>단가대비표!P99</f>
        <v>258904</v>
      </c>
      <c r="H265" s="31">
        <f t="shared" si="32"/>
        <v>5178</v>
      </c>
      <c r="I265" s="28">
        <f>단가대비표!V99</f>
        <v>0</v>
      </c>
      <c r="J265" s="31">
        <f t="shared" si="33"/>
        <v>0</v>
      </c>
      <c r="K265" s="28">
        <f t="shared" si="34"/>
        <v>258904</v>
      </c>
      <c r="L265" s="31">
        <f t="shared" si="35"/>
        <v>5178</v>
      </c>
      <c r="M265" s="25" t="s">
        <v>53</v>
      </c>
      <c r="N265" s="1" t="s">
        <v>475</v>
      </c>
      <c r="O265" s="1" t="s">
        <v>1020</v>
      </c>
      <c r="P265" s="1" t="s">
        <v>66</v>
      </c>
      <c r="Q265" s="1" t="s">
        <v>66</v>
      </c>
      <c r="R265" s="1" t="s">
        <v>65</v>
      </c>
      <c r="W265">
        <v>2</v>
      </c>
      <c r="AV265" s="1" t="s">
        <v>53</v>
      </c>
      <c r="AW265" s="1" t="s">
        <v>1021</v>
      </c>
      <c r="AX265" s="1" t="s">
        <v>53</v>
      </c>
      <c r="AY265" s="1" t="s">
        <v>53</v>
      </c>
      <c r="AZ265" s="1" t="s">
        <v>53</v>
      </c>
    </row>
    <row r="266" spans="1:52" ht="26.1" customHeight="1" x14ac:dyDescent="0.3">
      <c r="A266" s="25" t="s">
        <v>748</v>
      </c>
      <c r="B266" s="25" t="s">
        <v>581</v>
      </c>
      <c r="C266" s="25" t="s">
        <v>582</v>
      </c>
      <c r="D266" s="26">
        <v>7.0000000000000007E-2</v>
      </c>
      <c r="E266" s="28">
        <f>단가대비표!O86</f>
        <v>0</v>
      </c>
      <c r="F266" s="31">
        <f t="shared" si="31"/>
        <v>0</v>
      </c>
      <c r="G266" s="28">
        <f>단가대비표!P86</f>
        <v>172698</v>
      </c>
      <c r="H266" s="31">
        <f t="shared" si="32"/>
        <v>12088.8</v>
      </c>
      <c r="I266" s="28">
        <f>단가대비표!V86</f>
        <v>0</v>
      </c>
      <c r="J266" s="31">
        <f t="shared" si="33"/>
        <v>0</v>
      </c>
      <c r="K266" s="28">
        <f t="shared" si="34"/>
        <v>172698</v>
      </c>
      <c r="L266" s="31">
        <f t="shared" si="35"/>
        <v>12088.8</v>
      </c>
      <c r="M266" s="25" t="s">
        <v>53</v>
      </c>
      <c r="N266" s="1" t="s">
        <v>475</v>
      </c>
      <c r="O266" s="1" t="s">
        <v>749</v>
      </c>
      <c r="P266" s="1" t="s">
        <v>66</v>
      </c>
      <c r="Q266" s="1" t="s">
        <v>66</v>
      </c>
      <c r="R266" s="1" t="s">
        <v>65</v>
      </c>
      <c r="W266">
        <v>2</v>
      </c>
      <c r="AV266" s="1" t="s">
        <v>53</v>
      </c>
      <c r="AW266" s="1" t="s">
        <v>1022</v>
      </c>
      <c r="AX266" s="1" t="s">
        <v>53</v>
      </c>
      <c r="AY266" s="1" t="s">
        <v>53</v>
      </c>
      <c r="AZ266" s="1" t="s">
        <v>53</v>
      </c>
    </row>
    <row r="267" spans="1:52" ht="26.1" customHeight="1" x14ac:dyDescent="0.3">
      <c r="A267" s="25" t="s">
        <v>847</v>
      </c>
      <c r="B267" s="25" t="s">
        <v>848</v>
      </c>
      <c r="C267" s="25" t="s">
        <v>387</v>
      </c>
      <c r="D267" s="26">
        <v>1</v>
      </c>
      <c r="E267" s="28">
        <f>TRUNC(SUMIF(W254:W267, RIGHTB(O267, 1), H254:H267)*U267, 2)</f>
        <v>1760.91</v>
      </c>
      <c r="F267" s="31">
        <f t="shared" si="31"/>
        <v>1760.9</v>
      </c>
      <c r="G267" s="28">
        <v>0</v>
      </c>
      <c r="H267" s="31">
        <f t="shared" si="32"/>
        <v>0</v>
      </c>
      <c r="I267" s="28">
        <v>0</v>
      </c>
      <c r="J267" s="31">
        <f t="shared" si="33"/>
        <v>0</v>
      </c>
      <c r="K267" s="28">
        <f t="shared" si="34"/>
        <v>1760.9</v>
      </c>
      <c r="L267" s="31">
        <f t="shared" si="35"/>
        <v>1760.9</v>
      </c>
      <c r="M267" s="25" t="s">
        <v>53</v>
      </c>
      <c r="N267" s="1" t="s">
        <v>475</v>
      </c>
      <c r="O267" s="1" t="s">
        <v>602</v>
      </c>
      <c r="P267" s="1" t="s">
        <v>66</v>
      </c>
      <c r="Q267" s="1" t="s">
        <v>66</v>
      </c>
      <c r="R267" s="1" t="s">
        <v>66</v>
      </c>
      <c r="S267">
        <v>1</v>
      </c>
      <c r="T267">
        <v>0</v>
      </c>
      <c r="U267">
        <v>0.03</v>
      </c>
      <c r="AV267" s="1" t="s">
        <v>53</v>
      </c>
      <c r="AW267" s="1" t="s">
        <v>1023</v>
      </c>
      <c r="AX267" s="1" t="s">
        <v>53</v>
      </c>
      <c r="AY267" s="1" t="s">
        <v>53</v>
      </c>
      <c r="AZ267" s="1" t="s">
        <v>53</v>
      </c>
    </row>
    <row r="268" spans="1:52" ht="26.1" customHeight="1" x14ac:dyDescent="0.3">
      <c r="A268" s="25" t="s">
        <v>585</v>
      </c>
      <c r="B268" s="25" t="s">
        <v>53</v>
      </c>
      <c r="C268" s="25" t="s">
        <v>53</v>
      </c>
      <c r="D268" s="26"/>
      <c r="E268" s="28"/>
      <c r="F268" s="31">
        <f>TRUNC(SUMIF(N254:N267, N253, F254:F267),0)</f>
        <v>77462</v>
      </c>
      <c r="G268" s="28"/>
      <c r="H268" s="31">
        <f>TRUNC(SUMIF(N254:N267, N253, H254:H267),0)</f>
        <v>58697</v>
      </c>
      <c r="I268" s="28"/>
      <c r="J268" s="31">
        <f>TRUNC(SUMIF(N254:N267, N253, J254:J267),0)</f>
        <v>0</v>
      </c>
      <c r="K268" s="28"/>
      <c r="L268" s="31">
        <f>F268+H268+J268</f>
        <v>136159</v>
      </c>
      <c r="M268" s="25" t="s">
        <v>53</v>
      </c>
      <c r="N268" s="1" t="s">
        <v>112</v>
      </c>
      <c r="O268" s="1" t="s">
        <v>112</v>
      </c>
      <c r="P268" s="1" t="s">
        <v>53</v>
      </c>
      <c r="Q268" s="1" t="s">
        <v>53</v>
      </c>
      <c r="R268" s="1" t="s">
        <v>53</v>
      </c>
      <c r="AV268" s="1" t="s">
        <v>53</v>
      </c>
      <c r="AW268" s="1" t="s">
        <v>53</v>
      </c>
      <c r="AX268" s="1" t="s">
        <v>53</v>
      </c>
      <c r="AY268" s="1" t="s">
        <v>53</v>
      </c>
      <c r="AZ268" s="1" t="s">
        <v>53</v>
      </c>
    </row>
    <row r="269" spans="1:52" ht="26.1" customHeight="1" x14ac:dyDescent="0.3">
      <c r="A269" s="26"/>
      <c r="B269" s="26"/>
      <c r="C269" s="26"/>
      <c r="D269" s="26"/>
      <c r="E269" s="28"/>
      <c r="F269" s="31"/>
      <c r="G269" s="28"/>
      <c r="H269" s="31"/>
      <c r="I269" s="28"/>
      <c r="J269" s="31"/>
      <c r="K269" s="28"/>
      <c r="L269" s="31"/>
      <c r="M269" s="26"/>
    </row>
    <row r="270" spans="1:52" ht="26.1" customHeight="1" x14ac:dyDescent="0.3">
      <c r="A270" s="22" t="s">
        <v>1024</v>
      </c>
      <c r="B270" s="23"/>
      <c r="C270" s="23"/>
      <c r="D270" s="23"/>
      <c r="E270" s="27"/>
      <c r="F270" s="30"/>
      <c r="G270" s="27"/>
      <c r="H270" s="30"/>
      <c r="I270" s="27"/>
      <c r="J270" s="30"/>
      <c r="K270" s="27"/>
      <c r="L270" s="30"/>
      <c r="M270" s="24"/>
      <c r="N270" s="1" t="s">
        <v>480</v>
      </c>
    </row>
    <row r="271" spans="1:52" ht="26.1" customHeight="1" x14ac:dyDescent="0.3">
      <c r="A271" s="25" t="s">
        <v>1025</v>
      </c>
      <c r="B271" s="25" t="s">
        <v>1026</v>
      </c>
      <c r="C271" s="25" t="s">
        <v>82</v>
      </c>
      <c r="D271" s="26">
        <v>1.05</v>
      </c>
      <c r="E271" s="28">
        <f>단가대비표!O118</f>
        <v>23100</v>
      </c>
      <c r="F271" s="31">
        <f>TRUNC(E271*D271,1)</f>
        <v>24255</v>
      </c>
      <c r="G271" s="28">
        <f>단가대비표!P118</f>
        <v>0</v>
      </c>
      <c r="H271" s="31">
        <f>TRUNC(G271*D271,1)</f>
        <v>0</v>
      </c>
      <c r="I271" s="28">
        <f>단가대비표!V118</f>
        <v>0</v>
      </c>
      <c r="J271" s="31">
        <f>TRUNC(I271*D271,1)</f>
        <v>0</v>
      </c>
      <c r="K271" s="28">
        <f t="shared" ref="K271:L273" si="36">TRUNC(E271+G271+I271,1)</f>
        <v>23100</v>
      </c>
      <c r="L271" s="31">
        <f t="shared" si="36"/>
        <v>24255</v>
      </c>
      <c r="M271" s="25" t="s">
        <v>53</v>
      </c>
      <c r="N271" s="1" t="s">
        <v>480</v>
      </c>
      <c r="O271" s="1" t="s">
        <v>1027</v>
      </c>
      <c r="P271" s="1" t="s">
        <v>66</v>
      </c>
      <c r="Q271" s="1" t="s">
        <v>66</v>
      </c>
      <c r="R271" s="1" t="s">
        <v>65</v>
      </c>
      <c r="AV271" s="1" t="s">
        <v>53</v>
      </c>
      <c r="AW271" s="1" t="s">
        <v>1028</v>
      </c>
      <c r="AX271" s="1" t="s">
        <v>53</v>
      </c>
      <c r="AY271" s="1" t="s">
        <v>53</v>
      </c>
      <c r="AZ271" s="1" t="s">
        <v>53</v>
      </c>
    </row>
    <row r="272" spans="1:52" ht="26.1" customHeight="1" x14ac:dyDescent="0.3">
      <c r="A272" s="25" t="s">
        <v>1029</v>
      </c>
      <c r="B272" s="25" t="s">
        <v>1030</v>
      </c>
      <c r="C272" s="25" t="s">
        <v>163</v>
      </c>
      <c r="D272" s="26"/>
      <c r="E272" s="28">
        <f>단가대비표!O67</f>
        <v>2540</v>
      </c>
      <c r="F272" s="31">
        <f>TRUNC(E272*D272,1)</f>
        <v>0</v>
      </c>
      <c r="G272" s="28">
        <f>단가대비표!P67</f>
        <v>0</v>
      </c>
      <c r="H272" s="31">
        <f>TRUNC(G272*D272,1)</f>
        <v>0</v>
      </c>
      <c r="I272" s="28">
        <f>단가대비표!V67</f>
        <v>0</v>
      </c>
      <c r="J272" s="31">
        <f>TRUNC(I272*D272,1)</f>
        <v>0</v>
      </c>
      <c r="K272" s="28">
        <f t="shared" si="36"/>
        <v>2540</v>
      </c>
      <c r="L272" s="31">
        <f t="shared" si="36"/>
        <v>0</v>
      </c>
      <c r="M272" s="25" t="s">
        <v>53</v>
      </c>
      <c r="N272" s="1" t="s">
        <v>480</v>
      </c>
      <c r="O272" s="1" t="s">
        <v>1031</v>
      </c>
      <c r="P272" s="1" t="s">
        <v>66</v>
      </c>
      <c r="Q272" s="1" t="s">
        <v>66</v>
      </c>
      <c r="R272" s="1" t="s">
        <v>65</v>
      </c>
      <c r="AV272" s="1" t="s">
        <v>53</v>
      </c>
      <c r="AW272" s="1" t="s">
        <v>1032</v>
      </c>
      <c r="AX272" s="1" t="s">
        <v>53</v>
      </c>
      <c r="AY272" s="1" t="s">
        <v>53</v>
      </c>
      <c r="AZ272" s="1" t="s">
        <v>53</v>
      </c>
    </row>
    <row r="273" spans="1:52" ht="26.1" customHeight="1" x14ac:dyDescent="0.3">
      <c r="A273" s="25" t="s">
        <v>1033</v>
      </c>
      <c r="B273" s="25" t="s">
        <v>1034</v>
      </c>
      <c r="C273" s="25" t="s">
        <v>82</v>
      </c>
      <c r="D273" s="26">
        <v>1</v>
      </c>
      <c r="E273" s="28">
        <f>일위대가목록!E86</f>
        <v>0</v>
      </c>
      <c r="F273" s="31">
        <f>TRUNC(E273*D273,1)</f>
        <v>0</v>
      </c>
      <c r="G273" s="28">
        <f>일위대가목록!F86</f>
        <v>3633</v>
      </c>
      <c r="H273" s="31">
        <f>TRUNC(G273*D273,1)</f>
        <v>3633</v>
      </c>
      <c r="I273" s="28">
        <f>일위대가목록!G86</f>
        <v>0</v>
      </c>
      <c r="J273" s="31">
        <f>TRUNC(I273*D273,1)</f>
        <v>0</v>
      </c>
      <c r="K273" s="28">
        <f t="shared" si="36"/>
        <v>3633</v>
      </c>
      <c r="L273" s="31">
        <f t="shared" si="36"/>
        <v>3633</v>
      </c>
      <c r="M273" s="25" t="s">
        <v>1035</v>
      </c>
      <c r="N273" s="1" t="s">
        <v>480</v>
      </c>
      <c r="O273" s="1" t="s">
        <v>1036</v>
      </c>
      <c r="P273" s="1" t="s">
        <v>65</v>
      </c>
      <c r="Q273" s="1" t="s">
        <v>66</v>
      </c>
      <c r="R273" s="1" t="s">
        <v>66</v>
      </c>
      <c r="AV273" s="1" t="s">
        <v>53</v>
      </c>
      <c r="AW273" s="1" t="s">
        <v>1037</v>
      </c>
      <c r="AX273" s="1" t="s">
        <v>53</v>
      </c>
      <c r="AY273" s="1" t="s">
        <v>53</v>
      </c>
      <c r="AZ273" s="1" t="s">
        <v>53</v>
      </c>
    </row>
    <row r="274" spans="1:52" ht="26.1" customHeight="1" x14ac:dyDescent="0.3">
      <c r="A274" s="25" t="s">
        <v>585</v>
      </c>
      <c r="B274" s="25" t="s">
        <v>53</v>
      </c>
      <c r="C274" s="25" t="s">
        <v>53</v>
      </c>
      <c r="D274" s="26"/>
      <c r="E274" s="28"/>
      <c r="F274" s="31">
        <f>TRUNC(SUMIF(N271:N273, N270, F271:F273),0)</f>
        <v>24255</v>
      </c>
      <c r="G274" s="28"/>
      <c r="H274" s="31">
        <f>TRUNC(SUMIF(N271:N273, N270, H271:H273),0)</f>
        <v>3633</v>
      </c>
      <c r="I274" s="28"/>
      <c r="J274" s="31">
        <f>TRUNC(SUMIF(N271:N273, N270, J271:J273),0)</f>
        <v>0</v>
      </c>
      <c r="K274" s="28"/>
      <c r="L274" s="31">
        <f>F274+H274+J274</f>
        <v>27888</v>
      </c>
      <c r="M274" s="25" t="s">
        <v>53</v>
      </c>
      <c r="N274" s="1" t="s">
        <v>112</v>
      </c>
      <c r="O274" s="1" t="s">
        <v>112</v>
      </c>
      <c r="P274" s="1" t="s">
        <v>53</v>
      </c>
      <c r="Q274" s="1" t="s">
        <v>53</v>
      </c>
      <c r="R274" s="1" t="s">
        <v>53</v>
      </c>
      <c r="AV274" s="1" t="s">
        <v>53</v>
      </c>
      <c r="AW274" s="1" t="s">
        <v>53</v>
      </c>
      <c r="AX274" s="1" t="s">
        <v>53</v>
      </c>
      <c r="AY274" s="1" t="s">
        <v>53</v>
      </c>
      <c r="AZ274" s="1" t="s">
        <v>53</v>
      </c>
    </row>
    <row r="275" spans="1:52" ht="26.1" customHeight="1" x14ac:dyDescent="0.3">
      <c r="A275" s="26"/>
      <c r="B275" s="26"/>
      <c r="C275" s="26"/>
      <c r="D275" s="26"/>
      <c r="E275" s="28"/>
      <c r="F275" s="31"/>
      <c r="G275" s="28"/>
      <c r="H275" s="31"/>
      <c r="I275" s="28"/>
      <c r="J275" s="31"/>
      <c r="K275" s="28"/>
      <c r="L275" s="31"/>
      <c r="M275" s="26"/>
    </row>
    <row r="276" spans="1:52" ht="26.1" customHeight="1" x14ac:dyDescent="0.3">
      <c r="A276" s="22" t="s">
        <v>1038</v>
      </c>
      <c r="B276" s="23"/>
      <c r="C276" s="23"/>
      <c r="D276" s="23"/>
      <c r="E276" s="27"/>
      <c r="F276" s="30"/>
      <c r="G276" s="27"/>
      <c r="H276" s="30"/>
      <c r="I276" s="27"/>
      <c r="J276" s="30"/>
      <c r="K276" s="27"/>
      <c r="L276" s="30"/>
      <c r="M276" s="24"/>
      <c r="N276" s="1" t="s">
        <v>485</v>
      </c>
    </row>
    <row r="277" spans="1:52" ht="26.1" customHeight="1" x14ac:dyDescent="0.3">
      <c r="A277" s="25" t="s">
        <v>1039</v>
      </c>
      <c r="B277" s="25" t="s">
        <v>483</v>
      </c>
      <c r="C277" s="25" t="s">
        <v>82</v>
      </c>
      <c r="D277" s="26">
        <v>1.1000000000000001</v>
      </c>
      <c r="E277" s="28">
        <f>단가대비표!O119</f>
        <v>18960</v>
      </c>
      <c r="F277" s="31">
        <f>TRUNC(E277*D277,1)</f>
        <v>20856</v>
      </c>
      <c r="G277" s="28">
        <f>단가대비표!P119</f>
        <v>0</v>
      </c>
      <c r="H277" s="31">
        <f>TRUNC(G277*D277,1)</f>
        <v>0</v>
      </c>
      <c r="I277" s="28">
        <f>단가대비표!V119</f>
        <v>0</v>
      </c>
      <c r="J277" s="31">
        <f>TRUNC(I277*D277,1)</f>
        <v>0</v>
      </c>
      <c r="K277" s="28">
        <f t="shared" ref="K277:L279" si="37">TRUNC(E277+G277+I277,1)</f>
        <v>18960</v>
      </c>
      <c r="L277" s="31">
        <f t="shared" si="37"/>
        <v>20856</v>
      </c>
      <c r="M277" s="25" t="s">
        <v>53</v>
      </c>
      <c r="N277" s="1" t="s">
        <v>485</v>
      </c>
      <c r="O277" s="1" t="s">
        <v>1040</v>
      </c>
      <c r="P277" s="1" t="s">
        <v>66</v>
      </c>
      <c r="Q277" s="1" t="s">
        <v>66</v>
      </c>
      <c r="R277" s="1" t="s">
        <v>65</v>
      </c>
      <c r="AV277" s="1" t="s">
        <v>53</v>
      </c>
      <c r="AW277" s="1" t="s">
        <v>1041</v>
      </c>
      <c r="AX277" s="1" t="s">
        <v>53</v>
      </c>
      <c r="AY277" s="1" t="s">
        <v>53</v>
      </c>
      <c r="AZ277" s="1" t="s">
        <v>53</v>
      </c>
    </row>
    <row r="278" spans="1:52" ht="26.1" customHeight="1" x14ac:dyDescent="0.3">
      <c r="A278" s="25" t="s">
        <v>1029</v>
      </c>
      <c r="B278" s="25" t="s">
        <v>1030</v>
      </c>
      <c r="C278" s="25" t="s">
        <v>163</v>
      </c>
      <c r="D278" s="26">
        <v>3.5000000000000003E-2</v>
      </c>
      <c r="E278" s="28">
        <f>단가대비표!O67</f>
        <v>2540</v>
      </c>
      <c r="F278" s="31">
        <f>TRUNC(E278*D278,1)</f>
        <v>88.9</v>
      </c>
      <c r="G278" s="28">
        <f>단가대비표!P67</f>
        <v>0</v>
      </c>
      <c r="H278" s="31">
        <f>TRUNC(G278*D278,1)</f>
        <v>0</v>
      </c>
      <c r="I278" s="28">
        <f>단가대비표!V67</f>
        <v>0</v>
      </c>
      <c r="J278" s="31">
        <f>TRUNC(I278*D278,1)</f>
        <v>0</v>
      </c>
      <c r="K278" s="28">
        <f t="shared" si="37"/>
        <v>2540</v>
      </c>
      <c r="L278" s="31">
        <f t="shared" si="37"/>
        <v>88.9</v>
      </c>
      <c r="M278" s="25" t="s">
        <v>53</v>
      </c>
      <c r="N278" s="1" t="s">
        <v>485</v>
      </c>
      <c r="O278" s="1" t="s">
        <v>1031</v>
      </c>
      <c r="P278" s="1" t="s">
        <v>66</v>
      </c>
      <c r="Q278" s="1" t="s">
        <v>66</v>
      </c>
      <c r="R278" s="1" t="s">
        <v>65</v>
      </c>
      <c r="AV278" s="1" t="s">
        <v>53</v>
      </c>
      <c r="AW278" s="1" t="s">
        <v>1042</v>
      </c>
      <c r="AX278" s="1" t="s">
        <v>53</v>
      </c>
      <c r="AY278" s="1" t="s">
        <v>53</v>
      </c>
      <c r="AZ278" s="1" t="s">
        <v>53</v>
      </c>
    </row>
    <row r="279" spans="1:52" ht="26.1" customHeight="1" x14ac:dyDescent="0.3">
      <c r="A279" s="25" t="s">
        <v>1043</v>
      </c>
      <c r="B279" s="25" t="s">
        <v>1044</v>
      </c>
      <c r="C279" s="25" t="s">
        <v>82</v>
      </c>
      <c r="D279" s="26">
        <v>1</v>
      </c>
      <c r="E279" s="28">
        <f>일위대가목록!E87</f>
        <v>0</v>
      </c>
      <c r="F279" s="31">
        <f>TRUNC(E279*D279,1)</f>
        <v>0</v>
      </c>
      <c r="G279" s="28">
        <f>일위대가목록!F87</f>
        <v>7595</v>
      </c>
      <c r="H279" s="31">
        <f>TRUNC(G279*D279,1)</f>
        <v>7595</v>
      </c>
      <c r="I279" s="28">
        <f>일위대가목록!G87</f>
        <v>0</v>
      </c>
      <c r="J279" s="31">
        <f>TRUNC(I279*D279,1)</f>
        <v>0</v>
      </c>
      <c r="K279" s="28">
        <f t="shared" si="37"/>
        <v>7595</v>
      </c>
      <c r="L279" s="31">
        <f t="shared" si="37"/>
        <v>7595</v>
      </c>
      <c r="M279" s="25" t="s">
        <v>1045</v>
      </c>
      <c r="N279" s="1" t="s">
        <v>485</v>
      </c>
      <c r="O279" s="1" t="s">
        <v>1046</v>
      </c>
      <c r="P279" s="1" t="s">
        <v>65</v>
      </c>
      <c r="Q279" s="1" t="s">
        <v>66</v>
      </c>
      <c r="R279" s="1" t="s">
        <v>66</v>
      </c>
      <c r="AV279" s="1" t="s">
        <v>53</v>
      </c>
      <c r="AW279" s="1" t="s">
        <v>1047</v>
      </c>
      <c r="AX279" s="1" t="s">
        <v>53</v>
      </c>
      <c r="AY279" s="1" t="s">
        <v>53</v>
      </c>
      <c r="AZ279" s="1" t="s">
        <v>53</v>
      </c>
    </row>
    <row r="280" spans="1:52" ht="26.1" customHeight="1" x14ac:dyDescent="0.3">
      <c r="A280" s="25" t="s">
        <v>585</v>
      </c>
      <c r="B280" s="25" t="s">
        <v>53</v>
      </c>
      <c r="C280" s="25" t="s">
        <v>53</v>
      </c>
      <c r="D280" s="26"/>
      <c r="E280" s="28"/>
      <c r="F280" s="31">
        <f>TRUNC(SUMIF(N277:N279, N276, F277:F279),0)</f>
        <v>20944</v>
      </c>
      <c r="G280" s="28"/>
      <c r="H280" s="31">
        <f>TRUNC(SUMIF(N277:N279, N276, H277:H279),0)</f>
        <v>7595</v>
      </c>
      <c r="I280" s="28"/>
      <c r="J280" s="31">
        <f>TRUNC(SUMIF(N277:N279, N276, J277:J279),0)</f>
        <v>0</v>
      </c>
      <c r="K280" s="28"/>
      <c r="L280" s="31">
        <f>F280+H280+J280</f>
        <v>28539</v>
      </c>
      <c r="M280" s="25" t="s">
        <v>53</v>
      </c>
      <c r="N280" s="1" t="s">
        <v>112</v>
      </c>
      <c r="O280" s="1" t="s">
        <v>112</v>
      </c>
      <c r="P280" s="1" t="s">
        <v>53</v>
      </c>
      <c r="Q280" s="1" t="s">
        <v>53</v>
      </c>
      <c r="R280" s="1" t="s">
        <v>53</v>
      </c>
      <c r="AV280" s="1" t="s">
        <v>53</v>
      </c>
      <c r="AW280" s="1" t="s">
        <v>53</v>
      </c>
      <c r="AX280" s="1" t="s">
        <v>53</v>
      </c>
      <c r="AY280" s="1" t="s">
        <v>53</v>
      </c>
      <c r="AZ280" s="1" t="s">
        <v>53</v>
      </c>
    </row>
    <row r="281" spans="1:52" ht="26.1" customHeight="1" x14ac:dyDescent="0.3">
      <c r="A281" s="26"/>
      <c r="B281" s="26"/>
      <c r="C281" s="26"/>
      <c r="D281" s="26"/>
      <c r="E281" s="28"/>
      <c r="F281" s="31"/>
      <c r="G281" s="28"/>
      <c r="H281" s="31"/>
      <c r="I281" s="28"/>
      <c r="J281" s="31"/>
      <c r="K281" s="28"/>
      <c r="L281" s="31"/>
      <c r="M281" s="26"/>
    </row>
    <row r="282" spans="1:52" ht="26.1" customHeight="1" x14ac:dyDescent="0.3">
      <c r="A282" s="22" t="s">
        <v>1048</v>
      </c>
      <c r="B282" s="23"/>
      <c r="C282" s="23"/>
      <c r="D282" s="23"/>
      <c r="E282" s="27"/>
      <c r="F282" s="30"/>
      <c r="G282" s="27"/>
      <c r="H282" s="30"/>
      <c r="I282" s="27"/>
      <c r="J282" s="30"/>
      <c r="K282" s="27"/>
      <c r="L282" s="30"/>
      <c r="M282" s="24"/>
      <c r="N282" s="1" t="s">
        <v>496</v>
      </c>
    </row>
    <row r="283" spans="1:52" ht="26.1" customHeight="1" x14ac:dyDescent="0.3">
      <c r="A283" s="25" t="s">
        <v>865</v>
      </c>
      <c r="B283" s="25" t="s">
        <v>866</v>
      </c>
      <c r="C283" s="25" t="s">
        <v>574</v>
      </c>
      <c r="D283" s="26">
        <v>0.12</v>
      </c>
      <c r="E283" s="28">
        <f>단가대비표!O71</f>
        <v>10371</v>
      </c>
      <c r="F283" s="31">
        <f>TRUNC(E283*D283,1)</f>
        <v>1244.5</v>
      </c>
      <c r="G283" s="28">
        <f>단가대비표!P71</f>
        <v>0</v>
      </c>
      <c r="H283" s="31">
        <f>TRUNC(G283*D283,1)</f>
        <v>0</v>
      </c>
      <c r="I283" s="28">
        <f>단가대비표!V71</f>
        <v>0</v>
      </c>
      <c r="J283" s="31">
        <f>TRUNC(I283*D283,1)</f>
        <v>0</v>
      </c>
      <c r="K283" s="28">
        <f>TRUNC(E283+G283+I283,1)</f>
        <v>10371</v>
      </c>
      <c r="L283" s="31">
        <f>TRUNC(F283+H283+J283,1)</f>
        <v>1244.5</v>
      </c>
      <c r="M283" s="25" t="s">
        <v>53</v>
      </c>
      <c r="N283" s="1" t="s">
        <v>496</v>
      </c>
      <c r="O283" s="1" t="s">
        <v>867</v>
      </c>
      <c r="P283" s="1" t="s">
        <v>66</v>
      </c>
      <c r="Q283" s="1" t="s">
        <v>66</v>
      </c>
      <c r="R283" s="1" t="s">
        <v>65</v>
      </c>
      <c r="AV283" s="1" t="s">
        <v>53</v>
      </c>
      <c r="AW283" s="1" t="s">
        <v>1049</v>
      </c>
      <c r="AX283" s="1" t="s">
        <v>53</v>
      </c>
      <c r="AY283" s="1" t="s">
        <v>53</v>
      </c>
      <c r="AZ283" s="1" t="s">
        <v>53</v>
      </c>
    </row>
    <row r="284" spans="1:52" ht="26.1" customHeight="1" x14ac:dyDescent="0.3">
      <c r="A284" s="25" t="s">
        <v>1050</v>
      </c>
      <c r="B284" s="25" t="s">
        <v>1051</v>
      </c>
      <c r="C284" s="25" t="s">
        <v>70</v>
      </c>
      <c r="D284" s="26">
        <v>1</v>
      </c>
      <c r="E284" s="28">
        <f>일위대가목록!E88</f>
        <v>0</v>
      </c>
      <c r="F284" s="31">
        <f>TRUNC(E284*D284,1)</f>
        <v>0</v>
      </c>
      <c r="G284" s="28">
        <f>일위대가목록!F88</f>
        <v>5310</v>
      </c>
      <c r="H284" s="31">
        <f>TRUNC(G284*D284,1)</f>
        <v>5310</v>
      </c>
      <c r="I284" s="28">
        <f>일위대가목록!G88</f>
        <v>0</v>
      </c>
      <c r="J284" s="31">
        <f>TRUNC(I284*D284,1)</f>
        <v>0</v>
      </c>
      <c r="K284" s="28">
        <f>TRUNC(E284+G284+I284,1)</f>
        <v>5310</v>
      </c>
      <c r="L284" s="31">
        <f>TRUNC(F284+H284+J284,1)</f>
        <v>5310</v>
      </c>
      <c r="M284" s="25" t="s">
        <v>1052</v>
      </c>
      <c r="N284" s="1" t="s">
        <v>496</v>
      </c>
      <c r="O284" s="1" t="s">
        <v>1053</v>
      </c>
      <c r="P284" s="1" t="s">
        <v>65</v>
      </c>
      <c r="Q284" s="1" t="s">
        <v>66</v>
      </c>
      <c r="R284" s="1" t="s">
        <v>66</v>
      </c>
      <c r="AV284" s="1" t="s">
        <v>53</v>
      </c>
      <c r="AW284" s="1" t="s">
        <v>1054</v>
      </c>
      <c r="AX284" s="1" t="s">
        <v>53</v>
      </c>
      <c r="AY284" s="1" t="s">
        <v>53</v>
      </c>
      <c r="AZ284" s="1" t="s">
        <v>53</v>
      </c>
    </row>
    <row r="285" spans="1:52" ht="26.1" customHeight="1" x14ac:dyDescent="0.3">
      <c r="A285" s="25" t="s">
        <v>585</v>
      </c>
      <c r="B285" s="25" t="s">
        <v>53</v>
      </c>
      <c r="C285" s="25" t="s">
        <v>53</v>
      </c>
      <c r="D285" s="26"/>
      <c r="E285" s="28"/>
      <c r="F285" s="31">
        <f>TRUNC(SUMIF(N283:N284, N282, F283:F284),0)</f>
        <v>1244</v>
      </c>
      <c r="G285" s="28"/>
      <c r="H285" s="31">
        <f>TRUNC(SUMIF(N283:N284, N282, H283:H284),0)</f>
        <v>5310</v>
      </c>
      <c r="I285" s="28"/>
      <c r="J285" s="31">
        <f>TRUNC(SUMIF(N283:N284, N282, J283:J284),0)</f>
        <v>0</v>
      </c>
      <c r="K285" s="28"/>
      <c r="L285" s="31">
        <f>F285+H285+J285</f>
        <v>6554</v>
      </c>
      <c r="M285" s="25" t="s">
        <v>53</v>
      </c>
      <c r="N285" s="1" t="s">
        <v>112</v>
      </c>
      <c r="O285" s="1" t="s">
        <v>112</v>
      </c>
      <c r="P285" s="1" t="s">
        <v>53</v>
      </c>
      <c r="Q285" s="1" t="s">
        <v>53</v>
      </c>
      <c r="R285" s="1" t="s">
        <v>53</v>
      </c>
      <c r="AV285" s="1" t="s">
        <v>53</v>
      </c>
      <c r="AW285" s="1" t="s">
        <v>53</v>
      </c>
      <c r="AX285" s="1" t="s">
        <v>53</v>
      </c>
      <c r="AY285" s="1" t="s">
        <v>53</v>
      </c>
      <c r="AZ285" s="1" t="s">
        <v>53</v>
      </c>
    </row>
    <row r="286" spans="1:52" ht="26.1" customHeight="1" x14ac:dyDescent="0.3">
      <c r="A286" s="26"/>
      <c r="B286" s="26"/>
      <c r="C286" s="26"/>
      <c r="D286" s="26"/>
      <c r="E286" s="28"/>
      <c r="F286" s="31"/>
      <c r="G286" s="28"/>
      <c r="H286" s="31"/>
      <c r="I286" s="28"/>
      <c r="J286" s="31"/>
      <c r="K286" s="28"/>
      <c r="L286" s="31"/>
      <c r="M286" s="26"/>
    </row>
    <row r="287" spans="1:52" ht="26.1" customHeight="1" x14ac:dyDescent="0.3">
      <c r="A287" s="22" t="s">
        <v>1055</v>
      </c>
      <c r="B287" s="23"/>
      <c r="C287" s="23"/>
      <c r="D287" s="23"/>
      <c r="E287" s="27"/>
      <c r="F287" s="30"/>
      <c r="G287" s="27"/>
      <c r="H287" s="30"/>
      <c r="I287" s="27"/>
      <c r="J287" s="30"/>
      <c r="K287" s="27"/>
      <c r="L287" s="30"/>
      <c r="M287" s="24"/>
      <c r="N287" s="1" t="s">
        <v>501</v>
      </c>
    </row>
    <row r="288" spans="1:52" ht="26.1" customHeight="1" x14ac:dyDescent="0.3">
      <c r="A288" s="25" t="s">
        <v>1056</v>
      </c>
      <c r="B288" s="25" t="s">
        <v>581</v>
      </c>
      <c r="C288" s="25" t="s">
        <v>582</v>
      </c>
      <c r="D288" s="26">
        <v>0.08</v>
      </c>
      <c r="E288" s="28">
        <f>단가대비표!O95</f>
        <v>0</v>
      </c>
      <c r="F288" s="31">
        <f>TRUNC(E288*D288,1)</f>
        <v>0</v>
      </c>
      <c r="G288" s="28">
        <f>단가대비표!P95</f>
        <v>233163</v>
      </c>
      <c r="H288" s="31">
        <f>TRUNC(G288*D288,1)</f>
        <v>18653</v>
      </c>
      <c r="I288" s="28">
        <f>단가대비표!V95</f>
        <v>0</v>
      </c>
      <c r="J288" s="31">
        <f>TRUNC(I288*D288,1)</f>
        <v>0</v>
      </c>
      <c r="K288" s="28">
        <f t="shared" ref="K288:L291" si="38">TRUNC(E288+G288+I288,1)</f>
        <v>233163</v>
      </c>
      <c r="L288" s="31">
        <f t="shared" si="38"/>
        <v>18653</v>
      </c>
      <c r="M288" s="25" t="s">
        <v>53</v>
      </c>
      <c r="N288" s="1" t="s">
        <v>501</v>
      </c>
      <c r="O288" s="1" t="s">
        <v>1057</v>
      </c>
      <c r="P288" s="1" t="s">
        <v>66</v>
      </c>
      <c r="Q288" s="1" t="s">
        <v>66</v>
      </c>
      <c r="R288" s="1" t="s">
        <v>65</v>
      </c>
      <c r="V288">
        <v>1</v>
      </c>
      <c r="AV288" s="1" t="s">
        <v>53</v>
      </c>
      <c r="AW288" s="1" t="s">
        <v>1058</v>
      </c>
      <c r="AX288" s="1" t="s">
        <v>53</v>
      </c>
      <c r="AY288" s="1" t="s">
        <v>53</v>
      </c>
      <c r="AZ288" s="1" t="s">
        <v>53</v>
      </c>
    </row>
    <row r="289" spans="1:52" ht="26.1" customHeight="1" x14ac:dyDescent="0.3">
      <c r="A289" s="25" t="s">
        <v>748</v>
      </c>
      <c r="B289" s="25" t="s">
        <v>581</v>
      </c>
      <c r="C289" s="25" t="s">
        <v>582</v>
      </c>
      <c r="D289" s="26">
        <v>0.04</v>
      </c>
      <c r="E289" s="28">
        <f>단가대비표!O86</f>
        <v>0</v>
      </c>
      <c r="F289" s="31">
        <f>TRUNC(E289*D289,1)</f>
        <v>0</v>
      </c>
      <c r="G289" s="28">
        <f>단가대비표!P86</f>
        <v>172698</v>
      </c>
      <c r="H289" s="31">
        <f>TRUNC(G289*D289,1)</f>
        <v>6907.9</v>
      </c>
      <c r="I289" s="28">
        <f>단가대비표!V86</f>
        <v>0</v>
      </c>
      <c r="J289" s="31">
        <f>TRUNC(I289*D289,1)</f>
        <v>0</v>
      </c>
      <c r="K289" s="28">
        <f t="shared" si="38"/>
        <v>172698</v>
      </c>
      <c r="L289" s="31">
        <f t="shared" si="38"/>
        <v>6907.9</v>
      </c>
      <c r="M289" s="25" t="s">
        <v>53</v>
      </c>
      <c r="N289" s="1" t="s">
        <v>501</v>
      </c>
      <c r="O289" s="1" t="s">
        <v>749</v>
      </c>
      <c r="P289" s="1" t="s">
        <v>66</v>
      </c>
      <c r="Q289" s="1" t="s">
        <v>66</v>
      </c>
      <c r="R289" s="1" t="s">
        <v>65</v>
      </c>
      <c r="V289">
        <v>1</v>
      </c>
      <c r="AV289" s="1" t="s">
        <v>53</v>
      </c>
      <c r="AW289" s="1" t="s">
        <v>1059</v>
      </c>
      <c r="AX289" s="1" t="s">
        <v>53</v>
      </c>
      <c r="AY289" s="1" t="s">
        <v>53</v>
      </c>
      <c r="AZ289" s="1" t="s">
        <v>53</v>
      </c>
    </row>
    <row r="290" spans="1:52" ht="26.1" customHeight="1" x14ac:dyDescent="0.3">
      <c r="A290" s="25" t="s">
        <v>847</v>
      </c>
      <c r="B290" s="25" t="s">
        <v>848</v>
      </c>
      <c r="C290" s="25" t="s">
        <v>387</v>
      </c>
      <c r="D290" s="26">
        <v>1</v>
      </c>
      <c r="E290" s="28">
        <v>0</v>
      </c>
      <c r="F290" s="31">
        <f>TRUNC(E290*D290,1)</f>
        <v>0</v>
      </c>
      <c r="G290" s="28">
        <v>0</v>
      </c>
      <c r="H290" s="31">
        <f>TRUNC(G290*D290,1)</f>
        <v>0</v>
      </c>
      <c r="I290" s="28">
        <f>TRUNC(SUMIF(V288:V291, RIGHTB(O290, 1), H288:H291)*U290, 2)</f>
        <v>766.82</v>
      </c>
      <c r="J290" s="31">
        <f>TRUNC(I290*D290,1)</f>
        <v>766.8</v>
      </c>
      <c r="K290" s="28">
        <f t="shared" si="38"/>
        <v>766.8</v>
      </c>
      <c r="L290" s="31">
        <f t="shared" si="38"/>
        <v>766.8</v>
      </c>
      <c r="M290" s="25" t="s">
        <v>53</v>
      </c>
      <c r="N290" s="1" t="s">
        <v>501</v>
      </c>
      <c r="O290" s="1" t="s">
        <v>388</v>
      </c>
      <c r="P290" s="1" t="s">
        <v>66</v>
      </c>
      <c r="Q290" s="1" t="s">
        <v>66</v>
      </c>
      <c r="R290" s="1" t="s">
        <v>66</v>
      </c>
      <c r="S290">
        <v>1</v>
      </c>
      <c r="T290">
        <v>2</v>
      </c>
      <c r="U290">
        <v>0.03</v>
      </c>
      <c r="AV290" s="1" t="s">
        <v>53</v>
      </c>
      <c r="AW290" s="1" t="s">
        <v>1060</v>
      </c>
      <c r="AX290" s="1" t="s">
        <v>53</v>
      </c>
      <c r="AY290" s="1" t="s">
        <v>53</v>
      </c>
      <c r="AZ290" s="1" t="s">
        <v>53</v>
      </c>
    </row>
    <row r="291" spans="1:52" ht="26.1" customHeight="1" x14ac:dyDescent="0.3">
      <c r="A291" s="25" t="s">
        <v>1061</v>
      </c>
      <c r="B291" s="25" t="s">
        <v>1062</v>
      </c>
      <c r="C291" s="25" t="s">
        <v>82</v>
      </c>
      <c r="D291" s="26">
        <v>0.309</v>
      </c>
      <c r="E291" s="28">
        <f>단가대비표!O34</f>
        <v>17500</v>
      </c>
      <c r="F291" s="31">
        <f>TRUNC(E291*D291,1)</f>
        <v>5407.5</v>
      </c>
      <c r="G291" s="28">
        <f>단가대비표!P34</f>
        <v>0</v>
      </c>
      <c r="H291" s="31">
        <f>TRUNC(G291*D291,1)</f>
        <v>0</v>
      </c>
      <c r="I291" s="28">
        <f>단가대비표!V34</f>
        <v>0</v>
      </c>
      <c r="J291" s="31">
        <f>TRUNC(I291*D291,1)</f>
        <v>0</v>
      </c>
      <c r="K291" s="28">
        <f t="shared" si="38"/>
        <v>17500</v>
      </c>
      <c r="L291" s="31">
        <f t="shared" si="38"/>
        <v>5407.5</v>
      </c>
      <c r="M291" s="25" t="s">
        <v>53</v>
      </c>
      <c r="N291" s="1" t="s">
        <v>501</v>
      </c>
      <c r="O291" s="1" t="s">
        <v>1063</v>
      </c>
      <c r="P291" s="1" t="s">
        <v>66</v>
      </c>
      <c r="Q291" s="1" t="s">
        <v>66</v>
      </c>
      <c r="R291" s="1" t="s">
        <v>65</v>
      </c>
      <c r="AV291" s="1" t="s">
        <v>53</v>
      </c>
      <c r="AW291" s="1" t="s">
        <v>1064</v>
      </c>
      <c r="AX291" s="1" t="s">
        <v>53</v>
      </c>
      <c r="AY291" s="1" t="s">
        <v>53</v>
      </c>
      <c r="AZ291" s="1" t="s">
        <v>53</v>
      </c>
    </row>
    <row r="292" spans="1:52" ht="26.1" customHeight="1" x14ac:dyDescent="0.3">
      <c r="A292" s="25" t="s">
        <v>585</v>
      </c>
      <c r="B292" s="25" t="s">
        <v>53</v>
      </c>
      <c r="C292" s="25" t="s">
        <v>53</v>
      </c>
      <c r="D292" s="26"/>
      <c r="E292" s="28"/>
      <c r="F292" s="31">
        <f>TRUNC(SUMIF(N288:N291, N287, F288:F291),0)</f>
        <v>5407</v>
      </c>
      <c r="G292" s="28"/>
      <c r="H292" s="31">
        <f>TRUNC(SUMIF(N288:N291, N287, H288:H291),0)</f>
        <v>25560</v>
      </c>
      <c r="I292" s="28"/>
      <c r="J292" s="31">
        <f>TRUNC(SUMIF(N288:N291, N287, J288:J291),0)</f>
        <v>766</v>
      </c>
      <c r="K292" s="28"/>
      <c r="L292" s="31">
        <f>F292+H292+J292</f>
        <v>31733</v>
      </c>
      <c r="M292" s="25" t="s">
        <v>53</v>
      </c>
      <c r="N292" s="1" t="s">
        <v>112</v>
      </c>
      <c r="O292" s="1" t="s">
        <v>112</v>
      </c>
      <c r="P292" s="1" t="s">
        <v>53</v>
      </c>
      <c r="Q292" s="1" t="s">
        <v>53</v>
      </c>
      <c r="R292" s="1" t="s">
        <v>53</v>
      </c>
      <c r="AV292" s="1" t="s">
        <v>53</v>
      </c>
      <c r="AW292" s="1" t="s">
        <v>53</v>
      </c>
      <c r="AX292" s="1" t="s">
        <v>53</v>
      </c>
      <c r="AY292" s="1" t="s">
        <v>53</v>
      </c>
      <c r="AZ292" s="1" t="s">
        <v>53</v>
      </c>
    </row>
    <row r="293" spans="1:52" ht="26.1" customHeight="1" x14ac:dyDescent="0.3">
      <c r="A293" s="26"/>
      <c r="B293" s="26"/>
      <c r="C293" s="26"/>
      <c r="D293" s="26"/>
      <c r="E293" s="28"/>
      <c r="F293" s="31"/>
      <c r="G293" s="28"/>
      <c r="H293" s="31"/>
      <c r="I293" s="28"/>
      <c r="J293" s="31"/>
      <c r="K293" s="28"/>
      <c r="L293" s="31"/>
      <c r="M293" s="26"/>
    </row>
    <row r="294" spans="1:52" ht="26.1" customHeight="1" x14ac:dyDescent="0.3">
      <c r="A294" s="22" t="s">
        <v>1065</v>
      </c>
      <c r="B294" s="23"/>
      <c r="C294" s="23"/>
      <c r="D294" s="23"/>
      <c r="E294" s="27"/>
      <c r="F294" s="30"/>
      <c r="G294" s="27"/>
      <c r="H294" s="30"/>
      <c r="I294" s="27"/>
      <c r="J294" s="30"/>
      <c r="K294" s="27"/>
      <c r="L294" s="30"/>
      <c r="M294" s="24"/>
      <c r="N294" s="1" t="s">
        <v>508</v>
      </c>
    </row>
    <row r="295" spans="1:52" ht="26.1" customHeight="1" x14ac:dyDescent="0.3">
      <c r="A295" s="25" t="s">
        <v>775</v>
      </c>
      <c r="B295" s="25" t="s">
        <v>1066</v>
      </c>
      <c r="C295" s="25" t="s">
        <v>70</v>
      </c>
      <c r="D295" s="26">
        <v>1.05</v>
      </c>
      <c r="E295" s="28">
        <f>단가대비표!O76</f>
        <v>9220</v>
      </c>
      <c r="F295" s="31">
        <f>TRUNC(E295*D295,1)</f>
        <v>9681</v>
      </c>
      <c r="G295" s="28">
        <f>단가대비표!P76</f>
        <v>0</v>
      </c>
      <c r="H295" s="31">
        <f>TRUNC(G295*D295,1)</f>
        <v>0</v>
      </c>
      <c r="I295" s="28">
        <f>단가대비표!V76</f>
        <v>0</v>
      </c>
      <c r="J295" s="31">
        <f>TRUNC(I295*D295,1)</f>
        <v>0</v>
      </c>
      <c r="K295" s="28">
        <f t="shared" ref="K295:L299" si="39">TRUNC(E295+G295+I295,1)</f>
        <v>9220</v>
      </c>
      <c r="L295" s="31">
        <f t="shared" si="39"/>
        <v>9681</v>
      </c>
      <c r="M295" s="25" t="s">
        <v>53</v>
      </c>
      <c r="N295" s="1" t="s">
        <v>508</v>
      </c>
      <c r="O295" s="1" t="s">
        <v>1067</v>
      </c>
      <c r="P295" s="1" t="s">
        <v>66</v>
      </c>
      <c r="Q295" s="1" t="s">
        <v>66</v>
      </c>
      <c r="R295" s="1" t="s">
        <v>65</v>
      </c>
      <c r="V295">
        <v>1</v>
      </c>
      <c r="AV295" s="1" t="s">
        <v>53</v>
      </c>
      <c r="AW295" s="1" t="s">
        <v>1068</v>
      </c>
      <c r="AX295" s="1" t="s">
        <v>53</v>
      </c>
      <c r="AY295" s="1" t="s">
        <v>53</v>
      </c>
      <c r="AZ295" s="1" t="s">
        <v>53</v>
      </c>
    </row>
    <row r="296" spans="1:52" ht="26.1" customHeight="1" x14ac:dyDescent="0.3">
      <c r="A296" s="25" t="s">
        <v>775</v>
      </c>
      <c r="B296" s="25" t="s">
        <v>1066</v>
      </c>
      <c r="C296" s="25" t="s">
        <v>70</v>
      </c>
      <c r="D296" s="26">
        <v>1.05</v>
      </c>
      <c r="E296" s="28">
        <f>단가대비표!O76</f>
        <v>9220</v>
      </c>
      <c r="F296" s="31">
        <f>TRUNC(E296*D296,1)</f>
        <v>9681</v>
      </c>
      <c r="G296" s="28">
        <f>단가대비표!P76</f>
        <v>0</v>
      </c>
      <c r="H296" s="31">
        <f>TRUNC(G296*D296,1)</f>
        <v>0</v>
      </c>
      <c r="I296" s="28">
        <f>단가대비표!V76</f>
        <v>0</v>
      </c>
      <c r="J296" s="31">
        <f>TRUNC(I296*D296,1)</f>
        <v>0</v>
      </c>
      <c r="K296" s="28">
        <f t="shared" si="39"/>
        <v>9220</v>
      </c>
      <c r="L296" s="31">
        <f t="shared" si="39"/>
        <v>9681</v>
      </c>
      <c r="M296" s="25" t="s">
        <v>53</v>
      </c>
      <c r="N296" s="1" t="s">
        <v>508</v>
      </c>
      <c r="O296" s="1" t="s">
        <v>1067</v>
      </c>
      <c r="P296" s="1" t="s">
        <v>66</v>
      </c>
      <c r="Q296" s="1" t="s">
        <v>66</v>
      </c>
      <c r="R296" s="1" t="s">
        <v>65</v>
      </c>
      <c r="V296">
        <v>1</v>
      </c>
      <c r="AV296" s="1" t="s">
        <v>53</v>
      </c>
      <c r="AW296" s="1" t="s">
        <v>1068</v>
      </c>
      <c r="AX296" s="1" t="s">
        <v>53</v>
      </c>
      <c r="AY296" s="1" t="s">
        <v>53</v>
      </c>
      <c r="AZ296" s="1" t="s">
        <v>53</v>
      </c>
    </row>
    <row r="297" spans="1:52" ht="26.1" customHeight="1" x14ac:dyDescent="0.3">
      <c r="A297" s="25" t="s">
        <v>1069</v>
      </c>
      <c r="B297" s="25" t="s">
        <v>1070</v>
      </c>
      <c r="C297" s="25" t="s">
        <v>387</v>
      </c>
      <c r="D297" s="26">
        <v>1</v>
      </c>
      <c r="E297" s="28">
        <f>TRUNC(SUMIF(V295:V299, RIGHTB(O297, 1), F295:F299)*U297, 2)</f>
        <v>7744.8</v>
      </c>
      <c r="F297" s="31">
        <f>TRUNC(E297*D297,1)</f>
        <v>7744.8</v>
      </c>
      <c r="G297" s="28">
        <v>0</v>
      </c>
      <c r="H297" s="31">
        <f>TRUNC(G297*D297,1)</f>
        <v>0</v>
      </c>
      <c r="I297" s="28">
        <v>0</v>
      </c>
      <c r="J297" s="31">
        <f>TRUNC(I297*D297,1)</f>
        <v>0</v>
      </c>
      <c r="K297" s="28">
        <f t="shared" si="39"/>
        <v>7744.8</v>
      </c>
      <c r="L297" s="31">
        <f t="shared" si="39"/>
        <v>7744.8</v>
      </c>
      <c r="M297" s="25" t="s">
        <v>53</v>
      </c>
      <c r="N297" s="1" t="s">
        <v>508</v>
      </c>
      <c r="O297" s="1" t="s">
        <v>388</v>
      </c>
      <c r="P297" s="1" t="s">
        <v>66</v>
      </c>
      <c r="Q297" s="1" t="s">
        <v>66</v>
      </c>
      <c r="R297" s="1" t="s">
        <v>66</v>
      </c>
      <c r="S297">
        <v>0</v>
      </c>
      <c r="T297">
        <v>0</v>
      </c>
      <c r="U297">
        <v>0.4</v>
      </c>
      <c r="AV297" s="1" t="s">
        <v>53</v>
      </c>
      <c r="AW297" s="1" t="s">
        <v>1071</v>
      </c>
      <c r="AX297" s="1" t="s">
        <v>53</v>
      </c>
      <c r="AY297" s="1" t="s">
        <v>53</v>
      </c>
      <c r="AZ297" s="1" t="s">
        <v>53</v>
      </c>
    </row>
    <row r="298" spans="1:52" ht="26.1" customHeight="1" x14ac:dyDescent="0.3">
      <c r="A298" s="25" t="s">
        <v>801</v>
      </c>
      <c r="B298" s="25" t="s">
        <v>1072</v>
      </c>
      <c r="C298" s="25" t="s">
        <v>163</v>
      </c>
      <c r="D298" s="26">
        <v>3.6</v>
      </c>
      <c r="E298" s="28">
        <f>일위대가목록!E89</f>
        <v>182</v>
      </c>
      <c r="F298" s="31">
        <f>TRUNC(E298*D298,1)</f>
        <v>655.20000000000005</v>
      </c>
      <c r="G298" s="28">
        <f>일위대가목록!F89</f>
        <v>9135</v>
      </c>
      <c r="H298" s="31">
        <f>TRUNC(G298*D298,1)</f>
        <v>32886</v>
      </c>
      <c r="I298" s="28">
        <f>일위대가목록!G89</f>
        <v>365</v>
      </c>
      <c r="J298" s="31">
        <f>TRUNC(I298*D298,1)</f>
        <v>1314</v>
      </c>
      <c r="K298" s="28">
        <f t="shared" si="39"/>
        <v>9682</v>
      </c>
      <c r="L298" s="31">
        <f t="shared" si="39"/>
        <v>34855.199999999997</v>
      </c>
      <c r="M298" s="25" t="s">
        <v>1073</v>
      </c>
      <c r="N298" s="1" t="s">
        <v>508</v>
      </c>
      <c r="O298" s="1" t="s">
        <v>1074</v>
      </c>
      <c r="P298" s="1" t="s">
        <v>65</v>
      </c>
      <c r="Q298" s="1" t="s">
        <v>66</v>
      </c>
      <c r="R298" s="1" t="s">
        <v>66</v>
      </c>
      <c r="AV298" s="1" t="s">
        <v>53</v>
      </c>
      <c r="AW298" s="1" t="s">
        <v>1075</v>
      </c>
      <c r="AX298" s="1" t="s">
        <v>53</v>
      </c>
      <c r="AY298" s="1" t="s">
        <v>53</v>
      </c>
      <c r="AZ298" s="1" t="s">
        <v>53</v>
      </c>
    </row>
    <row r="299" spans="1:52" ht="26.1" customHeight="1" x14ac:dyDescent="0.3">
      <c r="A299" s="25" t="s">
        <v>315</v>
      </c>
      <c r="B299" s="25" t="s">
        <v>323</v>
      </c>
      <c r="C299" s="25" t="s">
        <v>163</v>
      </c>
      <c r="D299" s="26">
        <v>-0.126</v>
      </c>
      <c r="E299" s="28">
        <f>단가대비표!O14</f>
        <v>1425</v>
      </c>
      <c r="F299" s="31">
        <f>TRUNC(E299*D299,1)</f>
        <v>-179.5</v>
      </c>
      <c r="G299" s="28">
        <f>단가대비표!P14</f>
        <v>0</v>
      </c>
      <c r="H299" s="31">
        <f>TRUNC(G299*D299,1)</f>
        <v>0</v>
      </c>
      <c r="I299" s="28">
        <f>단가대비표!V14</f>
        <v>0</v>
      </c>
      <c r="J299" s="31">
        <f>TRUNC(I299*D299,1)</f>
        <v>0</v>
      </c>
      <c r="K299" s="28">
        <f t="shared" si="39"/>
        <v>1425</v>
      </c>
      <c r="L299" s="31">
        <f t="shared" si="39"/>
        <v>-179.5</v>
      </c>
      <c r="M299" s="25" t="s">
        <v>317</v>
      </c>
      <c r="N299" s="1" t="s">
        <v>508</v>
      </c>
      <c r="O299" s="1" t="s">
        <v>324</v>
      </c>
      <c r="P299" s="1" t="s">
        <v>66</v>
      </c>
      <c r="Q299" s="1" t="s">
        <v>66</v>
      </c>
      <c r="R299" s="1" t="s">
        <v>65</v>
      </c>
      <c r="AV299" s="1" t="s">
        <v>53</v>
      </c>
      <c r="AW299" s="1" t="s">
        <v>1076</v>
      </c>
      <c r="AX299" s="1" t="s">
        <v>53</v>
      </c>
      <c r="AY299" s="1" t="s">
        <v>53</v>
      </c>
      <c r="AZ299" s="1" t="s">
        <v>53</v>
      </c>
    </row>
    <row r="300" spans="1:52" ht="26.1" customHeight="1" x14ac:dyDescent="0.3">
      <c r="A300" s="25" t="s">
        <v>585</v>
      </c>
      <c r="B300" s="25" t="s">
        <v>53</v>
      </c>
      <c r="C300" s="25" t="s">
        <v>53</v>
      </c>
      <c r="D300" s="26"/>
      <c r="E300" s="28"/>
      <c r="F300" s="31">
        <f>TRUNC(SUMIF(N295:N299, N294, F295:F299),0)</f>
        <v>27582</v>
      </c>
      <c r="G300" s="28"/>
      <c r="H300" s="31">
        <f>TRUNC(SUMIF(N295:N299, N294, H295:H299),0)</f>
        <v>32886</v>
      </c>
      <c r="I300" s="28"/>
      <c r="J300" s="31">
        <f>TRUNC(SUMIF(N295:N299, N294, J295:J299),0)</f>
        <v>1314</v>
      </c>
      <c r="K300" s="28"/>
      <c r="L300" s="31">
        <f>F300+H300+J300</f>
        <v>61782</v>
      </c>
      <c r="M300" s="25" t="s">
        <v>53</v>
      </c>
      <c r="N300" s="1" t="s">
        <v>112</v>
      </c>
      <c r="O300" s="1" t="s">
        <v>112</v>
      </c>
      <c r="P300" s="1" t="s">
        <v>53</v>
      </c>
      <c r="Q300" s="1" t="s">
        <v>53</v>
      </c>
      <c r="R300" s="1" t="s">
        <v>53</v>
      </c>
      <c r="AV300" s="1" t="s">
        <v>53</v>
      </c>
      <c r="AW300" s="1" t="s">
        <v>53</v>
      </c>
      <c r="AX300" s="1" t="s">
        <v>53</v>
      </c>
      <c r="AY300" s="1" t="s">
        <v>53</v>
      </c>
      <c r="AZ300" s="1" t="s">
        <v>53</v>
      </c>
    </row>
    <row r="301" spans="1:52" ht="26.1" customHeight="1" x14ac:dyDescent="0.3">
      <c r="A301" s="26"/>
      <c r="B301" s="26"/>
      <c r="C301" s="26"/>
      <c r="D301" s="26"/>
      <c r="E301" s="28"/>
      <c r="F301" s="31"/>
      <c r="G301" s="28"/>
      <c r="H301" s="31"/>
      <c r="I301" s="28"/>
      <c r="J301" s="31"/>
      <c r="K301" s="28"/>
      <c r="L301" s="31"/>
      <c r="M301" s="26"/>
    </row>
    <row r="302" spans="1:52" ht="26.1" customHeight="1" x14ac:dyDescent="0.3">
      <c r="A302" s="22" t="s">
        <v>1077</v>
      </c>
      <c r="B302" s="23"/>
      <c r="C302" s="23"/>
      <c r="D302" s="23"/>
      <c r="E302" s="27"/>
      <c r="F302" s="30"/>
      <c r="G302" s="27"/>
      <c r="H302" s="30"/>
      <c r="I302" s="27"/>
      <c r="J302" s="30"/>
      <c r="K302" s="27"/>
      <c r="L302" s="30"/>
      <c r="M302" s="24"/>
      <c r="N302" s="1" t="s">
        <v>514</v>
      </c>
    </row>
    <row r="303" spans="1:52" ht="26.1" customHeight="1" x14ac:dyDescent="0.3">
      <c r="A303" s="25" t="s">
        <v>1013</v>
      </c>
      <c r="B303" s="25" t="s">
        <v>581</v>
      </c>
      <c r="C303" s="25" t="s">
        <v>582</v>
      </c>
      <c r="D303" s="26">
        <v>8.0000000000000002E-3</v>
      </c>
      <c r="E303" s="28">
        <f>단가대비표!O96</f>
        <v>0</v>
      </c>
      <c r="F303" s="31">
        <f>TRUNC(E303*D303,1)</f>
        <v>0</v>
      </c>
      <c r="G303" s="28">
        <f>단가대비표!P96</f>
        <v>279102</v>
      </c>
      <c r="H303" s="31">
        <f>TRUNC(G303*D303,1)</f>
        <v>2232.8000000000002</v>
      </c>
      <c r="I303" s="28">
        <f>단가대비표!V96</f>
        <v>0</v>
      </c>
      <c r="J303" s="31">
        <f>TRUNC(I303*D303,1)</f>
        <v>0</v>
      </c>
      <c r="K303" s="28">
        <f t="shared" ref="K303:L305" si="40">TRUNC(E303+G303+I303,1)</f>
        <v>279102</v>
      </c>
      <c r="L303" s="31">
        <f t="shared" si="40"/>
        <v>2232.8000000000002</v>
      </c>
      <c r="M303" s="25" t="s">
        <v>53</v>
      </c>
      <c r="N303" s="1" t="s">
        <v>514</v>
      </c>
      <c r="O303" s="1" t="s">
        <v>1014</v>
      </c>
      <c r="P303" s="1" t="s">
        <v>66</v>
      </c>
      <c r="Q303" s="1" t="s">
        <v>66</v>
      </c>
      <c r="R303" s="1" t="s">
        <v>65</v>
      </c>
      <c r="AV303" s="1" t="s">
        <v>53</v>
      </c>
      <c r="AW303" s="1" t="s">
        <v>1078</v>
      </c>
      <c r="AX303" s="1" t="s">
        <v>53</v>
      </c>
      <c r="AY303" s="1" t="s">
        <v>53</v>
      </c>
      <c r="AZ303" s="1" t="s">
        <v>53</v>
      </c>
    </row>
    <row r="304" spans="1:52" ht="26.1" customHeight="1" x14ac:dyDescent="0.3">
      <c r="A304" s="25" t="s">
        <v>748</v>
      </c>
      <c r="B304" s="25" t="s">
        <v>581</v>
      </c>
      <c r="C304" s="25" t="s">
        <v>582</v>
      </c>
      <c r="D304" s="26">
        <v>3.0000000000000001E-3</v>
      </c>
      <c r="E304" s="28">
        <f>단가대비표!O86</f>
        <v>0</v>
      </c>
      <c r="F304" s="31">
        <f>TRUNC(E304*D304,1)</f>
        <v>0</v>
      </c>
      <c r="G304" s="28">
        <f>단가대비표!P86</f>
        <v>172698</v>
      </c>
      <c r="H304" s="31">
        <f>TRUNC(G304*D304,1)</f>
        <v>518</v>
      </c>
      <c r="I304" s="28">
        <f>단가대비표!V86</f>
        <v>0</v>
      </c>
      <c r="J304" s="31">
        <f>TRUNC(I304*D304,1)</f>
        <v>0</v>
      </c>
      <c r="K304" s="28">
        <f t="shared" si="40"/>
        <v>172698</v>
      </c>
      <c r="L304" s="31">
        <f t="shared" si="40"/>
        <v>518</v>
      </c>
      <c r="M304" s="25" t="s">
        <v>53</v>
      </c>
      <c r="N304" s="1" t="s">
        <v>514</v>
      </c>
      <c r="O304" s="1" t="s">
        <v>749</v>
      </c>
      <c r="P304" s="1" t="s">
        <v>66</v>
      </c>
      <c r="Q304" s="1" t="s">
        <v>66</v>
      </c>
      <c r="R304" s="1" t="s">
        <v>65</v>
      </c>
      <c r="AV304" s="1" t="s">
        <v>53</v>
      </c>
      <c r="AW304" s="1" t="s">
        <v>1079</v>
      </c>
      <c r="AX304" s="1" t="s">
        <v>53</v>
      </c>
      <c r="AY304" s="1" t="s">
        <v>53</v>
      </c>
      <c r="AZ304" s="1" t="s">
        <v>53</v>
      </c>
    </row>
    <row r="305" spans="1:52" ht="26.1" customHeight="1" x14ac:dyDescent="0.3">
      <c r="A305" s="25" t="s">
        <v>1080</v>
      </c>
      <c r="B305" s="25" t="s">
        <v>1081</v>
      </c>
      <c r="C305" s="25" t="s">
        <v>304</v>
      </c>
      <c r="D305" s="26">
        <v>4.0000000000000001E-3</v>
      </c>
      <c r="E305" s="28">
        <f>단가대비표!O29</f>
        <v>330000</v>
      </c>
      <c r="F305" s="31">
        <f>TRUNC(E305*D305,1)</f>
        <v>1320</v>
      </c>
      <c r="G305" s="28">
        <f>단가대비표!P29</f>
        <v>0</v>
      </c>
      <c r="H305" s="31">
        <f>TRUNC(G305*D305,1)</f>
        <v>0</v>
      </c>
      <c r="I305" s="28">
        <f>단가대비표!V29</f>
        <v>0</v>
      </c>
      <c r="J305" s="31">
        <f>TRUNC(I305*D305,1)</f>
        <v>0</v>
      </c>
      <c r="K305" s="28">
        <f t="shared" si="40"/>
        <v>330000</v>
      </c>
      <c r="L305" s="31">
        <f t="shared" si="40"/>
        <v>1320</v>
      </c>
      <c r="M305" s="25" t="s">
        <v>53</v>
      </c>
      <c r="N305" s="1" t="s">
        <v>514</v>
      </c>
      <c r="O305" s="1" t="s">
        <v>1082</v>
      </c>
      <c r="P305" s="1" t="s">
        <v>66</v>
      </c>
      <c r="Q305" s="1" t="s">
        <v>66</v>
      </c>
      <c r="R305" s="1" t="s">
        <v>65</v>
      </c>
      <c r="AV305" s="1" t="s">
        <v>53</v>
      </c>
      <c r="AW305" s="1" t="s">
        <v>1083</v>
      </c>
      <c r="AX305" s="1" t="s">
        <v>53</v>
      </c>
      <c r="AY305" s="1" t="s">
        <v>53</v>
      </c>
      <c r="AZ305" s="1" t="s">
        <v>53</v>
      </c>
    </row>
    <row r="306" spans="1:52" ht="26.1" customHeight="1" x14ac:dyDescent="0.3">
      <c r="A306" s="25" t="s">
        <v>585</v>
      </c>
      <c r="B306" s="25" t="s">
        <v>53</v>
      </c>
      <c r="C306" s="25" t="s">
        <v>53</v>
      </c>
      <c r="D306" s="26"/>
      <c r="E306" s="28"/>
      <c r="F306" s="31">
        <f>TRUNC(SUMIF(N303:N305, N302, F303:F305),0)</f>
        <v>1320</v>
      </c>
      <c r="G306" s="28"/>
      <c r="H306" s="31">
        <f>TRUNC(SUMIF(N303:N305, N302, H303:H305),0)</f>
        <v>2750</v>
      </c>
      <c r="I306" s="28"/>
      <c r="J306" s="31">
        <f>TRUNC(SUMIF(N303:N305, N302, J303:J305),0)</f>
        <v>0</v>
      </c>
      <c r="K306" s="28"/>
      <c r="L306" s="31">
        <f>F306+H306+J306</f>
        <v>4070</v>
      </c>
      <c r="M306" s="25" t="s">
        <v>53</v>
      </c>
      <c r="N306" s="1" t="s">
        <v>112</v>
      </c>
      <c r="O306" s="1" t="s">
        <v>112</v>
      </c>
      <c r="P306" s="1" t="s">
        <v>53</v>
      </c>
      <c r="Q306" s="1" t="s">
        <v>53</v>
      </c>
      <c r="R306" s="1" t="s">
        <v>53</v>
      </c>
      <c r="AV306" s="1" t="s">
        <v>53</v>
      </c>
      <c r="AW306" s="1" t="s">
        <v>53</v>
      </c>
      <c r="AX306" s="1" t="s">
        <v>53</v>
      </c>
      <c r="AY306" s="1" t="s">
        <v>53</v>
      </c>
      <c r="AZ306" s="1" t="s">
        <v>53</v>
      </c>
    </row>
    <row r="307" spans="1:52" ht="26.1" customHeight="1" x14ac:dyDescent="0.3">
      <c r="A307" s="26"/>
      <c r="B307" s="26"/>
      <c r="C307" s="26"/>
      <c r="D307" s="26"/>
      <c r="E307" s="28"/>
      <c r="F307" s="31"/>
      <c r="G307" s="28"/>
      <c r="H307" s="31"/>
      <c r="I307" s="28"/>
      <c r="J307" s="31"/>
      <c r="K307" s="28"/>
      <c r="L307" s="31"/>
      <c r="M307" s="26"/>
    </row>
    <row r="308" spans="1:52" ht="26.1" customHeight="1" x14ac:dyDescent="0.3">
      <c r="A308" s="22" t="s">
        <v>1084</v>
      </c>
      <c r="B308" s="23"/>
      <c r="C308" s="23"/>
      <c r="D308" s="23"/>
      <c r="E308" s="27"/>
      <c r="F308" s="30"/>
      <c r="G308" s="27"/>
      <c r="H308" s="30"/>
      <c r="I308" s="27"/>
      <c r="J308" s="30"/>
      <c r="K308" s="27"/>
      <c r="L308" s="30"/>
      <c r="M308" s="24"/>
      <c r="N308" s="1" t="s">
        <v>534</v>
      </c>
    </row>
    <row r="309" spans="1:52" ht="26.1" customHeight="1" x14ac:dyDescent="0.3">
      <c r="A309" s="25" t="s">
        <v>363</v>
      </c>
      <c r="B309" s="25" t="s">
        <v>364</v>
      </c>
      <c r="C309" s="25" t="s">
        <v>82</v>
      </c>
      <c r="D309" s="26">
        <v>1</v>
      </c>
      <c r="E309" s="28">
        <f>일위대가목록!E43</f>
        <v>0</v>
      </c>
      <c r="F309" s="31">
        <f>TRUNC(E309*D309,1)</f>
        <v>0</v>
      </c>
      <c r="G309" s="28">
        <f>일위대가목록!F43</f>
        <v>11482</v>
      </c>
      <c r="H309" s="31">
        <f>TRUNC(G309*D309,1)</f>
        <v>11482</v>
      </c>
      <c r="I309" s="28">
        <f>일위대가목록!G43</f>
        <v>0</v>
      </c>
      <c r="J309" s="31">
        <f>TRUNC(I309*D309,1)</f>
        <v>0</v>
      </c>
      <c r="K309" s="28">
        <f>TRUNC(E309+G309+I309,1)</f>
        <v>11482</v>
      </c>
      <c r="L309" s="31">
        <f>TRUNC(F309+H309+J309,1)</f>
        <v>11482</v>
      </c>
      <c r="M309" s="25" t="s">
        <v>365</v>
      </c>
      <c r="N309" s="1" t="s">
        <v>534</v>
      </c>
      <c r="O309" s="1" t="s">
        <v>366</v>
      </c>
      <c r="P309" s="1" t="s">
        <v>65</v>
      </c>
      <c r="Q309" s="1" t="s">
        <v>66</v>
      </c>
      <c r="R309" s="1" t="s">
        <v>66</v>
      </c>
      <c r="AV309" s="1" t="s">
        <v>53</v>
      </c>
      <c r="AW309" s="1" t="s">
        <v>1085</v>
      </c>
      <c r="AX309" s="1" t="s">
        <v>53</v>
      </c>
      <c r="AY309" s="1" t="s">
        <v>53</v>
      </c>
      <c r="AZ309" s="1" t="s">
        <v>53</v>
      </c>
    </row>
    <row r="310" spans="1:52" ht="26.1" customHeight="1" x14ac:dyDescent="0.3">
      <c r="A310" s="25" t="s">
        <v>1086</v>
      </c>
      <c r="B310" s="25" t="s">
        <v>1087</v>
      </c>
      <c r="C310" s="25" t="s">
        <v>82</v>
      </c>
      <c r="D310" s="26">
        <v>1</v>
      </c>
      <c r="E310" s="28">
        <f>단가산출목록!E6</f>
        <v>840</v>
      </c>
      <c r="F310" s="31">
        <f>TRUNC(E310*D310,1)</f>
        <v>840</v>
      </c>
      <c r="G310" s="28">
        <f>단가산출목록!F6</f>
        <v>13027</v>
      </c>
      <c r="H310" s="31">
        <f>TRUNC(G310*D310,1)</f>
        <v>13027</v>
      </c>
      <c r="I310" s="28">
        <f>단가산출목록!G6</f>
        <v>1261</v>
      </c>
      <c r="J310" s="31">
        <f>TRUNC(I310*D310,1)</f>
        <v>1261</v>
      </c>
      <c r="K310" s="28">
        <f>TRUNC(E310+G310+I310,1)</f>
        <v>15128</v>
      </c>
      <c r="L310" s="31">
        <f>TRUNC(F310+H310+J310,1)</f>
        <v>15128</v>
      </c>
      <c r="M310" s="25" t="s">
        <v>1088</v>
      </c>
      <c r="N310" s="1" t="s">
        <v>534</v>
      </c>
      <c r="O310" s="1" t="s">
        <v>1089</v>
      </c>
      <c r="P310" s="1" t="s">
        <v>66</v>
      </c>
      <c r="Q310" s="1" t="s">
        <v>65</v>
      </c>
      <c r="R310" s="1" t="s">
        <v>66</v>
      </c>
      <c r="AV310" s="1" t="s">
        <v>53</v>
      </c>
      <c r="AW310" s="1" t="s">
        <v>1090</v>
      </c>
      <c r="AX310" s="1" t="s">
        <v>53</v>
      </c>
      <c r="AY310" s="1" t="s">
        <v>53</v>
      </c>
      <c r="AZ310" s="1" t="s">
        <v>53</v>
      </c>
    </row>
    <row r="311" spans="1:52" ht="26.1" customHeight="1" x14ac:dyDescent="0.3">
      <c r="A311" s="25" t="s">
        <v>585</v>
      </c>
      <c r="B311" s="25" t="s">
        <v>53</v>
      </c>
      <c r="C311" s="25" t="s">
        <v>53</v>
      </c>
      <c r="D311" s="26"/>
      <c r="E311" s="28"/>
      <c r="F311" s="31">
        <f>TRUNC(SUMIF(N309:N310, N308, F309:F310),0)</f>
        <v>840</v>
      </c>
      <c r="G311" s="28"/>
      <c r="H311" s="31">
        <f>TRUNC(SUMIF(N309:N310, N308, H309:H310),0)</f>
        <v>24509</v>
      </c>
      <c r="I311" s="28"/>
      <c r="J311" s="31">
        <f>TRUNC(SUMIF(N309:N310, N308, J309:J310),0)</f>
        <v>1261</v>
      </c>
      <c r="K311" s="28"/>
      <c r="L311" s="31">
        <f>F311+H311+J311</f>
        <v>26610</v>
      </c>
      <c r="M311" s="25" t="s">
        <v>53</v>
      </c>
      <c r="N311" s="1" t="s">
        <v>112</v>
      </c>
      <c r="O311" s="1" t="s">
        <v>112</v>
      </c>
      <c r="P311" s="1" t="s">
        <v>53</v>
      </c>
      <c r="Q311" s="1" t="s">
        <v>53</v>
      </c>
      <c r="R311" s="1" t="s">
        <v>53</v>
      </c>
      <c r="AV311" s="1" t="s">
        <v>53</v>
      </c>
      <c r="AW311" s="1" t="s">
        <v>53</v>
      </c>
      <c r="AX311" s="1" t="s">
        <v>53</v>
      </c>
      <c r="AY311" s="1" t="s">
        <v>53</v>
      </c>
      <c r="AZ311" s="1" t="s">
        <v>53</v>
      </c>
    </row>
    <row r="312" spans="1:52" ht="26.1" customHeight="1" x14ac:dyDescent="0.3">
      <c r="A312" s="26"/>
      <c r="B312" s="26"/>
      <c r="C312" s="26"/>
      <c r="D312" s="26"/>
      <c r="E312" s="28"/>
      <c r="F312" s="31"/>
      <c r="G312" s="28"/>
      <c r="H312" s="31"/>
      <c r="I312" s="28"/>
      <c r="J312" s="31"/>
      <c r="K312" s="28"/>
      <c r="L312" s="31"/>
      <c r="M312" s="26"/>
    </row>
    <row r="313" spans="1:52" ht="26.1" customHeight="1" x14ac:dyDescent="0.3">
      <c r="A313" s="22" t="s">
        <v>1091</v>
      </c>
      <c r="B313" s="23"/>
      <c r="C313" s="23"/>
      <c r="D313" s="23"/>
      <c r="E313" s="27"/>
      <c r="F313" s="30"/>
      <c r="G313" s="27"/>
      <c r="H313" s="30"/>
      <c r="I313" s="27"/>
      <c r="J313" s="30"/>
      <c r="K313" s="27"/>
      <c r="L313" s="30"/>
      <c r="M313" s="24"/>
      <c r="N313" s="1" t="s">
        <v>538</v>
      </c>
    </row>
    <row r="314" spans="1:52" ht="26.1" customHeight="1" x14ac:dyDescent="0.3">
      <c r="A314" s="25" t="s">
        <v>1092</v>
      </c>
      <c r="B314" s="25" t="s">
        <v>53</v>
      </c>
      <c r="C314" s="25" t="s">
        <v>70</v>
      </c>
      <c r="D314" s="26">
        <v>1</v>
      </c>
      <c r="E314" s="28">
        <f>일위대가목록!E92</f>
        <v>0</v>
      </c>
      <c r="F314" s="31">
        <f>TRUNC(E314*D314,1)</f>
        <v>0</v>
      </c>
      <c r="G314" s="28">
        <f>일위대가목록!F92</f>
        <v>5180</v>
      </c>
      <c r="H314" s="31">
        <f>TRUNC(G314*D314,1)</f>
        <v>5180</v>
      </c>
      <c r="I314" s="28">
        <f>일위대가목록!G92</f>
        <v>0</v>
      </c>
      <c r="J314" s="31">
        <f>TRUNC(I314*D314,1)</f>
        <v>0</v>
      </c>
      <c r="K314" s="28">
        <f>TRUNC(E314+G314+I314,1)</f>
        <v>5180</v>
      </c>
      <c r="L314" s="31">
        <f>TRUNC(F314+H314+J314,1)</f>
        <v>5180</v>
      </c>
      <c r="M314" s="25" t="s">
        <v>1093</v>
      </c>
      <c r="N314" s="1" t="s">
        <v>538</v>
      </c>
      <c r="O314" s="1" t="s">
        <v>1094</v>
      </c>
      <c r="P314" s="1" t="s">
        <v>65</v>
      </c>
      <c r="Q314" s="1" t="s">
        <v>66</v>
      </c>
      <c r="R314" s="1" t="s">
        <v>66</v>
      </c>
      <c r="AV314" s="1" t="s">
        <v>53</v>
      </c>
      <c r="AW314" s="1" t="s">
        <v>1095</v>
      </c>
      <c r="AX314" s="1" t="s">
        <v>53</v>
      </c>
      <c r="AY314" s="1" t="s">
        <v>53</v>
      </c>
      <c r="AZ314" s="1" t="s">
        <v>53</v>
      </c>
    </row>
    <row r="315" spans="1:52" ht="26.1" customHeight="1" x14ac:dyDescent="0.3">
      <c r="A315" s="25" t="s">
        <v>1096</v>
      </c>
      <c r="B315" s="25" t="s">
        <v>53</v>
      </c>
      <c r="C315" s="25" t="s">
        <v>70</v>
      </c>
      <c r="D315" s="26">
        <v>1</v>
      </c>
      <c r="E315" s="28">
        <f>일위대가목록!E93</f>
        <v>1542</v>
      </c>
      <c r="F315" s="31">
        <f>TRUNC(E315*D315,1)</f>
        <v>1542</v>
      </c>
      <c r="G315" s="28">
        <f>일위대가목록!F93</f>
        <v>14890</v>
      </c>
      <c r="H315" s="31">
        <f>TRUNC(G315*D315,1)</f>
        <v>14890</v>
      </c>
      <c r="I315" s="28">
        <f>일위대가목록!G93</f>
        <v>1667</v>
      </c>
      <c r="J315" s="31">
        <f>TRUNC(I315*D315,1)</f>
        <v>1667</v>
      </c>
      <c r="K315" s="28">
        <f>TRUNC(E315+G315+I315,1)</f>
        <v>18099</v>
      </c>
      <c r="L315" s="31">
        <f>TRUNC(F315+H315+J315,1)</f>
        <v>18099</v>
      </c>
      <c r="M315" s="25" t="s">
        <v>1097</v>
      </c>
      <c r="N315" s="1" t="s">
        <v>538</v>
      </c>
      <c r="O315" s="1" t="s">
        <v>1098</v>
      </c>
      <c r="P315" s="1" t="s">
        <v>65</v>
      </c>
      <c r="Q315" s="1" t="s">
        <v>66</v>
      </c>
      <c r="R315" s="1" t="s">
        <v>66</v>
      </c>
      <c r="AV315" s="1" t="s">
        <v>53</v>
      </c>
      <c r="AW315" s="1" t="s">
        <v>1099</v>
      </c>
      <c r="AX315" s="1" t="s">
        <v>53</v>
      </c>
      <c r="AY315" s="1" t="s">
        <v>53</v>
      </c>
      <c r="AZ315" s="1" t="s">
        <v>53</v>
      </c>
    </row>
    <row r="316" spans="1:52" ht="26.1" customHeight="1" x14ac:dyDescent="0.3">
      <c r="A316" s="25" t="s">
        <v>585</v>
      </c>
      <c r="B316" s="25" t="s">
        <v>53</v>
      </c>
      <c r="C316" s="25" t="s">
        <v>53</v>
      </c>
      <c r="D316" s="26"/>
      <c r="E316" s="28"/>
      <c r="F316" s="31">
        <f>TRUNC(SUMIF(N314:N315, N313, F314:F315),0)</f>
        <v>1542</v>
      </c>
      <c r="G316" s="28"/>
      <c r="H316" s="31">
        <f>TRUNC(SUMIF(N314:N315, N313, H314:H315),0)</f>
        <v>20070</v>
      </c>
      <c r="I316" s="28"/>
      <c r="J316" s="31">
        <f>TRUNC(SUMIF(N314:N315, N313, J314:J315),0)</f>
        <v>1667</v>
      </c>
      <c r="K316" s="28"/>
      <c r="L316" s="31">
        <f>F316+H316+J316</f>
        <v>23279</v>
      </c>
      <c r="M316" s="25" t="s">
        <v>53</v>
      </c>
      <c r="N316" s="1" t="s">
        <v>112</v>
      </c>
      <c r="O316" s="1" t="s">
        <v>112</v>
      </c>
      <c r="P316" s="1" t="s">
        <v>53</v>
      </c>
      <c r="Q316" s="1" t="s">
        <v>53</v>
      </c>
      <c r="R316" s="1" t="s">
        <v>53</v>
      </c>
      <c r="AV316" s="1" t="s">
        <v>53</v>
      </c>
      <c r="AW316" s="1" t="s">
        <v>53</v>
      </c>
      <c r="AX316" s="1" t="s">
        <v>53</v>
      </c>
      <c r="AY316" s="1" t="s">
        <v>53</v>
      </c>
      <c r="AZ316" s="1" t="s">
        <v>53</v>
      </c>
    </row>
    <row r="317" spans="1:52" ht="26.1" customHeight="1" x14ac:dyDescent="0.3">
      <c r="A317" s="26"/>
      <c r="B317" s="26"/>
      <c r="C317" s="26"/>
      <c r="D317" s="26"/>
      <c r="E317" s="28"/>
      <c r="F317" s="31"/>
      <c r="G317" s="28"/>
      <c r="H317" s="31"/>
      <c r="I317" s="28"/>
      <c r="J317" s="31"/>
      <c r="K317" s="28"/>
      <c r="L317" s="31"/>
      <c r="M317" s="26"/>
    </row>
    <row r="318" spans="1:52" ht="26.1" customHeight="1" x14ac:dyDescent="0.3">
      <c r="A318" s="22" t="s">
        <v>1100</v>
      </c>
      <c r="B318" s="23"/>
      <c r="C318" s="23"/>
      <c r="D318" s="23"/>
      <c r="E318" s="27"/>
      <c r="F318" s="30"/>
      <c r="G318" s="27"/>
      <c r="H318" s="30"/>
      <c r="I318" s="27"/>
      <c r="J318" s="30"/>
      <c r="K318" s="27"/>
      <c r="L318" s="30"/>
      <c r="M318" s="24"/>
      <c r="N318" s="1" t="s">
        <v>620</v>
      </c>
    </row>
    <row r="319" spans="1:52" ht="26.1" customHeight="1" x14ac:dyDescent="0.3">
      <c r="A319" s="25" t="s">
        <v>1101</v>
      </c>
      <c r="B319" s="25" t="s">
        <v>581</v>
      </c>
      <c r="C319" s="25" t="s">
        <v>582</v>
      </c>
      <c r="D319" s="26">
        <v>0.03</v>
      </c>
      <c r="E319" s="28">
        <f>단가대비표!O88</f>
        <v>0</v>
      </c>
      <c r="F319" s="31">
        <f>TRUNC(E319*D319,1)</f>
        <v>0</v>
      </c>
      <c r="G319" s="28">
        <f>단가대비표!P88</f>
        <v>284440</v>
      </c>
      <c r="H319" s="31">
        <f>TRUNC(G319*D319,1)</f>
        <v>8533.2000000000007</v>
      </c>
      <c r="I319" s="28">
        <f>단가대비표!V88</f>
        <v>0</v>
      </c>
      <c r="J319" s="31">
        <f>TRUNC(I319*D319,1)</f>
        <v>0</v>
      </c>
      <c r="K319" s="28">
        <f t="shared" ref="K319:L323" si="41">TRUNC(E319+G319+I319,1)</f>
        <v>284440</v>
      </c>
      <c r="L319" s="31">
        <f t="shared" si="41"/>
        <v>8533.2000000000007</v>
      </c>
      <c r="M319" s="25" t="s">
        <v>590</v>
      </c>
      <c r="N319" s="1" t="s">
        <v>53</v>
      </c>
      <c r="O319" s="1" t="s">
        <v>1102</v>
      </c>
      <c r="P319" s="1" t="s">
        <v>66</v>
      </c>
      <c r="Q319" s="1" t="s">
        <v>66</v>
      </c>
      <c r="R319" s="1" t="s">
        <v>65</v>
      </c>
      <c r="V319">
        <v>1</v>
      </c>
      <c r="W319">
        <v>2</v>
      </c>
      <c r="AV319" s="1" t="s">
        <v>53</v>
      </c>
      <c r="AW319" s="1" t="s">
        <v>1103</v>
      </c>
      <c r="AX319" s="1" t="s">
        <v>53</v>
      </c>
      <c r="AY319" s="1" t="s">
        <v>593</v>
      </c>
      <c r="AZ319" s="1" t="s">
        <v>53</v>
      </c>
    </row>
    <row r="320" spans="1:52" ht="26.1" customHeight="1" x14ac:dyDescent="0.3">
      <c r="A320" s="25" t="s">
        <v>748</v>
      </c>
      <c r="B320" s="25" t="s">
        <v>581</v>
      </c>
      <c r="C320" s="25" t="s">
        <v>582</v>
      </c>
      <c r="D320" s="26">
        <v>0.01</v>
      </c>
      <c r="E320" s="28">
        <f>단가대비표!O86</f>
        <v>0</v>
      </c>
      <c r="F320" s="31">
        <f>TRUNC(E320*D320,1)</f>
        <v>0</v>
      </c>
      <c r="G320" s="28">
        <f>단가대비표!P86</f>
        <v>172698</v>
      </c>
      <c r="H320" s="31">
        <f>TRUNC(G320*D320,1)</f>
        <v>1726.9</v>
      </c>
      <c r="I320" s="28">
        <f>단가대비표!V86</f>
        <v>0</v>
      </c>
      <c r="J320" s="31">
        <f>TRUNC(I320*D320,1)</f>
        <v>0</v>
      </c>
      <c r="K320" s="28">
        <f t="shared" si="41"/>
        <v>172698</v>
      </c>
      <c r="L320" s="31">
        <f t="shared" si="41"/>
        <v>1726.9</v>
      </c>
      <c r="M320" s="25" t="s">
        <v>590</v>
      </c>
      <c r="N320" s="1" t="s">
        <v>53</v>
      </c>
      <c r="O320" s="1" t="s">
        <v>749</v>
      </c>
      <c r="P320" s="1" t="s">
        <v>66</v>
      </c>
      <c r="Q320" s="1" t="s">
        <v>66</v>
      </c>
      <c r="R320" s="1" t="s">
        <v>65</v>
      </c>
      <c r="V320">
        <v>1</v>
      </c>
      <c r="W320">
        <v>2</v>
      </c>
      <c r="AV320" s="1" t="s">
        <v>53</v>
      </c>
      <c r="AW320" s="1" t="s">
        <v>1104</v>
      </c>
      <c r="AX320" s="1" t="s">
        <v>53</v>
      </c>
      <c r="AY320" s="1" t="s">
        <v>593</v>
      </c>
      <c r="AZ320" s="1" t="s">
        <v>53</v>
      </c>
    </row>
    <row r="321" spans="1:52" ht="26.1" customHeight="1" x14ac:dyDescent="0.3">
      <c r="A321" s="25" t="s">
        <v>1105</v>
      </c>
      <c r="B321" s="25" t="s">
        <v>1106</v>
      </c>
      <c r="C321" s="25" t="s">
        <v>62</v>
      </c>
      <c r="D321" s="26">
        <v>0.04</v>
      </c>
      <c r="E321" s="28">
        <f>일위대가목록!E59</f>
        <v>10164</v>
      </c>
      <c r="F321" s="31">
        <f>TRUNC(E321*D321,1)</f>
        <v>406.5</v>
      </c>
      <c r="G321" s="28">
        <f>일위대가목록!F59</f>
        <v>59025</v>
      </c>
      <c r="H321" s="31">
        <f>TRUNC(G321*D321,1)</f>
        <v>2361</v>
      </c>
      <c r="I321" s="28">
        <f>일위대가목록!G59</f>
        <v>13873</v>
      </c>
      <c r="J321" s="31">
        <f>TRUNC(I321*D321,1)</f>
        <v>554.9</v>
      </c>
      <c r="K321" s="28">
        <f t="shared" si="41"/>
        <v>83062</v>
      </c>
      <c r="L321" s="31">
        <f t="shared" si="41"/>
        <v>3322.4</v>
      </c>
      <c r="M321" s="25" t="s">
        <v>590</v>
      </c>
      <c r="N321" s="1" t="s">
        <v>53</v>
      </c>
      <c r="O321" s="1" t="s">
        <v>1107</v>
      </c>
      <c r="P321" s="1" t="s">
        <v>65</v>
      </c>
      <c r="Q321" s="1" t="s">
        <v>66</v>
      </c>
      <c r="R321" s="1" t="s">
        <v>66</v>
      </c>
      <c r="W321">
        <v>2</v>
      </c>
      <c r="AV321" s="1" t="s">
        <v>53</v>
      </c>
      <c r="AW321" s="1" t="s">
        <v>1108</v>
      </c>
      <c r="AX321" s="1" t="s">
        <v>53</v>
      </c>
      <c r="AY321" s="1" t="s">
        <v>593</v>
      </c>
      <c r="AZ321" s="1" t="s">
        <v>53</v>
      </c>
    </row>
    <row r="322" spans="1:52" ht="26.1" customHeight="1" x14ac:dyDescent="0.3">
      <c r="A322" s="25" t="s">
        <v>847</v>
      </c>
      <c r="B322" s="25" t="s">
        <v>848</v>
      </c>
      <c r="C322" s="25" t="s">
        <v>387</v>
      </c>
      <c r="D322" s="26">
        <v>1</v>
      </c>
      <c r="E322" s="28">
        <v>0</v>
      </c>
      <c r="F322" s="31">
        <f>TRUNC(E322*D322,1)</f>
        <v>0</v>
      </c>
      <c r="G322" s="28">
        <v>0</v>
      </c>
      <c r="H322" s="31">
        <f>TRUNC(G322*D322,1)</f>
        <v>0</v>
      </c>
      <c r="I322" s="28">
        <f>TRUNC(SUMIF(V319:V323, RIGHTB(O322, 1), H319:H323)*U322, 2)</f>
        <v>307.8</v>
      </c>
      <c r="J322" s="31">
        <f>TRUNC(I322*D322,1)</f>
        <v>307.8</v>
      </c>
      <c r="K322" s="28">
        <f t="shared" si="41"/>
        <v>307.8</v>
      </c>
      <c r="L322" s="31">
        <f t="shared" si="41"/>
        <v>307.8</v>
      </c>
      <c r="M322" s="25" t="s">
        <v>590</v>
      </c>
      <c r="N322" s="1" t="s">
        <v>53</v>
      </c>
      <c r="O322" s="1" t="s">
        <v>388</v>
      </c>
      <c r="P322" s="1" t="s">
        <v>66</v>
      </c>
      <c r="Q322" s="1" t="s">
        <v>66</v>
      </c>
      <c r="R322" s="1" t="s">
        <v>66</v>
      </c>
      <c r="S322">
        <v>1</v>
      </c>
      <c r="T322">
        <v>2</v>
      </c>
      <c r="U322">
        <v>0.03</v>
      </c>
      <c r="W322">
        <v>2</v>
      </c>
      <c r="AV322" s="1" t="s">
        <v>53</v>
      </c>
      <c r="AW322" s="1" t="s">
        <v>1109</v>
      </c>
      <c r="AX322" s="1" t="s">
        <v>53</v>
      </c>
      <c r="AY322" s="1" t="s">
        <v>593</v>
      </c>
      <c r="AZ322" s="1" t="s">
        <v>53</v>
      </c>
    </row>
    <row r="323" spans="1:52" ht="26.1" customHeight="1" x14ac:dyDescent="0.3">
      <c r="A323" s="25" t="s">
        <v>594</v>
      </c>
      <c r="B323" s="25" t="s">
        <v>745</v>
      </c>
      <c r="C323" s="25" t="s">
        <v>387</v>
      </c>
      <c r="D323" s="26">
        <v>1</v>
      </c>
      <c r="E323" s="28">
        <v>0</v>
      </c>
      <c r="F323" s="31">
        <f>TRUNC(E323*D323,1)</f>
        <v>0</v>
      </c>
      <c r="G323" s="28">
        <v>0</v>
      </c>
      <c r="H323" s="31">
        <f>TRUNC(G323*D323,1)</f>
        <v>0</v>
      </c>
      <c r="I323" s="28">
        <f>TRUNC(SUMIF(W319:W323, RIGHTB(O323, 1), L319:L323)*U323, 2)</f>
        <v>13890.3</v>
      </c>
      <c r="J323" s="31">
        <f>TRUNC(I323*D323,1)</f>
        <v>13890.3</v>
      </c>
      <c r="K323" s="28">
        <f t="shared" si="41"/>
        <v>13890.3</v>
      </c>
      <c r="L323" s="31">
        <f t="shared" si="41"/>
        <v>13890.3</v>
      </c>
      <c r="M323" s="25" t="s">
        <v>53</v>
      </c>
      <c r="N323" s="1" t="s">
        <v>620</v>
      </c>
      <c r="O323" s="1" t="s">
        <v>602</v>
      </c>
      <c r="P323" s="1" t="s">
        <v>66</v>
      </c>
      <c r="Q323" s="1" t="s">
        <v>66</v>
      </c>
      <c r="R323" s="1" t="s">
        <v>66</v>
      </c>
      <c r="S323">
        <v>3</v>
      </c>
      <c r="T323">
        <v>2</v>
      </c>
      <c r="U323">
        <v>1</v>
      </c>
      <c r="AV323" s="1" t="s">
        <v>53</v>
      </c>
      <c r="AW323" s="1" t="s">
        <v>1110</v>
      </c>
      <c r="AX323" s="1" t="s">
        <v>53</v>
      </c>
      <c r="AY323" s="1" t="s">
        <v>53</v>
      </c>
      <c r="AZ323" s="1" t="s">
        <v>53</v>
      </c>
    </row>
    <row r="324" spans="1:52" ht="26.1" customHeight="1" x14ac:dyDescent="0.3">
      <c r="A324" s="25" t="s">
        <v>585</v>
      </c>
      <c r="B324" s="25" t="s">
        <v>53</v>
      </c>
      <c r="C324" s="25" t="s">
        <v>53</v>
      </c>
      <c r="D324" s="26"/>
      <c r="E324" s="28"/>
      <c r="F324" s="31">
        <f>TRUNC(SUMIF(N319:N323, N318, F319:F323),0)</f>
        <v>0</v>
      </c>
      <c r="G324" s="28"/>
      <c r="H324" s="31">
        <f>TRUNC(SUMIF(N319:N323, N318, H319:H323),0)</f>
        <v>0</v>
      </c>
      <c r="I324" s="28"/>
      <c r="J324" s="31">
        <f>TRUNC(SUMIF(N319:N323, N318, J319:J323),0)</f>
        <v>13890</v>
      </c>
      <c r="K324" s="28"/>
      <c r="L324" s="31">
        <f>F324+H324+J324</f>
        <v>13890</v>
      </c>
      <c r="M324" s="25" t="s">
        <v>53</v>
      </c>
      <c r="N324" s="1" t="s">
        <v>112</v>
      </c>
      <c r="O324" s="1" t="s">
        <v>112</v>
      </c>
      <c r="P324" s="1" t="s">
        <v>53</v>
      </c>
      <c r="Q324" s="1" t="s">
        <v>53</v>
      </c>
      <c r="R324" s="1" t="s">
        <v>53</v>
      </c>
      <c r="AV324" s="1" t="s">
        <v>53</v>
      </c>
      <c r="AW324" s="1" t="s">
        <v>53</v>
      </c>
      <c r="AX324" s="1" t="s">
        <v>53</v>
      </c>
      <c r="AY324" s="1" t="s">
        <v>53</v>
      </c>
      <c r="AZ324" s="1" t="s">
        <v>53</v>
      </c>
    </row>
    <row r="325" spans="1:52" ht="26.1" customHeight="1" x14ac:dyDescent="0.3">
      <c r="A325" s="26"/>
      <c r="B325" s="26"/>
      <c r="C325" s="26"/>
      <c r="D325" s="26"/>
      <c r="E325" s="28"/>
      <c r="F325" s="31"/>
      <c r="G325" s="28"/>
      <c r="H325" s="31"/>
      <c r="I325" s="28"/>
      <c r="J325" s="31"/>
      <c r="K325" s="28"/>
      <c r="L325" s="31"/>
      <c r="M325" s="26"/>
    </row>
    <row r="326" spans="1:52" ht="26.1" customHeight="1" x14ac:dyDescent="0.3">
      <c r="A326" s="22" t="s">
        <v>1111</v>
      </c>
      <c r="B326" s="23"/>
      <c r="C326" s="23"/>
      <c r="D326" s="23"/>
      <c r="E326" s="27"/>
      <c r="F326" s="30"/>
      <c r="G326" s="27"/>
      <c r="H326" s="30"/>
      <c r="I326" s="27"/>
      <c r="J326" s="30"/>
      <c r="K326" s="27"/>
      <c r="L326" s="30"/>
      <c r="M326" s="24"/>
      <c r="N326" s="1" t="s">
        <v>625</v>
      </c>
    </row>
    <row r="327" spans="1:52" ht="26.1" customHeight="1" x14ac:dyDescent="0.3">
      <c r="A327" s="25" t="s">
        <v>1101</v>
      </c>
      <c r="B327" s="25" t="s">
        <v>581</v>
      </c>
      <c r="C327" s="25" t="s">
        <v>582</v>
      </c>
      <c r="D327" s="26">
        <v>1.2E-2</v>
      </c>
      <c r="E327" s="28">
        <f>단가대비표!O88</f>
        <v>0</v>
      </c>
      <c r="F327" s="31">
        <f>TRUNC(E327*D327,1)</f>
        <v>0</v>
      </c>
      <c r="G327" s="28">
        <f>단가대비표!P88</f>
        <v>284440</v>
      </c>
      <c r="H327" s="31">
        <f>TRUNC(G327*D327,1)</f>
        <v>3413.2</v>
      </c>
      <c r="I327" s="28">
        <f>단가대비표!V88</f>
        <v>0</v>
      </c>
      <c r="J327" s="31">
        <f>TRUNC(I327*D327,1)</f>
        <v>0</v>
      </c>
      <c r="K327" s="28">
        <f t="shared" ref="K327:L331" si="42">TRUNC(E327+G327+I327,1)</f>
        <v>284440</v>
      </c>
      <c r="L327" s="31">
        <f t="shared" si="42"/>
        <v>3413.2</v>
      </c>
      <c r="M327" s="25" t="s">
        <v>590</v>
      </c>
      <c r="N327" s="1" t="s">
        <v>53</v>
      </c>
      <c r="O327" s="1" t="s">
        <v>1102</v>
      </c>
      <c r="P327" s="1" t="s">
        <v>66</v>
      </c>
      <c r="Q327" s="1" t="s">
        <v>66</v>
      </c>
      <c r="R327" s="1" t="s">
        <v>65</v>
      </c>
      <c r="V327">
        <v>1</v>
      </c>
      <c r="W327">
        <v>2</v>
      </c>
      <c r="AV327" s="1" t="s">
        <v>53</v>
      </c>
      <c r="AW327" s="1" t="s">
        <v>1112</v>
      </c>
      <c r="AX327" s="1" t="s">
        <v>53</v>
      </c>
      <c r="AY327" s="1" t="s">
        <v>593</v>
      </c>
      <c r="AZ327" s="1" t="s">
        <v>53</v>
      </c>
    </row>
    <row r="328" spans="1:52" ht="26.1" customHeight="1" x14ac:dyDescent="0.3">
      <c r="A328" s="25" t="s">
        <v>748</v>
      </c>
      <c r="B328" s="25" t="s">
        <v>581</v>
      </c>
      <c r="C328" s="25" t="s">
        <v>582</v>
      </c>
      <c r="D328" s="26">
        <v>4.0000000000000001E-3</v>
      </c>
      <c r="E328" s="28">
        <f>단가대비표!O86</f>
        <v>0</v>
      </c>
      <c r="F328" s="31">
        <f>TRUNC(E328*D328,1)</f>
        <v>0</v>
      </c>
      <c r="G328" s="28">
        <f>단가대비표!P86</f>
        <v>172698</v>
      </c>
      <c r="H328" s="31">
        <f>TRUNC(G328*D328,1)</f>
        <v>690.7</v>
      </c>
      <c r="I328" s="28">
        <f>단가대비표!V86</f>
        <v>0</v>
      </c>
      <c r="J328" s="31">
        <f>TRUNC(I328*D328,1)</f>
        <v>0</v>
      </c>
      <c r="K328" s="28">
        <f t="shared" si="42"/>
        <v>172698</v>
      </c>
      <c r="L328" s="31">
        <f t="shared" si="42"/>
        <v>690.7</v>
      </c>
      <c r="M328" s="25" t="s">
        <v>590</v>
      </c>
      <c r="N328" s="1" t="s">
        <v>53</v>
      </c>
      <c r="O328" s="1" t="s">
        <v>749</v>
      </c>
      <c r="P328" s="1" t="s">
        <v>66</v>
      </c>
      <c r="Q328" s="1" t="s">
        <v>66</v>
      </c>
      <c r="R328" s="1" t="s">
        <v>65</v>
      </c>
      <c r="V328">
        <v>1</v>
      </c>
      <c r="W328">
        <v>2</v>
      </c>
      <c r="AV328" s="1" t="s">
        <v>53</v>
      </c>
      <c r="AW328" s="1" t="s">
        <v>1113</v>
      </c>
      <c r="AX328" s="1" t="s">
        <v>53</v>
      </c>
      <c r="AY328" s="1" t="s">
        <v>593</v>
      </c>
      <c r="AZ328" s="1" t="s">
        <v>53</v>
      </c>
    </row>
    <row r="329" spans="1:52" ht="26.1" customHeight="1" x14ac:dyDescent="0.3">
      <c r="A329" s="25" t="s">
        <v>1105</v>
      </c>
      <c r="B329" s="25" t="s">
        <v>1106</v>
      </c>
      <c r="C329" s="25" t="s">
        <v>62</v>
      </c>
      <c r="D329" s="26">
        <v>1.6E-2</v>
      </c>
      <c r="E329" s="28">
        <f>일위대가목록!E59</f>
        <v>10164</v>
      </c>
      <c r="F329" s="31">
        <f>TRUNC(E329*D329,1)</f>
        <v>162.6</v>
      </c>
      <c r="G329" s="28">
        <f>일위대가목록!F59</f>
        <v>59025</v>
      </c>
      <c r="H329" s="31">
        <f>TRUNC(G329*D329,1)</f>
        <v>944.4</v>
      </c>
      <c r="I329" s="28">
        <f>일위대가목록!G59</f>
        <v>13873</v>
      </c>
      <c r="J329" s="31">
        <f>TRUNC(I329*D329,1)</f>
        <v>221.9</v>
      </c>
      <c r="K329" s="28">
        <f t="shared" si="42"/>
        <v>83062</v>
      </c>
      <c r="L329" s="31">
        <f t="shared" si="42"/>
        <v>1328.9</v>
      </c>
      <c r="M329" s="25" t="s">
        <v>590</v>
      </c>
      <c r="N329" s="1" t="s">
        <v>53</v>
      </c>
      <c r="O329" s="1" t="s">
        <v>1107</v>
      </c>
      <c r="P329" s="1" t="s">
        <v>65</v>
      </c>
      <c r="Q329" s="1" t="s">
        <v>66</v>
      </c>
      <c r="R329" s="1" t="s">
        <v>66</v>
      </c>
      <c r="W329">
        <v>2</v>
      </c>
      <c r="AV329" s="1" t="s">
        <v>53</v>
      </c>
      <c r="AW329" s="1" t="s">
        <v>1114</v>
      </c>
      <c r="AX329" s="1" t="s">
        <v>53</v>
      </c>
      <c r="AY329" s="1" t="s">
        <v>593</v>
      </c>
      <c r="AZ329" s="1" t="s">
        <v>53</v>
      </c>
    </row>
    <row r="330" spans="1:52" ht="26.1" customHeight="1" x14ac:dyDescent="0.3">
      <c r="A330" s="25" t="s">
        <v>847</v>
      </c>
      <c r="B330" s="25" t="s">
        <v>848</v>
      </c>
      <c r="C330" s="25" t="s">
        <v>387</v>
      </c>
      <c r="D330" s="26">
        <v>1</v>
      </c>
      <c r="E330" s="28">
        <v>0</v>
      </c>
      <c r="F330" s="31">
        <f>TRUNC(E330*D330,1)</f>
        <v>0</v>
      </c>
      <c r="G330" s="28">
        <v>0</v>
      </c>
      <c r="H330" s="31">
        <f>TRUNC(G330*D330,1)</f>
        <v>0</v>
      </c>
      <c r="I330" s="28">
        <f>TRUNC(SUMIF(V327:V331, RIGHTB(O330, 1), H327:H331)*U330, 2)</f>
        <v>123.11</v>
      </c>
      <c r="J330" s="31">
        <f>TRUNC(I330*D330,1)</f>
        <v>123.1</v>
      </c>
      <c r="K330" s="28">
        <f t="shared" si="42"/>
        <v>123.1</v>
      </c>
      <c r="L330" s="31">
        <f t="shared" si="42"/>
        <v>123.1</v>
      </c>
      <c r="M330" s="25" t="s">
        <v>590</v>
      </c>
      <c r="N330" s="1" t="s">
        <v>53</v>
      </c>
      <c r="O330" s="1" t="s">
        <v>388</v>
      </c>
      <c r="P330" s="1" t="s">
        <v>66</v>
      </c>
      <c r="Q330" s="1" t="s">
        <v>66</v>
      </c>
      <c r="R330" s="1" t="s">
        <v>66</v>
      </c>
      <c r="S330">
        <v>1</v>
      </c>
      <c r="T330">
        <v>2</v>
      </c>
      <c r="U330">
        <v>0.03</v>
      </c>
      <c r="W330">
        <v>2</v>
      </c>
      <c r="AV330" s="1" t="s">
        <v>53</v>
      </c>
      <c r="AW330" s="1" t="s">
        <v>1115</v>
      </c>
      <c r="AX330" s="1" t="s">
        <v>53</v>
      </c>
      <c r="AY330" s="1" t="s">
        <v>593</v>
      </c>
      <c r="AZ330" s="1" t="s">
        <v>53</v>
      </c>
    </row>
    <row r="331" spans="1:52" ht="26.1" customHeight="1" x14ac:dyDescent="0.3">
      <c r="A331" s="25" t="s">
        <v>594</v>
      </c>
      <c r="B331" s="25" t="s">
        <v>745</v>
      </c>
      <c r="C331" s="25" t="s">
        <v>387</v>
      </c>
      <c r="D331" s="26">
        <v>1</v>
      </c>
      <c r="E331" s="28">
        <v>0</v>
      </c>
      <c r="F331" s="31">
        <f>TRUNC(E331*D331,1)</f>
        <v>0</v>
      </c>
      <c r="G331" s="28">
        <v>0</v>
      </c>
      <c r="H331" s="31">
        <f>TRUNC(G331*D331,1)</f>
        <v>0</v>
      </c>
      <c r="I331" s="28">
        <f>TRUNC(SUMIF(W327:W331, RIGHTB(O331, 1), L327:L331)*U331, 2)</f>
        <v>5555.9</v>
      </c>
      <c r="J331" s="31">
        <f>TRUNC(I331*D331,1)</f>
        <v>5555.9</v>
      </c>
      <c r="K331" s="28">
        <f t="shared" si="42"/>
        <v>5555.9</v>
      </c>
      <c r="L331" s="31">
        <f t="shared" si="42"/>
        <v>5555.9</v>
      </c>
      <c r="M331" s="25" t="s">
        <v>53</v>
      </c>
      <c r="N331" s="1" t="s">
        <v>625</v>
      </c>
      <c r="O331" s="1" t="s">
        <v>602</v>
      </c>
      <c r="P331" s="1" t="s">
        <v>66</v>
      </c>
      <c r="Q331" s="1" t="s">
        <v>66</v>
      </c>
      <c r="R331" s="1" t="s">
        <v>66</v>
      </c>
      <c r="S331">
        <v>3</v>
      </c>
      <c r="T331">
        <v>2</v>
      </c>
      <c r="U331">
        <v>1</v>
      </c>
      <c r="AV331" s="1" t="s">
        <v>53</v>
      </c>
      <c r="AW331" s="1" t="s">
        <v>1116</v>
      </c>
      <c r="AX331" s="1" t="s">
        <v>53</v>
      </c>
      <c r="AY331" s="1" t="s">
        <v>53</v>
      </c>
      <c r="AZ331" s="1" t="s">
        <v>53</v>
      </c>
    </row>
    <row r="332" spans="1:52" ht="26.1" customHeight="1" x14ac:dyDescent="0.3">
      <c r="A332" s="25" t="s">
        <v>585</v>
      </c>
      <c r="B332" s="25" t="s">
        <v>53</v>
      </c>
      <c r="C332" s="25" t="s">
        <v>53</v>
      </c>
      <c r="D332" s="26"/>
      <c r="E332" s="28"/>
      <c r="F332" s="31">
        <f>TRUNC(SUMIF(N327:N331, N326, F327:F331),0)</f>
        <v>0</v>
      </c>
      <c r="G332" s="28"/>
      <c r="H332" s="31">
        <f>TRUNC(SUMIF(N327:N331, N326, H327:H331),0)</f>
        <v>0</v>
      </c>
      <c r="I332" s="28"/>
      <c r="J332" s="31">
        <f>TRUNC(SUMIF(N327:N331, N326, J327:J331),0)</f>
        <v>5555</v>
      </c>
      <c r="K332" s="28"/>
      <c r="L332" s="31">
        <f>F332+H332+J332</f>
        <v>5555</v>
      </c>
      <c r="M332" s="25" t="s">
        <v>53</v>
      </c>
      <c r="N332" s="1" t="s">
        <v>112</v>
      </c>
      <c r="O332" s="1" t="s">
        <v>112</v>
      </c>
      <c r="P332" s="1" t="s">
        <v>53</v>
      </c>
      <c r="Q332" s="1" t="s">
        <v>53</v>
      </c>
      <c r="R332" s="1" t="s">
        <v>53</v>
      </c>
      <c r="AV332" s="1" t="s">
        <v>53</v>
      </c>
      <c r="AW332" s="1" t="s">
        <v>53</v>
      </c>
      <c r="AX332" s="1" t="s">
        <v>53</v>
      </c>
      <c r="AY332" s="1" t="s">
        <v>53</v>
      </c>
      <c r="AZ332" s="1" t="s">
        <v>53</v>
      </c>
    </row>
    <row r="333" spans="1:52" ht="26.1" customHeight="1" x14ac:dyDescent="0.3">
      <c r="A333" s="26"/>
      <c r="B333" s="26"/>
      <c r="C333" s="26"/>
      <c r="D333" s="26"/>
      <c r="E333" s="28"/>
      <c r="F333" s="31"/>
      <c r="G333" s="28"/>
      <c r="H333" s="31"/>
      <c r="I333" s="28"/>
      <c r="J333" s="31"/>
      <c r="K333" s="28"/>
      <c r="L333" s="31"/>
      <c r="M333" s="26"/>
    </row>
    <row r="334" spans="1:52" ht="26.1" customHeight="1" x14ac:dyDescent="0.3">
      <c r="A334" s="22" t="s">
        <v>1117</v>
      </c>
      <c r="B334" s="23"/>
      <c r="C334" s="23"/>
      <c r="D334" s="23"/>
      <c r="E334" s="27"/>
      <c r="F334" s="30"/>
      <c r="G334" s="27"/>
      <c r="H334" s="30"/>
      <c r="I334" s="27"/>
      <c r="J334" s="30"/>
      <c r="K334" s="27"/>
      <c r="L334" s="30"/>
      <c r="M334" s="24"/>
      <c r="N334" s="1" t="s">
        <v>630</v>
      </c>
    </row>
    <row r="335" spans="1:52" ht="26.1" customHeight="1" x14ac:dyDescent="0.3">
      <c r="A335" s="25" t="s">
        <v>1101</v>
      </c>
      <c r="B335" s="25" t="s">
        <v>581</v>
      </c>
      <c r="C335" s="25" t="s">
        <v>582</v>
      </c>
      <c r="D335" s="26">
        <v>2.7300000000000001E-2</v>
      </c>
      <c r="E335" s="28">
        <f>단가대비표!O88</f>
        <v>0</v>
      </c>
      <c r="F335" s="31">
        <f>TRUNC(E335*D335,1)</f>
        <v>0</v>
      </c>
      <c r="G335" s="28">
        <f>단가대비표!P88</f>
        <v>284440</v>
      </c>
      <c r="H335" s="31">
        <f>TRUNC(G335*D335,1)</f>
        <v>7765.2</v>
      </c>
      <c r="I335" s="28">
        <f>단가대비표!V88</f>
        <v>0</v>
      </c>
      <c r="J335" s="31">
        <f>TRUNC(I335*D335,1)</f>
        <v>0</v>
      </c>
      <c r="K335" s="28">
        <f t="shared" ref="K335:L338" si="43">TRUNC(E335+G335+I335,1)</f>
        <v>284440</v>
      </c>
      <c r="L335" s="31">
        <f t="shared" si="43"/>
        <v>7765.2</v>
      </c>
      <c r="M335" s="25" t="s">
        <v>590</v>
      </c>
      <c r="N335" s="1" t="s">
        <v>53</v>
      </c>
      <c r="O335" s="1" t="s">
        <v>1102</v>
      </c>
      <c r="P335" s="1" t="s">
        <v>66</v>
      </c>
      <c r="Q335" s="1" t="s">
        <v>66</v>
      </c>
      <c r="R335" s="1" t="s">
        <v>65</v>
      </c>
      <c r="V335">
        <v>1</v>
      </c>
      <c r="W335">
        <v>2</v>
      </c>
      <c r="AV335" s="1" t="s">
        <v>53</v>
      </c>
      <c r="AW335" s="1" t="s">
        <v>1118</v>
      </c>
      <c r="AX335" s="1" t="s">
        <v>53</v>
      </c>
      <c r="AY335" s="1" t="s">
        <v>593</v>
      </c>
      <c r="AZ335" s="1" t="s">
        <v>53</v>
      </c>
    </row>
    <row r="336" spans="1:52" ht="26.1" customHeight="1" x14ac:dyDescent="0.3">
      <c r="A336" s="25" t="s">
        <v>748</v>
      </c>
      <c r="B336" s="25" t="s">
        <v>581</v>
      </c>
      <c r="C336" s="25" t="s">
        <v>582</v>
      </c>
      <c r="D336" s="26">
        <v>9.1000000000000004E-3</v>
      </c>
      <c r="E336" s="28">
        <f>단가대비표!O86</f>
        <v>0</v>
      </c>
      <c r="F336" s="31">
        <f>TRUNC(E336*D336,1)</f>
        <v>0</v>
      </c>
      <c r="G336" s="28">
        <f>단가대비표!P86</f>
        <v>172698</v>
      </c>
      <c r="H336" s="31">
        <f>TRUNC(G336*D336,1)</f>
        <v>1571.5</v>
      </c>
      <c r="I336" s="28">
        <f>단가대비표!V86</f>
        <v>0</v>
      </c>
      <c r="J336" s="31">
        <f>TRUNC(I336*D336,1)</f>
        <v>0</v>
      </c>
      <c r="K336" s="28">
        <f t="shared" si="43"/>
        <v>172698</v>
      </c>
      <c r="L336" s="31">
        <f t="shared" si="43"/>
        <v>1571.5</v>
      </c>
      <c r="M336" s="25" t="s">
        <v>590</v>
      </c>
      <c r="N336" s="1" t="s">
        <v>53</v>
      </c>
      <c r="O336" s="1" t="s">
        <v>749</v>
      </c>
      <c r="P336" s="1" t="s">
        <v>66</v>
      </c>
      <c r="Q336" s="1" t="s">
        <v>66</v>
      </c>
      <c r="R336" s="1" t="s">
        <v>65</v>
      </c>
      <c r="V336">
        <v>1</v>
      </c>
      <c r="W336">
        <v>2</v>
      </c>
      <c r="AV336" s="1" t="s">
        <v>53</v>
      </c>
      <c r="AW336" s="1" t="s">
        <v>1119</v>
      </c>
      <c r="AX336" s="1" t="s">
        <v>53</v>
      </c>
      <c r="AY336" s="1" t="s">
        <v>593</v>
      </c>
      <c r="AZ336" s="1" t="s">
        <v>53</v>
      </c>
    </row>
    <row r="337" spans="1:52" ht="26.1" customHeight="1" x14ac:dyDescent="0.3">
      <c r="A337" s="25" t="s">
        <v>847</v>
      </c>
      <c r="B337" s="25" t="s">
        <v>848</v>
      </c>
      <c r="C337" s="25" t="s">
        <v>387</v>
      </c>
      <c r="D337" s="26">
        <v>1</v>
      </c>
      <c r="E337" s="28">
        <v>0</v>
      </c>
      <c r="F337" s="31">
        <f>TRUNC(E337*D337,1)</f>
        <v>0</v>
      </c>
      <c r="G337" s="28">
        <v>0</v>
      </c>
      <c r="H337" s="31">
        <f>TRUNC(G337*D337,1)</f>
        <v>0</v>
      </c>
      <c r="I337" s="28">
        <f>TRUNC(SUMIF(V335:V338, RIGHTB(O337, 1), H335:H338)*U337, 2)</f>
        <v>280.10000000000002</v>
      </c>
      <c r="J337" s="31">
        <f>TRUNC(I337*D337,1)</f>
        <v>280.10000000000002</v>
      </c>
      <c r="K337" s="28">
        <f t="shared" si="43"/>
        <v>280.10000000000002</v>
      </c>
      <c r="L337" s="31">
        <f t="shared" si="43"/>
        <v>280.10000000000002</v>
      </c>
      <c r="M337" s="25" t="s">
        <v>590</v>
      </c>
      <c r="N337" s="1" t="s">
        <v>53</v>
      </c>
      <c r="O337" s="1" t="s">
        <v>388</v>
      </c>
      <c r="P337" s="1" t="s">
        <v>66</v>
      </c>
      <c r="Q337" s="1" t="s">
        <v>66</v>
      </c>
      <c r="R337" s="1" t="s">
        <v>66</v>
      </c>
      <c r="S337">
        <v>1</v>
      </c>
      <c r="T337">
        <v>2</v>
      </c>
      <c r="U337">
        <v>0.03</v>
      </c>
      <c r="W337">
        <v>2</v>
      </c>
      <c r="AV337" s="1" t="s">
        <v>53</v>
      </c>
      <c r="AW337" s="1" t="s">
        <v>1120</v>
      </c>
      <c r="AX337" s="1" t="s">
        <v>53</v>
      </c>
      <c r="AY337" s="1" t="s">
        <v>593</v>
      </c>
      <c r="AZ337" s="1" t="s">
        <v>53</v>
      </c>
    </row>
    <row r="338" spans="1:52" ht="26.1" customHeight="1" x14ac:dyDescent="0.3">
      <c r="A338" s="25" t="s">
        <v>594</v>
      </c>
      <c r="B338" s="25" t="s">
        <v>745</v>
      </c>
      <c r="C338" s="25" t="s">
        <v>387</v>
      </c>
      <c r="D338" s="26">
        <v>1</v>
      </c>
      <c r="E338" s="28">
        <v>0</v>
      </c>
      <c r="F338" s="31">
        <f>TRUNC(E338*D338,1)</f>
        <v>0</v>
      </c>
      <c r="G338" s="28">
        <v>0</v>
      </c>
      <c r="H338" s="31">
        <f>TRUNC(G338*D338,1)</f>
        <v>0</v>
      </c>
      <c r="I338" s="28">
        <f>TRUNC(SUMIF(W335:W338, RIGHTB(O338, 1), L335:L338)*U338, 2)</f>
        <v>9616.7999999999993</v>
      </c>
      <c r="J338" s="31">
        <f>TRUNC(I338*D338,1)</f>
        <v>9616.7999999999993</v>
      </c>
      <c r="K338" s="28">
        <f t="shared" si="43"/>
        <v>9616.7999999999993</v>
      </c>
      <c r="L338" s="31">
        <f t="shared" si="43"/>
        <v>9616.7999999999993</v>
      </c>
      <c r="M338" s="25" t="s">
        <v>53</v>
      </c>
      <c r="N338" s="1" t="s">
        <v>630</v>
      </c>
      <c r="O338" s="1" t="s">
        <v>602</v>
      </c>
      <c r="P338" s="1" t="s">
        <v>66</v>
      </c>
      <c r="Q338" s="1" t="s">
        <v>66</v>
      </c>
      <c r="R338" s="1" t="s">
        <v>66</v>
      </c>
      <c r="S338">
        <v>3</v>
      </c>
      <c r="T338">
        <v>2</v>
      </c>
      <c r="U338">
        <v>1</v>
      </c>
      <c r="AV338" s="1" t="s">
        <v>53</v>
      </c>
      <c r="AW338" s="1" t="s">
        <v>1121</v>
      </c>
      <c r="AX338" s="1" t="s">
        <v>53</v>
      </c>
      <c r="AY338" s="1" t="s">
        <v>53</v>
      </c>
      <c r="AZ338" s="1" t="s">
        <v>53</v>
      </c>
    </row>
    <row r="339" spans="1:52" ht="26.1" customHeight="1" x14ac:dyDescent="0.3">
      <c r="A339" s="25" t="s">
        <v>585</v>
      </c>
      <c r="B339" s="25" t="s">
        <v>53</v>
      </c>
      <c r="C339" s="25" t="s">
        <v>53</v>
      </c>
      <c r="D339" s="26"/>
      <c r="E339" s="28"/>
      <c r="F339" s="31">
        <f>TRUNC(SUMIF(N335:N338, N334, F335:F338),0)</f>
        <v>0</v>
      </c>
      <c r="G339" s="28"/>
      <c r="H339" s="31">
        <f>TRUNC(SUMIF(N335:N338, N334, H335:H338),0)</f>
        <v>0</v>
      </c>
      <c r="I339" s="28"/>
      <c r="J339" s="31">
        <f>TRUNC(SUMIF(N335:N338, N334, J335:J338),0)</f>
        <v>9616</v>
      </c>
      <c r="K339" s="28"/>
      <c r="L339" s="31">
        <f>F339+H339+J339</f>
        <v>9616</v>
      </c>
      <c r="M339" s="25" t="s">
        <v>53</v>
      </c>
      <c r="N339" s="1" t="s">
        <v>112</v>
      </c>
      <c r="O339" s="1" t="s">
        <v>112</v>
      </c>
      <c r="P339" s="1" t="s">
        <v>53</v>
      </c>
      <c r="Q339" s="1" t="s">
        <v>53</v>
      </c>
      <c r="R339" s="1" t="s">
        <v>53</v>
      </c>
      <c r="AV339" s="1" t="s">
        <v>53</v>
      </c>
      <c r="AW339" s="1" t="s">
        <v>53</v>
      </c>
      <c r="AX339" s="1" t="s">
        <v>53</v>
      </c>
      <c r="AY339" s="1" t="s">
        <v>53</v>
      </c>
      <c r="AZ339" s="1" t="s">
        <v>53</v>
      </c>
    </row>
    <row r="340" spans="1:52" ht="26.1" customHeight="1" x14ac:dyDescent="0.3">
      <c r="A340" s="26"/>
      <c r="B340" s="26"/>
      <c r="C340" s="26"/>
      <c r="D340" s="26"/>
      <c r="E340" s="28"/>
      <c r="F340" s="31"/>
      <c r="G340" s="28"/>
      <c r="H340" s="31"/>
      <c r="I340" s="28"/>
      <c r="J340" s="31"/>
      <c r="K340" s="28"/>
      <c r="L340" s="31"/>
      <c r="M340" s="26"/>
    </row>
    <row r="341" spans="1:52" ht="26.1" customHeight="1" x14ac:dyDescent="0.3">
      <c r="A341" s="22" t="s">
        <v>1122</v>
      </c>
      <c r="B341" s="23"/>
      <c r="C341" s="23"/>
      <c r="D341" s="23"/>
      <c r="E341" s="27"/>
      <c r="F341" s="30"/>
      <c r="G341" s="27"/>
      <c r="H341" s="30"/>
      <c r="I341" s="27"/>
      <c r="J341" s="30"/>
      <c r="K341" s="27"/>
      <c r="L341" s="30"/>
      <c r="M341" s="24"/>
      <c r="N341" s="1" t="s">
        <v>635</v>
      </c>
    </row>
    <row r="342" spans="1:52" ht="26.1" customHeight="1" x14ac:dyDescent="0.3">
      <c r="A342" s="25" t="s">
        <v>1101</v>
      </c>
      <c r="B342" s="25" t="s">
        <v>581</v>
      </c>
      <c r="C342" s="25" t="s">
        <v>582</v>
      </c>
      <c r="D342" s="26">
        <v>1.0699999999999999E-2</v>
      </c>
      <c r="E342" s="28">
        <f>단가대비표!O88</f>
        <v>0</v>
      </c>
      <c r="F342" s="31">
        <f>TRUNC(E342*D342,1)</f>
        <v>0</v>
      </c>
      <c r="G342" s="28">
        <f>단가대비표!P88</f>
        <v>284440</v>
      </c>
      <c r="H342" s="31">
        <f>TRUNC(G342*D342,1)</f>
        <v>3043.5</v>
      </c>
      <c r="I342" s="28">
        <f>단가대비표!V88</f>
        <v>0</v>
      </c>
      <c r="J342" s="31">
        <f>TRUNC(I342*D342,1)</f>
        <v>0</v>
      </c>
      <c r="K342" s="28">
        <f t="shared" ref="K342:L345" si="44">TRUNC(E342+G342+I342,1)</f>
        <v>284440</v>
      </c>
      <c r="L342" s="31">
        <f t="shared" si="44"/>
        <v>3043.5</v>
      </c>
      <c r="M342" s="25" t="s">
        <v>590</v>
      </c>
      <c r="N342" s="1" t="s">
        <v>53</v>
      </c>
      <c r="O342" s="1" t="s">
        <v>1102</v>
      </c>
      <c r="P342" s="1" t="s">
        <v>66</v>
      </c>
      <c r="Q342" s="1" t="s">
        <v>66</v>
      </c>
      <c r="R342" s="1" t="s">
        <v>65</v>
      </c>
      <c r="V342">
        <v>1</v>
      </c>
      <c r="W342">
        <v>2</v>
      </c>
      <c r="AV342" s="1" t="s">
        <v>53</v>
      </c>
      <c r="AW342" s="1" t="s">
        <v>1123</v>
      </c>
      <c r="AX342" s="1" t="s">
        <v>53</v>
      </c>
      <c r="AY342" s="1" t="s">
        <v>593</v>
      </c>
      <c r="AZ342" s="1" t="s">
        <v>53</v>
      </c>
    </row>
    <row r="343" spans="1:52" ht="26.1" customHeight="1" x14ac:dyDescent="0.3">
      <c r="A343" s="25" t="s">
        <v>748</v>
      </c>
      <c r="B343" s="25" t="s">
        <v>581</v>
      </c>
      <c r="C343" s="25" t="s">
        <v>582</v>
      </c>
      <c r="D343" s="26">
        <v>3.5999999999999999E-3</v>
      </c>
      <c r="E343" s="28">
        <f>단가대비표!O86</f>
        <v>0</v>
      </c>
      <c r="F343" s="31">
        <f>TRUNC(E343*D343,1)</f>
        <v>0</v>
      </c>
      <c r="G343" s="28">
        <f>단가대비표!P86</f>
        <v>172698</v>
      </c>
      <c r="H343" s="31">
        <f>TRUNC(G343*D343,1)</f>
        <v>621.70000000000005</v>
      </c>
      <c r="I343" s="28">
        <f>단가대비표!V86</f>
        <v>0</v>
      </c>
      <c r="J343" s="31">
        <f>TRUNC(I343*D343,1)</f>
        <v>0</v>
      </c>
      <c r="K343" s="28">
        <f t="shared" si="44"/>
        <v>172698</v>
      </c>
      <c r="L343" s="31">
        <f t="shared" si="44"/>
        <v>621.70000000000005</v>
      </c>
      <c r="M343" s="25" t="s">
        <v>590</v>
      </c>
      <c r="N343" s="1" t="s">
        <v>53</v>
      </c>
      <c r="O343" s="1" t="s">
        <v>749</v>
      </c>
      <c r="P343" s="1" t="s">
        <v>66</v>
      </c>
      <c r="Q343" s="1" t="s">
        <v>66</v>
      </c>
      <c r="R343" s="1" t="s">
        <v>65</v>
      </c>
      <c r="V343">
        <v>1</v>
      </c>
      <c r="W343">
        <v>2</v>
      </c>
      <c r="AV343" s="1" t="s">
        <v>53</v>
      </c>
      <c r="AW343" s="1" t="s">
        <v>1124</v>
      </c>
      <c r="AX343" s="1" t="s">
        <v>53</v>
      </c>
      <c r="AY343" s="1" t="s">
        <v>593</v>
      </c>
      <c r="AZ343" s="1" t="s">
        <v>53</v>
      </c>
    </row>
    <row r="344" spans="1:52" ht="26.1" customHeight="1" x14ac:dyDescent="0.3">
      <c r="A344" s="25" t="s">
        <v>847</v>
      </c>
      <c r="B344" s="25" t="s">
        <v>848</v>
      </c>
      <c r="C344" s="25" t="s">
        <v>387</v>
      </c>
      <c r="D344" s="26">
        <v>1</v>
      </c>
      <c r="E344" s="28">
        <v>0</v>
      </c>
      <c r="F344" s="31">
        <f>TRUNC(E344*D344,1)</f>
        <v>0</v>
      </c>
      <c r="G344" s="28">
        <v>0</v>
      </c>
      <c r="H344" s="31">
        <f>TRUNC(G344*D344,1)</f>
        <v>0</v>
      </c>
      <c r="I344" s="28">
        <f>TRUNC(SUMIF(V342:V345, RIGHTB(O344, 1), H342:H345)*U344, 2)</f>
        <v>109.95</v>
      </c>
      <c r="J344" s="31">
        <f>TRUNC(I344*D344,1)</f>
        <v>109.9</v>
      </c>
      <c r="K344" s="28">
        <f t="shared" si="44"/>
        <v>109.9</v>
      </c>
      <c r="L344" s="31">
        <f t="shared" si="44"/>
        <v>109.9</v>
      </c>
      <c r="M344" s="25" t="s">
        <v>590</v>
      </c>
      <c r="N344" s="1" t="s">
        <v>53</v>
      </c>
      <c r="O344" s="1" t="s">
        <v>388</v>
      </c>
      <c r="P344" s="1" t="s">
        <v>66</v>
      </c>
      <c r="Q344" s="1" t="s">
        <v>66</v>
      </c>
      <c r="R344" s="1" t="s">
        <v>66</v>
      </c>
      <c r="S344">
        <v>1</v>
      </c>
      <c r="T344">
        <v>2</v>
      </c>
      <c r="U344">
        <v>0.03</v>
      </c>
      <c r="W344">
        <v>2</v>
      </c>
      <c r="AV344" s="1" t="s">
        <v>53</v>
      </c>
      <c r="AW344" s="1" t="s">
        <v>1125</v>
      </c>
      <c r="AX344" s="1" t="s">
        <v>53</v>
      </c>
      <c r="AY344" s="1" t="s">
        <v>593</v>
      </c>
      <c r="AZ344" s="1" t="s">
        <v>53</v>
      </c>
    </row>
    <row r="345" spans="1:52" ht="26.1" customHeight="1" x14ac:dyDescent="0.3">
      <c r="A345" s="25" t="s">
        <v>594</v>
      </c>
      <c r="B345" s="25" t="s">
        <v>745</v>
      </c>
      <c r="C345" s="25" t="s">
        <v>387</v>
      </c>
      <c r="D345" s="26">
        <v>1</v>
      </c>
      <c r="E345" s="28">
        <v>0</v>
      </c>
      <c r="F345" s="31">
        <f>TRUNC(E345*D345,1)</f>
        <v>0</v>
      </c>
      <c r="G345" s="28">
        <v>0</v>
      </c>
      <c r="H345" s="31">
        <f>TRUNC(G345*D345,1)</f>
        <v>0</v>
      </c>
      <c r="I345" s="28">
        <f>TRUNC(SUMIF(W342:W345, RIGHTB(O345, 1), L342:L345)*U345, 2)</f>
        <v>3775.1</v>
      </c>
      <c r="J345" s="31">
        <f>TRUNC(I345*D345,1)</f>
        <v>3775.1</v>
      </c>
      <c r="K345" s="28">
        <f t="shared" si="44"/>
        <v>3775.1</v>
      </c>
      <c r="L345" s="31">
        <f t="shared" si="44"/>
        <v>3775.1</v>
      </c>
      <c r="M345" s="25" t="s">
        <v>53</v>
      </c>
      <c r="N345" s="1" t="s">
        <v>635</v>
      </c>
      <c r="O345" s="1" t="s">
        <v>602</v>
      </c>
      <c r="P345" s="1" t="s">
        <v>66</v>
      </c>
      <c r="Q345" s="1" t="s">
        <v>66</v>
      </c>
      <c r="R345" s="1" t="s">
        <v>66</v>
      </c>
      <c r="S345">
        <v>3</v>
      </c>
      <c r="T345">
        <v>2</v>
      </c>
      <c r="U345">
        <v>1</v>
      </c>
      <c r="AV345" s="1" t="s">
        <v>53</v>
      </c>
      <c r="AW345" s="1" t="s">
        <v>1126</v>
      </c>
      <c r="AX345" s="1" t="s">
        <v>53</v>
      </c>
      <c r="AY345" s="1" t="s">
        <v>53</v>
      </c>
      <c r="AZ345" s="1" t="s">
        <v>53</v>
      </c>
    </row>
    <row r="346" spans="1:52" ht="26.1" customHeight="1" x14ac:dyDescent="0.3">
      <c r="A346" s="25" t="s">
        <v>585</v>
      </c>
      <c r="B346" s="25" t="s">
        <v>53</v>
      </c>
      <c r="C346" s="25" t="s">
        <v>53</v>
      </c>
      <c r="D346" s="26"/>
      <c r="E346" s="28"/>
      <c r="F346" s="31">
        <f>TRUNC(SUMIF(N342:N345, N341, F342:F345),0)</f>
        <v>0</v>
      </c>
      <c r="G346" s="28"/>
      <c r="H346" s="31">
        <f>TRUNC(SUMIF(N342:N345, N341, H342:H345),0)</f>
        <v>0</v>
      </c>
      <c r="I346" s="28"/>
      <c r="J346" s="31">
        <f>TRUNC(SUMIF(N342:N345, N341, J342:J345),0)</f>
        <v>3775</v>
      </c>
      <c r="K346" s="28"/>
      <c r="L346" s="31">
        <f>F346+H346+J346</f>
        <v>3775</v>
      </c>
      <c r="M346" s="25" t="s">
        <v>53</v>
      </c>
      <c r="N346" s="1" t="s">
        <v>112</v>
      </c>
      <c r="O346" s="1" t="s">
        <v>112</v>
      </c>
      <c r="P346" s="1" t="s">
        <v>53</v>
      </c>
      <c r="Q346" s="1" t="s">
        <v>53</v>
      </c>
      <c r="R346" s="1" t="s">
        <v>53</v>
      </c>
      <c r="AV346" s="1" t="s">
        <v>53</v>
      </c>
      <c r="AW346" s="1" t="s">
        <v>53</v>
      </c>
      <c r="AX346" s="1" t="s">
        <v>53</v>
      </c>
      <c r="AY346" s="1" t="s">
        <v>53</v>
      </c>
      <c r="AZ346" s="1" t="s">
        <v>53</v>
      </c>
    </row>
    <row r="347" spans="1:52" ht="26.1" customHeight="1" x14ac:dyDescent="0.3">
      <c r="A347" s="26"/>
      <c r="B347" s="26"/>
      <c r="C347" s="26"/>
      <c r="D347" s="26"/>
      <c r="E347" s="28"/>
      <c r="F347" s="31"/>
      <c r="G347" s="28"/>
      <c r="H347" s="31"/>
      <c r="I347" s="28"/>
      <c r="J347" s="31"/>
      <c r="K347" s="28"/>
      <c r="L347" s="31"/>
      <c r="M347" s="26"/>
    </row>
    <row r="348" spans="1:52" ht="26.1" customHeight="1" x14ac:dyDescent="0.3">
      <c r="A348" s="22" t="s">
        <v>1127</v>
      </c>
      <c r="B348" s="23"/>
      <c r="C348" s="23"/>
      <c r="D348" s="23"/>
      <c r="E348" s="27"/>
      <c r="F348" s="30"/>
      <c r="G348" s="27"/>
      <c r="H348" s="30"/>
      <c r="I348" s="27"/>
      <c r="J348" s="30"/>
      <c r="K348" s="27"/>
      <c r="L348" s="30"/>
      <c r="M348" s="24"/>
      <c r="N348" s="1" t="s">
        <v>1107</v>
      </c>
    </row>
    <row r="349" spans="1:52" ht="26.1" customHeight="1" x14ac:dyDescent="0.3">
      <c r="A349" s="25" t="s">
        <v>1105</v>
      </c>
      <c r="B349" s="25" t="s">
        <v>1106</v>
      </c>
      <c r="C349" s="25" t="s">
        <v>76</v>
      </c>
      <c r="D349" s="26">
        <v>0.20849999999999999</v>
      </c>
      <c r="E349" s="28">
        <f>단가대비표!O5</f>
        <v>0</v>
      </c>
      <c r="F349" s="31">
        <f>TRUNC(E349*D349,1)</f>
        <v>0</v>
      </c>
      <c r="G349" s="28">
        <f>단가대비표!P5</f>
        <v>0</v>
      </c>
      <c r="H349" s="31">
        <f>TRUNC(G349*D349,1)</f>
        <v>0</v>
      </c>
      <c r="I349" s="28">
        <f>단가대비표!V5</f>
        <v>66538</v>
      </c>
      <c r="J349" s="31">
        <f>TRUNC(I349*D349,1)</f>
        <v>13873.1</v>
      </c>
      <c r="K349" s="28">
        <f t="shared" ref="K349:L352" si="45">TRUNC(E349+G349+I349,1)</f>
        <v>66538</v>
      </c>
      <c r="L349" s="31">
        <f t="shared" si="45"/>
        <v>13873.1</v>
      </c>
      <c r="M349" s="25" t="s">
        <v>569</v>
      </c>
      <c r="N349" s="1" t="s">
        <v>1107</v>
      </c>
      <c r="O349" s="1" t="s">
        <v>1129</v>
      </c>
      <c r="P349" s="1" t="s">
        <v>66</v>
      </c>
      <c r="Q349" s="1" t="s">
        <v>66</v>
      </c>
      <c r="R349" s="1" t="s">
        <v>65</v>
      </c>
      <c r="AV349" s="1" t="s">
        <v>53</v>
      </c>
      <c r="AW349" s="1" t="s">
        <v>1130</v>
      </c>
      <c r="AX349" s="1" t="s">
        <v>53</v>
      </c>
      <c r="AY349" s="1" t="s">
        <v>53</v>
      </c>
      <c r="AZ349" s="1" t="s">
        <v>53</v>
      </c>
    </row>
    <row r="350" spans="1:52" ht="26.1" customHeight="1" x14ac:dyDescent="0.3">
      <c r="A350" s="25" t="s">
        <v>572</v>
      </c>
      <c r="B350" s="25" t="s">
        <v>573</v>
      </c>
      <c r="C350" s="25" t="s">
        <v>574</v>
      </c>
      <c r="D350" s="26">
        <v>5</v>
      </c>
      <c r="E350" s="28">
        <f>단가대비표!O17</f>
        <v>1680</v>
      </c>
      <c r="F350" s="31">
        <f>TRUNC(E350*D350,1)</f>
        <v>8400</v>
      </c>
      <c r="G350" s="28">
        <f>단가대비표!P17</f>
        <v>0</v>
      </c>
      <c r="H350" s="31">
        <f>TRUNC(G350*D350,1)</f>
        <v>0</v>
      </c>
      <c r="I350" s="28">
        <f>단가대비표!V17</f>
        <v>0</v>
      </c>
      <c r="J350" s="31">
        <f>TRUNC(I350*D350,1)</f>
        <v>0</v>
      </c>
      <c r="K350" s="28">
        <f t="shared" si="45"/>
        <v>1680</v>
      </c>
      <c r="L350" s="31">
        <f t="shared" si="45"/>
        <v>8400</v>
      </c>
      <c r="M350" s="25" t="s">
        <v>53</v>
      </c>
      <c r="N350" s="1" t="s">
        <v>1107</v>
      </c>
      <c r="O350" s="1" t="s">
        <v>575</v>
      </c>
      <c r="P350" s="1" t="s">
        <v>66</v>
      </c>
      <c r="Q350" s="1" t="s">
        <v>66</v>
      </c>
      <c r="R350" s="1" t="s">
        <v>65</v>
      </c>
      <c r="V350">
        <v>1</v>
      </c>
      <c r="AV350" s="1" t="s">
        <v>53</v>
      </c>
      <c r="AW350" s="1" t="s">
        <v>1131</v>
      </c>
      <c r="AX350" s="1" t="s">
        <v>53</v>
      </c>
      <c r="AY350" s="1" t="s">
        <v>53</v>
      </c>
      <c r="AZ350" s="1" t="s">
        <v>53</v>
      </c>
    </row>
    <row r="351" spans="1:52" ht="26.1" customHeight="1" x14ac:dyDescent="0.3">
      <c r="A351" s="25" t="s">
        <v>577</v>
      </c>
      <c r="B351" s="25" t="s">
        <v>1132</v>
      </c>
      <c r="C351" s="25" t="s">
        <v>387</v>
      </c>
      <c r="D351" s="26">
        <v>1</v>
      </c>
      <c r="E351" s="28">
        <f>TRUNC(SUMIF(V349:V352, RIGHTB(O351, 1), F349:F352)*U351, 2)</f>
        <v>1764</v>
      </c>
      <c r="F351" s="31">
        <f>TRUNC(E351*D351,1)</f>
        <v>1764</v>
      </c>
      <c r="G351" s="28">
        <v>0</v>
      </c>
      <c r="H351" s="31">
        <f>TRUNC(G351*D351,1)</f>
        <v>0</v>
      </c>
      <c r="I351" s="28">
        <v>0</v>
      </c>
      <c r="J351" s="31">
        <f>TRUNC(I351*D351,1)</f>
        <v>0</v>
      </c>
      <c r="K351" s="28">
        <f t="shared" si="45"/>
        <v>1764</v>
      </c>
      <c r="L351" s="31">
        <f t="shared" si="45"/>
        <v>1764</v>
      </c>
      <c r="M351" s="25" t="s">
        <v>53</v>
      </c>
      <c r="N351" s="1" t="s">
        <v>1107</v>
      </c>
      <c r="O351" s="1" t="s">
        <v>388</v>
      </c>
      <c r="P351" s="1" t="s">
        <v>66</v>
      </c>
      <c r="Q351" s="1" t="s">
        <v>66</v>
      </c>
      <c r="R351" s="1" t="s">
        <v>66</v>
      </c>
      <c r="S351">
        <v>0</v>
      </c>
      <c r="T351">
        <v>0</v>
      </c>
      <c r="U351">
        <v>0.21</v>
      </c>
      <c r="AV351" s="1" t="s">
        <v>53</v>
      </c>
      <c r="AW351" s="1" t="s">
        <v>1133</v>
      </c>
      <c r="AX351" s="1" t="s">
        <v>53</v>
      </c>
      <c r="AY351" s="1" t="s">
        <v>53</v>
      </c>
      <c r="AZ351" s="1" t="s">
        <v>53</v>
      </c>
    </row>
    <row r="352" spans="1:52" ht="26.1" customHeight="1" x14ac:dyDescent="0.3">
      <c r="A352" s="25" t="s">
        <v>580</v>
      </c>
      <c r="B352" s="25" t="s">
        <v>581</v>
      </c>
      <c r="C352" s="25" t="s">
        <v>582</v>
      </c>
      <c r="D352" s="26">
        <v>1</v>
      </c>
      <c r="E352" s="28">
        <f>TRUNC(단가대비표!O105*1/8*16/12*25/20, 1)</f>
        <v>0</v>
      </c>
      <c r="F352" s="31">
        <f>TRUNC(E352*D352,1)</f>
        <v>0</v>
      </c>
      <c r="G352" s="28">
        <f>TRUNC(단가대비표!P105*1/8*16/12*25/20, 1)</f>
        <v>59025.599999999999</v>
      </c>
      <c r="H352" s="31">
        <f>TRUNC(G352*D352,1)</f>
        <v>59025.599999999999</v>
      </c>
      <c r="I352" s="28">
        <f>TRUNC(단가대비표!V105*1/8*16/12*25/20, 1)</f>
        <v>0</v>
      </c>
      <c r="J352" s="31">
        <f>TRUNC(I352*D352,1)</f>
        <v>0</v>
      </c>
      <c r="K352" s="28">
        <f t="shared" si="45"/>
        <v>59025.599999999999</v>
      </c>
      <c r="L352" s="31">
        <f t="shared" si="45"/>
        <v>59025.599999999999</v>
      </c>
      <c r="M352" s="25" t="s">
        <v>53</v>
      </c>
      <c r="N352" s="1" t="s">
        <v>1107</v>
      </c>
      <c r="O352" s="1" t="s">
        <v>583</v>
      </c>
      <c r="P352" s="1" t="s">
        <v>66</v>
      </c>
      <c r="Q352" s="1" t="s">
        <v>66</v>
      </c>
      <c r="R352" s="1" t="s">
        <v>65</v>
      </c>
      <c r="AV352" s="1" t="s">
        <v>53</v>
      </c>
      <c r="AW352" s="1" t="s">
        <v>1134</v>
      </c>
      <c r="AX352" s="1" t="s">
        <v>65</v>
      </c>
      <c r="AY352" s="1" t="s">
        <v>53</v>
      </c>
      <c r="AZ352" s="1" t="s">
        <v>53</v>
      </c>
    </row>
    <row r="353" spans="1:52" ht="26.1" customHeight="1" x14ac:dyDescent="0.3">
      <c r="A353" s="25" t="s">
        <v>585</v>
      </c>
      <c r="B353" s="25" t="s">
        <v>53</v>
      </c>
      <c r="C353" s="25" t="s">
        <v>53</v>
      </c>
      <c r="D353" s="26"/>
      <c r="E353" s="28"/>
      <c r="F353" s="31">
        <f>TRUNC(SUMIF(N349:N352, N348, F349:F352),0)</f>
        <v>10164</v>
      </c>
      <c r="G353" s="28"/>
      <c r="H353" s="31">
        <f>TRUNC(SUMIF(N349:N352, N348, H349:H352),0)</f>
        <v>59025</v>
      </c>
      <c r="I353" s="28"/>
      <c r="J353" s="31">
        <f>TRUNC(SUMIF(N349:N352, N348, J349:J352),0)</f>
        <v>13873</v>
      </c>
      <c r="K353" s="28"/>
      <c r="L353" s="31">
        <f>F353+H353+J353</f>
        <v>83062</v>
      </c>
      <c r="M353" s="25" t="s">
        <v>53</v>
      </c>
      <c r="N353" s="1" t="s">
        <v>112</v>
      </c>
      <c r="O353" s="1" t="s">
        <v>112</v>
      </c>
      <c r="P353" s="1" t="s">
        <v>53</v>
      </c>
      <c r="Q353" s="1" t="s">
        <v>53</v>
      </c>
      <c r="R353" s="1" t="s">
        <v>53</v>
      </c>
      <c r="AV353" s="1" t="s">
        <v>53</v>
      </c>
      <c r="AW353" s="1" t="s">
        <v>53</v>
      </c>
      <c r="AX353" s="1" t="s">
        <v>53</v>
      </c>
      <c r="AY353" s="1" t="s">
        <v>53</v>
      </c>
      <c r="AZ353" s="1" t="s">
        <v>53</v>
      </c>
    </row>
    <row r="354" spans="1:52" ht="26.1" customHeight="1" x14ac:dyDescent="0.3">
      <c r="A354" s="26"/>
      <c r="B354" s="26"/>
      <c r="C354" s="26"/>
      <c r="D354" s="26"/>
      <c r="E354" s="28"/>
      <c r="F354" s="31"/>
      <c r="G354" s="28"/>
      <c r="H354" s="31"/>
      <c r="I354" s="28"/>
      <c r="J354" s="31"/>
      <c r="K354" s="28"/>
      <c r="L354" s="31"/>
      <c r="M354" s="26"/>
    </row>
    <row r="355" spans="1:52" ht="26.1" customHeight="1" x14ac:dyDescent="0.3">
      <c r="A355" s="22" t="s">
        <v>1135</v>
      </c>
      <c r="B355" s="23"/>
      <c r="C355" s="23"/>
      <c r="D355" s="23"/>
      <c r="E355" s="27"/>
      <c r="F355" s="30"/>
      <c r="G355" s="27"/>
      <c r="H355" s="30"/>
      <c r="I355" s="27"/>
      <c r="J355" s="30"/>
      <c r="K355" s="27"/>
      <c r="L355" s="30"/>
      <c r="M355" s="24"/>
      <c r="N355" s="1" t="s">
        <v>673</v>
      </c>
    </row>
    <row r="356" spans="1:52" ht="26.1" customHeight="1" x14ac:dyDescent="0.3">
      <c r="A356" s="25" t="s">
        <v>1101</v>
      </c>
      <c r="B356" s="25" t="s">
        <v>581</v>
      </c>
      <c r="C356" s="25" t="s">
        <v>582</v>
      </c>
      <c r="D356" s="26">
        <v>0.25</v>
      </c>
      <c r="E356" s="28">
        <f>단가대비표!O88</f>
        <v>0</v>
      </c>
      <c r="F356" s="31">
        <f>TRUNC(E356*D356,1)</f>
        <v>0</v>
      </c>
      <c r="G356" s="28">
        <f>단가대비표!P88</f>
        <v>284440</v>
      </c>
      <c r="H356" s="31">
        <f>TRUNC(G356*D356,1)</f>
        <v>71110</v>
      </c>
      <c r="I356" s="28">
        <f>단가대비표!V88</f>
        <v>0</v>
      </c>
      <c r="J356" s="31">
        <f>TRUNC(I356*D356,1)</f>
        <v>0</v>
      </c>
      <c r="K356" s="28">
        <f>TRUNC(E356+G356+I356,1)</f>
        <v>284440</v>
      </c>
      <c r="L356" s="31">
        <f>TRUNC(F356+H356+J356,1)</f>
        <v>71110</v>
      </c>
      <c r="M356" s="25" t="s">
        <v>53</v>
      </c>
      <c r="N356" s="1" t="s">
        <v>673</v>
      </c>
      <c r="O356" s="1" t="s">
        <v>1102</v>
      </c>
      <c r="P356" s="1" t="s">
        <v>66</v>
      </c>
      <c r="Q356" s="1" t="s">
        <v>66</v>
      </c>
      <c r="R356" s="1" t="s">
        <v>65</v>
      </c>
      <c r="AV356" s="1" t="s">
        <v>53</v>
      </c>
      <c r="AW356" s="1" t="s">
        <v>1136</v>
      </c>
      <c r="AX356" s="1" t="s">
        <v>53</v>
      </c>
      <c r="AY356" s="1" t="s">
        <v>53</v>
      </c>
      <c r="AZ356" s="1" t="s">
        <v>53</v>
      </c>
    </row>
    <row r="357" spans="1:52" ht="26.1" customHeight="1" x14ac:dyDescent="0.3">
      <c r="A357" s="25" t="s">
        <v>748</v>
      </c>
      <c r="B357" s="25" t="s">
        <v>581</v>
      </c>
      <c r="C357" s="25" t="s">
        <v>582</v>
      </c>
      <c r="D357" s="26">
        <v>0.14000000000000001</v>
      </c>
      <c r="E357" s="28">
        <f>단가대비표!O86</f>
        <v>0</v>
      </c>
      <c r="F357" s="31">
        <f>TRUNC(E357*D357,1)</f>
        <v>0</v>
      </c>
      <c r="G357" s="28">
        <f>단가대비표!P86</f>
        <v>172698</v>
      </c>
      <c r="H357" s="31">
        <f>TRUNC(G357*D357,1)</f>
        <v>24177.7</v>
      </c>
      <c r="I357" s="28">
        <f>단가대비표!V86</f>
        <v>0</v>
      </c>
      <c r="J357" s="31">
        <f>TRUNC(I357*D357,1)</f>
        <v>0</v>
      </c>
      <c r="K357" s="28">
        <f>TRUNC(E357+G357+I357,1)</f>
        <v>172698</v>
      </c>
      <c r="L357" s="31">
        <f>TRUNC(F357+H357+J357,1)</f>
        <v>24177.7</v>
      </c>
      <c r="M357" s="25" t="s">
        <v>53</v>
      </c>
      <c r="N357" s="1" t="s">
        <v>673</v>
      </c>
      <c r="O357" s="1" t="s">
        <v>749</v>
      </c>
      <c r="P357" s="1" t="s">
        <v>66</v>
      </c>
      <c r="Q357" s="1" t="s">
        <v>66</v>
      </c>
      <c r="R357" s="1" t="s">
        <v>65</v>
      </c>
      <c r="AV357" s="1" t="s">
        <v>53</v>
      </c>
      <c r="AW357" s="1" t="s">
        <v>1137</v>
      </c>
      <c r="AX357" s="1" t="s">
        <v>53</v>
      </c>
      <c r="AY357" s="1" t="s">
        <v>53</v>
      </c>
      <c r="AZ357" s="1" t="s">
        <v>53</v>
      </c>
    </row>
    <row r="358" spans="1:52" ht="26.1" customHeight="1" x14ac:dyDescent="0.3">
      <c r="A358" s="25" t="s">
        <v>585</v>
      </c>
      <c r="B358" s="25" t="s">
        <v>53</v>
      </c>
      <c r="C358" s="25" t="s">
        <v>53</v>
      </c>
      <c r="D358" s="26"/>
      <c r="E358" s="28"/>
      <c r="F358" s="31">
        <f>TRUNC(SUMIF(N356:N357, N355, F356:F357),0)</f>
        <v>0</v>
      </c>
      <c r="G358" s="28"/>
      <c r="H358" s="31">
        <f>TRUNC(SUMIF(N356:N357, N355, H356:H357),0)</f>
        <v>95287</v>
      </c>
      <c r="I358" s="28"/>
      <c r="J358" s="31">
        <f>TRUNC(SUMIF(N356:N357, N355, J356:J357),0)</f>
        <v>0</v>
      </c>
      <c r="K358" s="28"/>
      <c r="L358" s="31">
        <f>F358+H358+J358</f>
        <v>95287</v>
      </c>
      <c r="M358" s="25" t="s">
        <v>53</v>
      </c>
      <c r="N358" s="1" t="s">
        <v>112</v>
      </c>
      <c r="O358" s="1" t="s">
        <v>112</v>
      </c>
      <c r="P358" s="1" t="s">
        <v>53</v>
      </c>
      <c r="Q358" s="1" t="s">
        <v>53</v>
      </c>
      <c r="R358" s="1" t="s">
        <v>53</v>
      </c>
      <c r="AV358" s="1" t="s">
        <v>53</v>
      </c>
      <c r="AW358" s="1" t="s">
        <v>53</v>
      </c>
      <c r="AX358" s="1" t="s">
        <v>53</v>
      </c>
      <c r="AY358" s="1" t="s">
        <v>53</v>
      </c>
      <c r="AZ358" s="1" t="s">
        <v>53</v>
      </c>
    </row>
    <row r="359" spans="1:52" ht="26.1" customHeight="1" x14ac:dyDescent="0.3">
      <c r="A359" s="26"/>
      <c r="B359" s="26"/>
      <c r="C359" s="26"/>
      <c r="D359" s="26"/>
      <c r="E359" s="28"/>
      <c r="F359" s="31"/>
      <c r="G359" s="28"/>
      <c r="H359" s="31"/>
      <c r="I359" s="28"/>
      <c r="J359" s="31"/>
      <c r="K359" s="28"/>
      <c r="L359" s="31"/>
      <c r="M359" s="26"/>
    </row>
    <row r="360" spans="1:52" ht="26.1" customHeight="1" x14ac:dyDescent="0.3">
      <c r="A360" s="22" t="s">
        <v>1138</v>
      </c>
      <c r="B360" s="23"/>
      <c r="C360" s="23"/>
      <c r="D360" s="23"/>
      <c r="E360" s="27"/>
      <c r="F360" s="30"/>
      <c r="G360" s="27"/>
      <c r="H360" s="30"/>
      <c r="I360" s="27"/>
      <c r="J360" s="30"/>
      <c r="K360" s="27"/>
      <c r="L360" s="30"/>
      <c r="M360" s="24"/>
      <c r="N360" s="1" t="s">
        <v>717</v>
      </c>
    </row>
    <row r="361" spans="1:52" ht="26.1" customHeight="1" x14ac:dyDescent="0.3">
      <c r="A361" s="25" t="s">
        <v>1101</v>
      </c>
      <c r="B361" s="25" t="s">
        <v>581</v>
      </c>
      <c r="C361" s="25" t="s">
        <v>582</v>
      </c>
      <c r="D361" s="26">
        <v>0.04</v>
      </c>
      <c r="E361" s="28">
        <f>단가대비표!O88</f>
        <v>0</v>
      </c>
      <c r="F361" s="31">
        <f>TRUNC(E361*D361,1)</f>
        <v>0</v>
      </c>
      <c r="G361" s="28">
        <f>단가대비표!P88</f>
        <v>284440</v>
      </c>
      <c r="H361" s="31">
        <f>TRUNC(G361*D361,1)</f>
        <v>11377.6</v>
      </c>
      <c r="I361" s="28">
        <f>단가대비표!V88</f>
        <v>0</v>
      </c>
      <c r="J361" s="31">
        <f>TRUNC(I361*D361,1)</f>
        <v>0</v>
      </c>
      <c r="K361" s="28">
        <f t="shared" ref="K361:L363" si="46">TRUNC(E361+G361+I361,1)</f>
        <v>284440</v>
      </c>
      <c r="L361" s="31">
        <f t="shared" si="46"/>
        <v>11377.6</v>
      </c>
      <c r="M361" s="25" t="s">
        <v>53</v>
      </c>
      <c r="N361" s="1" t="s">
        <v>717</v>
      </c>
      <c r="O361" s="1" t="s">
        <v>1102</v>
      </c>
      <c r="P361" s="1" t="s">
        <v>66</v>
      </c>
      <c r="Q361" s="1" t="s">
        <v>66</v>
      </c>
      <c r="R361" s="1" t="s">
        <v>65</v>
      </c>
      <c r="V361">
        <v>1</v>
      </c>
      <c r="AV361" s="1" t="s">
        <v>53</v>
      </c>
      <c r="AW361" s="1" t="s">
        <v>1139</v>
      </c>
      <c r="AX361" s="1" t="s">
        <v>53</v>
      </c>
      <c r="AY361" s="1" t="s">
        <v>53</v>
      </c>
      <c r="AZ361" s="1" t="s">
        <v>53</v>
      </c>
    </row>
    <row r="362" spans="1:52" ht="26.1" customHeight="1" x14ac:dyDescent="0.3">
      <c r="A362" s="25" t="s">
        <v>748</v>
      </c>
      <c r="B362" s="25" t="s">
        <v>581</v>
      </c>
      <c r="C362" s="25" t="s">
        <v>582</v>
      </c>
      <c r="D362" s="26">
        <v>0.02</v>
      </c>
      <c r="E362" s="28">
        <f>단가대비표!O86</f>
        <v>0</v>
      </c>
      <c r="F362" s="31">
        <f>TRUNC(E362*D362,1)</f>
        <v>0</v>
      </c>
      <c r="G362" s="28">
        <f>단가대비표!P86</f>
        <v>172698</v>
      </c>
      <c r="H362" s="31">
        <f>TRUNC(G362*D362,1)</f>
        <v>3453.9</v>
      </c>
      <c r="I362" s="28">
        <f>단가대비표!V86</f>
        <v>0</v>
      </c>
      <c r="J362" s="31">
        <f>TRUNC(I362*D362,1)</f>
        <v>0</v>
      </c>
      <c r="K362" s="28">
        <f t="shared" si="46"/>
        <v>172698</v>
      </c>
      <c r="L362" s="31">
        <f t="shared" si="46"/>
        <v>3453.9</v>
      </c>
      <c r="M362" s="25" t="s">
        <v>53</v>
      </c>
      <c r="N362" s="1" t="s">
        <v>717</v>
      </c>
      <c r="O362" s="1" t="s">
        <v>749</v>
      </c>
      <c r="P362" s="1" t="s">
        <v>66</v>
      </c>
      <c r="Q362" s="1" t="s">
        <v>66</v>
      </c>
      <c r="R362" s="1" t="s">
        <v>65</v>
      </c>
      <c r="V362">
        <v>1</v>
      </c>
      <c r="AV362" s="1" t="s">
        <v>53</v>
      </c>
      <c r="AW362" s="1" t="s">
        <v>1140</v>
      </c>
      <c r="AX362" s="1" t="s">
        <v>53</v>
      </c>
      <c r="AY362" s="1" t="s">
        <v>53</v>
      </c>
      <c r="AZ362" s="1" t="s">
        <v>53</v>
      </c>
    </row>
    <row r="363" spans="1:52" ht="26.1" customHeight="1" x14ac:dyDescent="0.3">
      <c r="A363" s="25" t="s">
        <v>847</v>
      </c>
      <c r="B363" s="25" t="s">
        <v>1141</v>
      </c>
      <c r="C363" s="25" t="s">
        <v>387</v>
      </c>
      <c r="D363" s="26">
        <v>1</v>
      </c>
      <c r="E363" s="28">
        <v>0</v>
      </c>
      <c r="F363" s="31">
        <f>TRUNC(E363*D363,1)</f>
        <v>0</v>
      </c>
      <c r="G363" s="28">
        <v>0</v>
      </c>
      <c r="H363" s="31">
        <f>TRUNC(G363*D363,1)</f>
        <v>0</v>
      </c>
      <c r="I363" s="28">
        <f>TRUNC(SUMIF(V361:V363, RIGHTB(O363, 1), H361:H363)*U363, 2)</f>
        <v>296.63</v>
      </c>
      <c r="J363" s="31">
        <f>TRUNC(I363*D363,1)</f>
        <v>296.60000000000002</v>
      </c>
      <c r="K363" s="28">
        <f t="shared" si="46"/>
        <v>296.60000000000002</v>
      </c>
      <c r="L363" s="31">
        <f t="shared" si="46"/>
        <v>296.60000000000002</v>
      </c>
      <c r="M363" s="25" t="s">
        <v>53</v>
      </c>
      <c r="N363" s="1" t="s">
        <v>717</v>
      </c>
      <c r="O363" s="1" t="s">
        <v>388</v>
      </c>
      <c r="P363" s="1" t="s">
        <v>66</v>
      </c>
      <c r="Q363" s="1" t="s">
        <v>66</v>
      </c>
      <c r="R363" s="1" t="s">
        <v>66</v>
      </c>
      <c r="S363">
        <v>1</v>
      </c>
      <c r="T363">
        <v>2</v>
      </c>
      <c r="U363">
        <v>0.02</v>
      </c>
      <c r="AV363" s="1" t="s">
        <v>53</v>
      </c>
      <c r="AW363" s="1" t="s">
        <v>1142</v>
      </c>
      <c r="AX363" s="1" t="s">
        <v>53</v>
      </c>
      <c r="AY363" s="1" t="s">
        <v>53</v>
      </c>
      <c r="AZ363" s="1" t="s">
        <v>53</v>
      </c>
    </row>
    <row r="364" spans="1:52" ht="26.1" customHeight="1" x14ac:dyDescent="0.3">
      <c r="A364" s="25" t="s">
        <v>585</v>
      </c>
      <c r="B364" s="25" t="s">
        <v>53</v>
      </c>
      <c r="C364" s="25" t="s">
        <v>53</v>
      </c>
      <c r="D364" s="26"/>
      <c r="E364" s="28"/>
      <c r="F364" s="31">
        <f>TRUNC(SUMIF(N361:N363, N360, F361:F363),0)</f>
        <v>0</v>
      </c>
      <c r="G364" s="28"/>
      <c r="H364" s="31">
        <f>TRUNC(SUMIF(N361:N363, N360, H361:H363),0)</f>
        <v>14831</v>
      </c>
      <c r="I364" s="28"/>
      <c r="J364" s="31">
        <f>TRUNC(SUMIF(N361:N363, N360, J361:J363),0)</f>
        <v>296</v>
      </c>
      <c r="K364" s="28"/>
      <c r="L364" s="31">
        <f>F364+H364+J364</f>
        <v>15127</v>
      </c>
      <c r="M364" s="25" t="s">
        <v>53</v>
      </c>
      <c r="N364" s="1" t="s">
        <v>112</v>
      </c>
      <c r="O364" s="1" t="s">
        <v>112</v>
      </c>
      <c r="P364" s="1" t="s">
        <v>53</v>
      </c>
      <c r="Q364" s="1" t="s">
        <v>53</v>
      </c>
      <c r="R364" s="1" t="s">
        <v>53</v>
      </c>
      <c r="AV364" s="1" t="s">
        <v>53</v>
      </c>
      <c r="AW364" s="1" t="s">
        <v>53</v>
      </c>
      <c r="AX364" s="1" t="s">
        <v>53</v>
      </c>
      <c r="AY364" s="1" t="s">
        <v>53</v>
      </c>
      <c r="AZ364" s="1" t="s">
        <v>53</v>
      </c>
    </row>
    <row r="365" spans="1:52" ht="26.1" customHeight="1" x14ac:dyDescent="0.3">
      <c r="A365" s="26"/>
      <c r="B365" s="26"/>
      <c r="C365" s="26"/>
      <c r="D365" s="26"/>
      <c r="E365" s="28"/>
      <c r="F365" s="31"/>
      <c r="G365" s="28"/>
      <c r="H365" s="31"/>
      <c r="I365" s="28"/>
      <c r="J365" s="31"/>
      <c r="K365" s="28"/>
      <c r="L365" s="31"/>
      <c r="M365" s="26"/>
    </row>
    <row r="366" spans="1:52" ht="26.1" customHeight="1" x14ac:dyDescent="0.3">
      <c r="A366" s="22" t="s">
        <v>1143</v>
      </c>
      <c r="B366" s="23"/>
      <c r="C366" s="23"/>
      <c r="D366" s="23"/>
      <c r="E366" s="27"/>
      <c r="F366" s="30"/>
      <c r="G366" s="27"/>
      <c r="H366" s="30"/>
      <c r="I366" s="27"/>
      <c r="J366" s="30"/>
      <c r="K366" s="27"/>
      <c r="L366" s="30"/>
      <c r="M366" s="24"/>
      <c r="N366" s="1" t="s">
        <v>734</v>
      </c>
    </row>
    <row r="367" spans="1:52" ht="26.1" customHeight="1" x14ac:dyDescent="0.3">
      <c r="A367" s="25" t="s">
        <v>1101</v>
      </c>
      <c r="B367" s="25" t="s">
        <v>581</v>
      </c>
      <c r="C367" s="25" t="s">
        <v>582</v>
      </c>
      <c r="D367" s="26">
        <v>4.6199999999999998E-2</v>
      </c>
      <c r="E367" s="28">
        <f>단가대비표!O88</f>
        <v>0</v>
      </c>
      <c r="F367" s="31">
        <f>TRUNC(E367*D367,1)</f>
        <v>0</v>
      </c>
      <c r="G367" s="28">
        <f>단가대비표!P88</f>
        <v>284440</v>
      </c>
      <c r="H367" s="31">
        <f>TRUNC(G367*D367,1)</f>
        <v>13141.1</v>
      </c>
      <c r="I367" s="28">
        <f>단가대비표!V88</f>
        <v>0</v>
      </c>
      <c r="J367" s="31">
        <f>TRUNC(I367*D367,1)</f>
        <v>0</v>
      </c>
      <c r="K367" s="28">
        <f t="shared" ref="K367:L369" si="47">TRUNC(E367+G367+I367,1)</f>
        <v>284440</v>
      </c>
      <c r="L367" s="31">
        <f t="shared" si="47"/>
        <v>13141.1</v>
      </c>
      <c r="M367" s="25" t="s">
        <v>53</v>
      </c>
      <c r="N367" s="1" t="s">
        <v>734</v>
      </c>
      <c r="O367" s="1" t="s">
        <v>1102</v>
      </c>
      <c r="P367" s="1" t="s">
        <v>66</v>
      </c>
      <c r="Q367" s="1" t="s">
        <v>66</v>
      </c>
      <c r="R367" s="1" t="s">
        <v>65</v>
      </c>
      <c r="V367">
        <v>1</v>
      </c>
      <c r="AV367" s="1" t="s">
        <v>53</v>
      </c>
      <c r="AW367" s="1" t="s">
        <v>1144</v>
      </c>
      <c r="AX367" s="1" t="s">
        <v>53</v>
      </c>
      <c r="AY367" s="1" t="s">
        <v>53</v>
      </c>
      <c r="AZ367" s="1" t="s">
        <v>53</v>
      </c>
    </row>
    <row r="368" spans="1:52" ht="26.1" customHeight="1" x14ac:dyDescent="0.3">
      <c r="A368" s="25" t="s">
        <v>748</v>
      </c>
      <c r="B368" s="25" t="s">
        <v>581</v>
      </c>
      <c r="C368" s="25" t="s">
        <v>582</v>
      </c>
      <c r="D368" s="26">
        <v>2.3099999999999999E-2</v>
      </c>
      <c r="E368" s="28">
        <f>단가대비표!O86</f>
        <v>0</v>
      </c>
      <c r="F368" s="31">
        <f>TRUNC(E368*D368,1)</f>
        <v>0</v>
      </c>
      <c r="G368" s="28">
        <f>단가대비표!P86</f>
        <v>172698</v>
      </c>
      <c r="H368" s="31">
        <f>TRUNC(G368*D368,1)</f>
        <v>3989.3</v>
      </c>
      <c r="I368" s="28">
        <f>단가대비표!V86</f>
        <v>0</v>
      </c>
      <c r="J368" s="31">
        <f>TRUNC(I368*D368,1)</f>
        <v>0</v>
      </c>
      <c r="K368" s="28">
        <f t="shared" si="47"/>
        <v>172698</v>
      </c>
      <c r="L368" s="31">
        <f t="shared" si="47"/>
        <v>3989.3</v>
      </c>
      <c r="M368" s="25" t="s">
        <v>53</v>
      </c>
      <c r="N368" s="1" t="s">
        <v>734</v>
      </c>
      <c r="O368" s="1" t="s">
        <v>749</v>
      </c>
      <c r="P368" s="1" t="s">
        <v>66</v>
      </c>
      <c r="Q368" s="1" t="s">
        <v>66</v>
      </c>
      <c r="R368" s="1" t="s">
        <v>65</v>
      </c>
      <c r="V368">
        <v>1</v>
      </c>
      <c r="AV368" s="1" t="s">
        <v>53</v>
      </c>
      <c r="AW368" s="1" t="s">
        <v>1145</v>
      </c>
      <c r="AX368" s="1" t="s">
        <v>53</v>
      </c>
      <c r="AY368" s="1" t="s">
        <v>53</v>
      </c>
      <c r="AZ368" s="1" t="s">
        <v>53</v>
      </c>
    </row>
    <row r="369" spans="1:52" ht="26.1" customHeight="1" x14ac:dyDescent="0.3">
      <c r="A369" s="25" t="s">
        <v>847</v>
      </c>
      <c r="B369" s="25" t="s">
        <v>1141</v>
      </c>
      <c r="C369" s="25" t="s">
        <v>387</v>
      </c>
      <c r="D369" s="26">
        <v>1</v>
      </c>
      <c r="E369" s="28">
        <v>0</v>
      </c>
      <c r="F369" s="31">
        <f>TRUNC(E369*D369,1)</f>
        <v>0</v>
      </c>
      <c r="G369" s="28">
        <v>0</v>
      </c>
      <c r="H369" s="31">
        <f>TRUNC(G369*D369,1)</f>
        <v>0</v>
      </c>
      <c r="I369" s="28">
        <f>TRUNC(SUMIF(V367:V369, RIGHTB(O369, 1), H367:H369)*U369, 2)</f>
        <v>342.6</v>
      </c>
      <c r="J369" s="31">
        <f>TRUNC(I369*D369,1)</f>
        <v>342.6</v>
      </c>
      <c r="K369" s="28">
        <f t="shared" si="47"/>
        <v>342.6</v>
      </c>
      <c r="L369" s="31">
        <f t="shared" si="47"/>
        <v>342.6</v>
      </c>
      <c r="M369" s="25" t="s">
        <v>53</v>
      </c>
      <c r="N369" s="1" t="s">
        <v>734</v>
      </c>
      <c r="O369" s="1" t="s">
        <v>388</v>
      </c>
      <c r="P369" s="1" t="s">
        <v>66</v>
      </c>
      <c r="Q369" s="1" t="s">
        <v>66</v>
      </c>
      <c r="R369" s="1" t="s">
        <v>66</v>
      </c>
      <c r="S369">
        <v>1</v>
      </c>
      <c r="T369">
        <v>2</v>
      </c>
      <c r="U369">
        <v>0.02</v>
      </c>
      <c r="AV369" s="1" t="s">
        <v>53</v>
      </c>
      <c r="AW369" s="1" t="s">
        <v>1146</v>
      </c>
      <c r="AX369" s="1" t="s">
        <v>53</v>
      </c>
      <c r="AY369" s="1" t="s">
        <v>53</v>
      </c>
      <c r="AZ369" s="1" t="s">
        <v>53</v>
      </c>
    </row>
    <row r="370" spans="1:52" ht="26.1" customHeight="1" x14ac:dyDescent="0.3">
      <c r="A370" s="25" t="s">
        <v>585</v>
      </c>
      <c r="B370" s="25" t="s">
        <v>53</v>
      </c>
      <c r="C370" s="25" t="s">
        <v>53</v>
      </c>
      <c r="D370" s="26"/>
      <c r="E370" s="28"/>
      <c r="F370" s="31">
        <f>TRUNC(SUMIF(N367:N369, N366, F367:F369),0)</f>
        <v>0</v>
      </c>
      <c r="G370" s="28"/>
      <c r="H370" s="31">
        <f>TRUNC(SUMIF(N367:N369, N366, H367:H369),0)</f>
        <v>17130</v>
      </c>
      <c r="I370" s="28"/>
      <c r="J370" s="31">
        <f>TRUNC(SUMIF(N367:N369, N366, J367:J369),0)</f>
        <v>342</v>
      </c>
      <c r="K370" s="28"/>
      <c r="L370" s="31">
        <f>F370+H370+J370</f>
        <v>17472</v>
      </c>
      <c r="M370" s="25" t="s">
        <v>53</v>
      </c>
      <c r="N370" s="1" t="s">
        <v>112</v>
      </c>
      <c r="O370" s="1" t="s">
        <v>112</v>
      </c>
      <c r="P370" s="1" t="s">
        <v>53</v>
      </c>
      <c r="Q370" s="1" t="s">
        <v>53</v>
      </c>
      <c r="R370" s="1" t="s">
        <v>53</v>
      </c>
      <c r="AV370" s="1" t="s">
        <v>53</v>
      </c>
      <c r="AW370" s="1" t="s">
        <v>53</v>
      </c>
      <c r="AX370" s="1" t="s">
        <v>53</v>
      </c>
      <c r="AY370" s="1" t="s">
        <v>53</v>
      </c>
      <c r="AZ370" s="1" t="s">
        <v>53</v>
      </c>
    </row>
    <row r="371" spans="1:52" ht="26.1" customHeight="1" x14ac:dyDescent="0.3">
      <c r="A371" s="26"/>
      <c r="B371" s="26"/>
      <c r="C371" s="26"/>
      <c r="D371" s="26"/>
      <c r="E371" s="28"/>
      <c r="F371" s="31"/>
      <c r="G371" s="28"/>
      <c r="H371" s="31"/>
      <c r="I371" s="28"/>
      <c r="J371" s="31"/>
      <c r="K371" s="28"/>
      <c r="L371" s="31"/>
      <c r="M371" s="26"/>
    </row>
    <row r="372" spans="1:52" ht="26.1" customHeight="1" x14ac:dyDescent="0.3">
      <c r="A372" s="22" t="s">
        <v>1147</v>
      </c>
      <c r="B372" s="23"/>
      <c r="C372" s="23"/>
      <c r="D372" s="23"/>
      <c r="E372" s="27"/>
      <c r="F372" s="30"/>
      <c r="G372" s="27"/>
      <c r="H372" s="30"/>
      <c r="I372" s="27"/>
      <c r="J372" s="30"/>
      <c r="K372" s="27"/>
      <c r="L372" s="30"/>
      <c r="M372" s="24"/>
      <c r="N372" s="1" t="s">
        <v>743</v>
      </c>
    </row>
    <row r="373" spans="1:52" ht="26.1" customHeight="1" x14ac:dyDescent="0.3">
      <c r="A373" s="25" t="s">
        <v>1101</v>
      </c>
      <c r="B373" s="25" t="s">
        <v>581</v>
      </c>
      <c r="C373" s="25" t="s">
        <v>582</v>
      </c>
      <c r="D373" s="26">
        <v>0.57999999999999996</v>
      </c>
      <c r="E373" s="28">
        <f>단가대비표!O88</f>
        <v>0</v>
      </c>
      <c r="F373" s="31">
        <f>TRUNC(E373*D373,1)</f>
        <v>0</v>
      </c>
      <c r="G373" s="28">
        <f>단가대비표!P88</f>
        <v>284440</v>
      </c>
      <c r="H373" s="31">
        <f>TRUNC(G373*D373,1)</f>
        <v>164975.20000000001</v>
      </c>
      <c r="I373" s="28">
        <f>단가대비표!V88</f>
        <v>0</v>
      </c>
      <c r="J373" s="31">
        <f>TRUNC(I373*D373,1)</f>
        <v>0</v>
      </c>
      <c r="K373" s="28">
        <f t="shared" ref="K373:L376" si="48">TRUNC(E373+G373+I373,1)</f>
        <v>284440</v>
      </c>
      <c r="L373" s="31">
        <f t="shared" si="48"/>
        <v>164975.20000000001</v>
      </c>
      <c r="M373" s="25" t="s">
        <v>590</v>
      </c>
      <c r="N373" s="1" t="s">
        <v>53</v>
      </c>
      <c r="O373" s="1" t="s">
        <v>1102</v>
      </c>
      <c r="P373" s="1" t="s">
        <v>66</v>
      </c>
      <c r="Q373" s="1" t="s">
        <v>66</v>
      </c>
      <c r="R373" s="1" t="s">
        <v>65</v>
      </c>
      <c r="V373">
        <v>1</v>
      </c>
      <c r="AV373" s="1" t="s">
        <v>53</v>
      </c>
      <c r="AW373" s="1" t="s">
        <v>1149</v>
      </c>
      <c r="AX373" s="1" t="s">
        <v>53</v>
      </c>
      <c r="AY373" s="1" t="s">
        <v>593</v>
      </c>
      <c r="AZ373" s="1" t="s">
        <v>53</v>
      </c>
    </row>
    <row r="374" spans="1:52" ht="26.1" customHeight="1" x14ac:dyDescent="0.3">
      <c r="A374" s="25" t="s">
        <v>960</v>
      </c>
      <c r="B374" s="25" t="s">
        <v>581</v>
      </c>
      <c r="C374" s="25" t="s">
        <v>582</v>
      </c>
      <c r="D374" s="26">
        <v>0.34</v>
      </c>
      <c r="E374" s="28">
        <f>단가대비표!O87</f>
        <v>0</v>
      </c>
      <c r="F374" s="31">
        <f>TRUNC(E374*D374,1)</f>
        <v>0</v>
      </c>
      <c r="G374" s="28">
        <f>단가대비표!P87</f>
        <v>228717</v>
      </c>
      <c r="H374" s="31">
        <f>TRUNC(G374*D374,1)</f>
        <v>77763.7</v>
      </c>
      <c r="I374" s="28">
        <f>단가대비표!V87</f>
        <v>0</v>
      </c>
      <c r="J374" s="31">
        <f>TRUNC(I374*D374,1)</f>
        <v>0</v>
      </c>
      <c r="K374" s="28">
        <f t="shared" si="48"/>
        <v>228717</v>
      </c>
      <c r="L374" s="31">
        <f t="shared" si="48"/>
        <v>77763.7</v>
      </c>
      <c r="M374" s="25" t="s">
        <v>590</v>
      </c>
      <c r="N374" s="1" t="s">
        <v>53</v>
      </c>
      <c r="O374" s="1" t="s">
        <v>961</v>
      </c>
      <c r="P374" s="1" t="s">
        <v>66</v>
      </c>
      <c r="Q374" s="1" t="s">
        <v>66</v>
      </c>
      <c r="R374" s="1" t="s">
        <v>65</v>
      </c>
      <c r="V374">
        <v>1</v>
      </c>
      <c r="AV374" s="1" t="s">
        <v>53</v>
      </c>
      <c r="AW374" s="1" t="s">
        <v>1150</v>
      </c>
      <c r="AX374" s="1" t="s">
        <v>53</v>
      </c>
      <c r="AY374" s="1" t="s">
        <v>593</v>
      </c>
      <c r="AZ374" s="1" t="s">
        <v>53</v>
      </c>
    </row>
    <row r="375" spans="1:52" ht="26.1" customHeight="1" x14ac:dyDescent="0.3">
      <c r="A375" s="25" t="s">
        <v>60</v>
      </c>
      <c r="B375" s="25" t="s">
        <v>61</v>
      </c>
      <c r="C375" s="25" t="s">
        <v>62</v>
      </c>
      <c r="D375" s="26">
        <v>2</v>
      </c>
      <c r="E375" s="28">
        <f>일위대가목록!E4</f>
        <v>8873</v>
      </c>
      <c r="F375" s="31">
        <f>TRUNC(E375*D375,1)</f>
        <v>17746</v>
      </c>
      <c r="G375" s="28">
        <f>일위대가목록!F4</f>
        <v>59025</v>
      </c>
      <c r="H375" s="31">
        <f>TRUNC(G375*D375,1)</f>
        <v>118050</v>
      </c>
      <c r="I375" s="28">
        <f>일위대가목록!G4</f>
        <v>31344</v>
      </c>
      <c r="J375" s="31">
        <f>TRUNC(I375*D375,1)</f>
        <v>62688</v>
      </c>
      <c r="K375" s="28">
        <f t="shared" si="48"/>
        <v>99242</v>
      </c>
      <c r="L375" s="31">
        <f t="shared" si="48"/>
        <v>198484</v>
      </c>
      <c r="M375" s="25" t="s">
        <v>590</v>
      </c>
      <c r="N375" s="1" t="s">
        <v>53</v>
      </c>
      <c r="O375" s="1" t="s">
        <v>64</v>
      </c>
      <c r="P375" s="1" t="s">
        <v>65</v>
      </c>
      <c r="Q375" s="1" t="s">
        <v>66</v>
      </c>
      <c r="R375" s="1" t="s">
        <v>66</v>
      </c>
      <c r="V375">
        <v>1</v>
      </c>
      <c r="AV375" s="1" t="s">
        <v>53</v>
      </c>
      <c r="AW375" s="1" t="s">
        <v>1151</v>
      </c>
      <c r="AX375" s="1" t="s">
        <v>53</v>
      </c>
      <c r="AY375" s="1" t="s">
        <v>593</v>
      </c>
      <c r="AZ375" s="1" t="s">
        <v>53</v>
      </c>
    </row>
    <row r="376" spans="1:52" ht="26.1" customHeight="1" x14ac:dyDescent="0.3">
      <c r="A376" s="25" t="s">
        <v>594</v>
      </c>
      <c r="B376" s="25" t="s">
        <v>745</v>
      </c>
      <c r="C376" s="25" t="s">
        <v>387</v>
      </c>
      <c r="D376" s="26">
        <v>1</v>
      </c>
      <c r="E376" s="28">
        <v>0</v>
      </c>
      <c r="F376" s="31">
        <f>TRUNC(E376*D376,1)</f>
        <v>0</v>
      </c>
      <c r="G376" s="28">
        <v>0</v>
      </c>
      <c r="H376" s="31">
        <f>TRUNC(G376*D376,1)</f>
        <v>0</v>
      </c>
      <c r="I376" s="28">
        <f>TRUNC(SUMIF(V373:V376, RIGHTB(O376, 1), L373:L376)*U376, 2)</f>
        <v>441222.9</v>
      </c>
      <c r="J376" s="31">
        <f>TRUNC(I376*D376,1)</f>
        <v>441222.9</v>
      </c>
      <c r="K376" s="28">
        <f t="shared" si="48"/>
        <v>441222.9</v>
      </c>
      <c r="L376" s="31">
        <f t="shared" si="48"/>
        <v>441222.9</v>
      </c>
      <c r="M376" s="25" t="s">
        <v>53</v>
      </c>
      <c r="N376" s="1" t="s">
        <v>743</v>
      </c>
      <c r="O376" s="1" t="s">
        <v>388</v>
      </c>
      <c r="P376" s="1" t="s">
        <v>66</v>
      </c>
      <c r="Q376" s="1" t="s">
        <v>66</v>
      </c>
      <c r="R376" s="1" t="s">
        <v>66</v>
      </c>
      <c r="S376">
        <v>3</v>
      </c>
      <c r="T376">
        <v>2</v>
      </c>
      <c r="U376">
        <v>1</v>
      </c>
      <c r="AV376" s="1" t="s">
        <v>53</v>
      </c>
      <c r="AW376" s="1" t="s">
        <v>1152</v>
      </c>
      <c r="AX376" s="1" t="s">
        <v>53</v>
      </c>
      <c r="AY376" s="1" t="s">
        <v>53</v>
      </c>
      <c r="AZ376" s="1" t="s">
        <v>53</v>
      </c>
    </row>
    <row r="377" spans="1:52" ht="26.1" customHeight="1" x14ac:dyDescent="0.3">
      <c r="A377" s="25" t="s">
        <v>585</v>
      </c>
      <c r="B377" s="25" t="s">
        <v>53</v>
      </c>
      <c r="C377" s="25" t="s">
        <v>53</v>
      </c>
      <c r="D377" s="26"/>
      <c r="E377" s="28"/>
      <c r="F377" s="31">
        <f>TRUNC(SUMIF(N373:N376, N372, F373:F376),0)</f>
        <v>0</v>
      </c>
      <c r="G377" s="28"/>
      <c r="H377" s="31">
        <f>TRUNC(SUMIF(N373:N376, N372, H373:H376),0)</f>
        <v>0</v>
      </c>
      <c r="I377" s="28"/>
      <c r="J377" s="31">
        <f>TRUNC(SUMIF(N373:N376, N372, J373:J376),0)</f>
        <v>441222</v>
      </c>
      <c r="K377" s="28"/>
      <c r="L377" s="31">
        <f>F377+H377+J377</f>
        <v>441222</v>
      </c>
      <c r="M377" s="25" t="s">
        <v>53</v>
      </c>
      <c r="N377" s="1" t="s">
        <v>112</v>
      </c>
      <c r="O377" s="1" t="s">
        <v>112</v>
      </c>
      <c r="P377" s="1" t="s">
        <v>53</v>
      </c>
      <c r="Q377" s="1" t="s">
        <v>53</v>
      </c>
      <c r="R377" s="1" t="s">
        <v>53</v>
      </c>
      <c r="AV377" s="1" t="s">
        <v>53</v>
      </c>
      <c r="AW377" s="1" t="s">
        <v>53</v>
      </c>
      <c r="AX377" s="1" t="s">
        <v>53</v>
      </c>
      <c r="AY377" s="1" t="s">
        <v>53</v>
      </c>
      <c r="AZ377" s="1" t="s">
        <v>53</v>
      </c>
    </row>
    <row r="378" spans="1:52" ht="26.1" customHeight="1" x14ac:dyDescent="0.3">
      <c r="A378" s="26"/>
      <c r="B378" s="26"/>
      <c r="C378" s="26"/>
      <c r="D378" s="26"/>
      <c r="E378" s="28"/>
      <c r="F378" s="31"/>
      <c r="G378" s="28"/>
      <c r="H378" s="31"/>
      <c r="I378" s="28"/>
      <c r="J378" s="31"/>
      <c r="K378" s="28"/>
      <c r="L378" s="31"/>
      <c r="M378" s="26"/>
    </row>
    <row r="379" spans="1:52" ht="26.1" customHeight="1" x14ac:dyDescent="0.3">
      <c r="A379" s="22" t="s">
        <v>1153</v>
      </c>
      <c r="B379" s="23"/>
      <c r="C379" s="23"/>
      <c r="D379" s="23"/>
      <c r="E379" s="27"/>
      <c r="F379" s="30"/>
      <c r="G379" s="27"/>
      <c r="H379" s="30"/>
      <c r="I379" s="27"/>
      <c r="J379" s="30"/>
      <c r="K379" s="27"/>
      <c r="L379" s="30"/>
      <c r="M379" s="24"/>
      <c r="N379" s="1" t="s">
        <v>767</v>
      </c>
    </row>
    <row r="380" spans="1:52" ht="26.1" customHeight="1" x14ac:dyDescent="0.3">
      <c r="A380" s="25" t="s">
        <v>307</v>
      </c>
      <c r="B380" s="25" t="s">
        <v>1154</v>
      </c>
      <c r="C380" s="25" t="s">
        <v>163</v>
      </c>
      <c r="D380" s="26">
        <v>510</v>
      </c>
      <c r="E380" s="28">
        <f>단가대비표!O25</f>
        <v>0</v>
      </c>
      <c r="F380" s="31">
        <f>TRUNC(E380*D380,1)</f>
        <v>0</v>
      </c>
      <c r="G380" s="28">
        <f>단가대비표!P25</f>
        <v>0</v>
      </c>
      <c r="H380" s="31">
        <f>TRUNC(G380*D380,1)</f>
        <v>0</v>
      </c>
      <c r="I380" s="28">
        <f>단가대비표!V25</f>
        <v>0</v>
      </c>
      <c r="J380" s="31">
        <f>TRUNC(I380*D380,1)</f>
        <v>0</v>
      </c>
      <c r="K380" s="28">
        <f t="shared" ref="K380:L382" si="49">TRUNC(E380+G380+I380,1)</f>
        <v>0</v>
      </c>
      <c r="L380" s="31">
        <f t="shared" si="49"/>
        <v>0</v>
      </c>
      <c r="M380" s="25" t="s">
        <v>1155</v>
      </c>
      <c r="N380" s="1" t="s">
        <v>767</v>
      </c>
      <c r="O380" s="1" t="s">
        <v>1156</v>
      </c>
      <c r="P380" s="1" t="s">
        <v>66</v>
      </c>
      <c r="Q380" s="1" t="s">
        <v>66</v>
      </c>
      <c r="R380" s="1" t="s">
        <v>65</v>
      </c>
      <c r="AV380" s="1" t="s">
        <v>53</v>
      </c>
      <c r="AW380" s="1" t="s">
        <v>1157</v>
      </c>
      <c r="AX380" s="1" t="s">
        <v>53</v>
      </c>
      <c r="AY380" s="1" t="s">
        <v>53</v>
      </c>
      <c r="AZ380" s="1" t="s">
        <v>53</v>
      </c>
    </row>
    <row r="381" spans="1:52" ht="26.1" customHeight="1" x14ac:dyDescent="0.3">
      <c r="A381" s="25" t="s">
        <v>303</v>
      </c>
      <c r="B381" s="25" t="s">
        <v>1158</v>
      </c>
      <c r="C381" s="25" t="s">
        <v>304</v>
      </c>
      <c r="D381" s="26">
        <v>1.1000000000000001</v>
      </c>
      <c r="E381" s="28">
        <f>단가대비표!O11</f>
        <v>0</v>
      </c>
      <c r="F381" s="31">
        <f>TRUNC(E381*D381,1)</f>
        <v>0</v>
      </c>
      <c r="G381" s="28">
        <f>단가대비표!P11</f>
        <v>0</v>
      </c>
      <c r="H381" s="31">
        <f>TRUNC(G381*D381,1)</f>
        <v>0</v>
      </c>
      <c r="I381" s="28">
        <f>단가대비표!V11</f>
        <v>0</v>
      </c>
      <c r="J381" s="31">
        <f>TRUNC(I381*D381,1)</f>
        <v>0</v>
      </c>
      <c r="K381" s="28">
        <f t="shared" si="49"/>
        <v>0</v>
      </c>
      <c r="L381" s="31">
        <f t="shared" si="49"/>
        <v>0</v>
      </c>
      <c r="M381" s="25" t="s">
        <v>1155</v>
      </c>
      <c r="N381" s="1" t="s">
        <v>767</v>
      </c>
      <c r="O381" s="1" t="s">
        <v>1159</v>
      </c>
      <c r="P381" s="1" t="s">
        <v>66</v>
      </c>
      <c r="Q381" s="1" t="s">
        <v>66</v>
      </c>
      <c r="R381" s="1" t="s">
        <v>65</v>
      </c>
      <c r="AV381" s="1" t="s">
        <v>53</v>
      </c>
      <c r="AW381" s="1" t="s">
        <v>1160</v>
      </c>
      <c r="AX381" s="1" t="s">
        <v>53</v>
      </c>
      <c r="AY381" s="1" t="s">
        <v>53</v>
      </c>
      <c r="AZ381" s="1" t="s">
        <v>53</v>
      </c>
    </row>
    <row r="382" spans="1:52" ht="26.1" customHeight="1" x14ac:dyDescent="0.3">
      <c r="A382" s="25" t="s">
        <v>1161</v>
      </c>
      <c r="B382" s="25" t="s">
        <v>1162</v>
      </c>
      <c r="C382" s="25" t="s">
        <v>304</v>
      </c>
      <c r="D382" s="26">
        <v>1</v>
      </c>
      <c r="E382" s="28">
        <f>일위대가목록!E66</f>
        <v>0</v>
      </c>
      <c r="F382" s="31">
        <f>TRUNC(E382*D382,1)</f>
        <v>0</v>
      </c>
      <c r="G382" s="28">
        <f>일위대가목록!F66</f>
        <v>113980</v>
      </c>
      <c r="H382" s="31">
        <f>TRUNC(G382*D382,1)</f>
        <v>113980</v>
      </c>
      <c r="I382" s="28">
        <f>일위대가목록!G66</f>
        <v>0</v>
      </c>
      <c r="J382" s="31">
        <f>TRUNC(I382*D382,1)</f>
        <v>0</v>
      </c>
      <c r="K382" s="28">
        <f t="shared" si="49"/>
        <v>113980</v>
      </c>
      <c r="L382" s="31">
        <f t="shared" si="49"/>
        <v>113980</v>
      </c>
      <c r="M382" s="25" t="s">
        <v>1163</v>
      </c>
      <c r="N382" s="1" t="s">
        <v>767</v>
      </c>
      <c r="O382" s="1" t="s">
        <v>1164</v>
      </c>
      <c r="P382" s="1" t="s">
        <v>65</v>
      </c>
      <c r="Q382" s="1" t="s">
        <v>66</v>
      </c>
      <c r="R382" s="1" t="s">
        <v>66</v>
      </c>
      <c r="AV382" s="1" t="s">
        <v>53</v>
      </c>
      <c r="AW382" s="1" t="s">
        <v>1165</v>
      </c>
      <c r="AX382" s="1" t="s">
        <v>53</v>
      </c>
      <c r="AY382" s="1" t="s">
        <v>53</v>
      </c>
      <c r="AZ382" s="1" t="s">
        <v>53</v>
      </c>
    </row>
    <row r="383" spans="1:52" ht="26.1" customHeight="1" x14ac:dyDescent="0.3">
      <c r="A383" s="25" t="s">
        <v>585</v>
      </c>
      <c r="B383" s="25" t="s">
        <v>53</v>
      </c>
      <c r="C383" s="25" t="s">
        <v>53</v>
      </c>
      <c r="D383" s="26"/>
      <c r="E383" s="28"/>
      <c r="F383" s="31">
        <f>TRUNC(SUMIF(N380:N382, N379, F380:F382),0)</f>
        <v>0</v>
      </c>
      <c r="G383" s="28"/>
      <c r="H383" s="31">
        <f>TRUNC(SUMIF(N380:N382, N379, H380:H382),0)</f>
        <v>113980</v>
      </c>
      <c r="I383" s="28"/>
      <c r="J383" s="31">
        <f>TRUNC(SUMIF(N380:N382, N379, J380:J382),0)</f>
        <v>0</v>
      </c>
      <c r="K383" s="28"/>
      <c r="L383" s="31">
        <f>F383+H383+J383</f>
        <v>113980</v>
      </c>
      <c r="M383" s="25" t="s">
        <v>53</v>
      </c>
      <c r="N383" s="1" t="s">
        <v>112</v>
      </c>
      <c r="O383" s="1" t="s">
        <v>112</v>
      </c>
      <c r="P383" s="1" t="s">
        <v>53</v>
      </c>
      <c r="Q383" s="1" t="s">
        <v>53</v>
      </c>
      <c r="R383" s="1" t="s">
        <v>53</v>
      </c>
      <c r="AV383" s="1" t="s">
        <v>53</v>
      </c>
      <c r="AW383" s="1" t="s">
        <v>53</v>
      </c>
      <c r="AX383" s="1" t="s">
        <v>53</v>
      </c>
      <c r="AY383" s="1" t="s">
        <v>53</v>
      </c>
      <c r="AZ383" s="1" t="s">
        <v>53</v>
      </c>
    </row>
    <row r="384" spans="1:52" ht="26.1" customHeight="1" x14ac:dyDescent="0.3">
      <c r="A384" s="26"/>
      <c r="B384" s="26"/>
      <c r="C384" s="26"/>
      <c r="D384" s="26"/>
      <c r="E384" s="28"/>
      <c r="F384" s="31"/>
      <c r="G384" s="28"/>
      <c r="H384" s="31"/>
      <c r="I384" s="28"/>
      <c r="J384" s="31"/>
      <c r="K384" s="28"/>
      <c r="L384" s="31"/>
      <c r="M384" s="26"/>
    </row>
    <row r="385" spans="1:52" ht="26.1" customHeight="1" x14ac:dyDescent="0.3">
      <c r="A385" s="22" t="s">
        <v>1166</v>
      </c>
      <c r="B385" s="23"/>
      <c r="C385" s="23"/>
      <c r="D385" s="23"/>
      <c r="E385" s="27"/>
      <c r="F385" s="30"/>
      <c r="G385" s="27"/>
      <c r="H385" s="30"/>
      <c r="I385" s="27"/>
      <c r="J385" s="30"/>
      <c r="K385" s="27"/>
      <c r="L385" s="30"/>
      <c r="M385" s="24"/>
      <c r="N385" s="1" t="s">
        <v>772</v>
      </c>
    </row>
    <row r="386" spans="1:52" ht="26.1" customHeight="1" x14ac:dyDescent="0.3">
      <c r="A386" s="25" t="s">
        <v>1167</v>
      </c>
      <c r="B386" s="25" t="s">
        <v>581</v>
      </c>
      <c r="C386" s="25" t="s">
        <v>582</v>
      </c>
      <c r="D386" s="26">
        <v>0.25</v>
      </c>
      <c r="E386" s="28">
        <f>단가대비표!O100</f>
        <v>0</v>
      </c>
      <c r="F386" s="31">
        <f>TRUNC(E386*D386,1)</f>
        <v>0</v>
      </c>
      <c r="G386" s="28">
        <f>단가대비표!P100</f>
        <v>270694</v>
      </c>
      <c r="H386" s="31">
        <f>TRUNC(G386*D386,1)</f>
        <v>67673.5</v>
      </c>
      <c r="I386" s="28">
        <f>단가대비표!V100</f>
        <v>0</v>
      </c>
      <c r="J386" s="31">
        <f>TRUNC(I386*D386,1)</f>
        <v>0</v>
      </c>
      <c r="K386" s="28">
        <f t="shared" ref="K386:L389" si="50">TRUNC(E386+G386+I386,1)</f>
        <v>270694</v>
      </c>
      <c r="L386" s="31">
        <f t="shared" si="50"/>
        <v>67673.5</v>
      </c>
      <c r="M386" s="25" t="s">
        <v>53</v>
      </c>
      <c r="N386" s="1" t="s">
        <v>772</v>
      </c>
      <c r="O386" s="1" t="s">
        <v>1168</v>
      </c>
      <c r="P386" s="1" t="s">
        <v>66</v>
      </c>
      <c r="Q386" s="1" t="s">
        <v>66</v>
      </c>
      <c r="R386" s="1" t="s">
        <v>65</v>
      </c>
      <c r="V386">
        <v>1</v>
      </c>
      <c r="AV386" s="1" t="s">
        <v>53</v>
      </c>
      <c r="AW386" s="1" t="s">
        <v>1169</v>
      </c>
      <c r="AX386" s="1" t="s">
        <v>53</v>
      </c>
      <c r="AY386" s="1" t="s">
        <v>53</v>
      </c>
      <c r="AZ386" s="1" t="s">
        <v>53</v>
      </c>
    </row>
    <row r="387" spans="1:52" ht="26.1" customHeight="1" x14ac:dyDescent="0.3">
      <c r="A387" s="25" t="s">
        <v>1170</v>
      </c>
      <c r="B387" s="25" t="s">
        <v>581</v>
      </c>
      <c r="C387" s="25" t="s">
        <v>582</v>
      </c>
      <c r="D387" s="26">
        <v>8.3000000000000004E-2</v>
      </c>
      <c r="E387" s="28">
        <f>단가대비표!O101</f>
        <v>0</v>
      </c>
      <c r="F387" s="31">
        <f>TRUNC(E387*D387,1)</f>
        <v>0</v>
      </c>
      <c r="G387" s="28">
        <f>단가대비표!P101</f>
        <v>212390</v>
      </c>
      <c r="H387" s="31">
        <f>TRUNC(G387*D387,1)</f>
        <v>17628.3</v>
      </c>
      <c r="I387" s="28">
        <f>단가대비표!V101</f>
        <v>0</v>
      </c>
      <c r="J387" s="31">
        <f>TRUNC(I387*D387,1)</f>
        <v>0</v>
      </c>
      <c r="K387" s="28">
        <f t="shared" si="50"/>
        <v>212390</v>
      </c>
      <c r="L387" s="31">
        <f t="shared" si="50"/>
        <v>17628.3</v>
      </c>
      <c r="M387" s="25" t="s">
        <v>53</v>
      </c>
      <c r="N387" s="1" t="s">
        <v>772</v>
      </c>
      <c r="O387" s="1" t="s">
        <v>1171</v>
      </c>
      <c r="P387" s="1" t="s">
        <v>66</v>
      </c>
      <c r="Q387" s="1" t="s">
        <v>66</v>
      </c>
      <c r="R387" s="1" t="s">
        <v>65</v>
      </c>
      <c r="V387">
        <v>1</v>
      </c>
      <c r="AV387" s="1" t="s">
        <v>53</v>
      </c>
      <c r="AW387" s="1" t="s">
        <v>1172</v>
      </c>
      <c r="AX387" s="1" t="s">
        <v>53</v>
      </c>
      <c r="AY387" s="1" t="s">
        <v>53</v>
      </c>
      <c r="AZ387" s="1" t="s">
        <v>53</v>
      </c>
    </row>
    <row r="388" spans="1:52" ht="26.1" customHeight="1" x14ac:dyDescent="0.3">
      <c r="A388" s="25" t="s">
        <v>748</v>
      </c>
      <c r="B388" s="25" t="s">
        <v>581</v>
      </c>
      <c r="C388" s="25" t="s">
        <v>582</v>
      </c>
      <c r="D388" s="26">
        <v>0.16700000000000001</v>
      </c>
      <c r="E388" s="28">
        <f>단가대비표!O86</f>
        <v>0</v>
      </c>
      <c r="F388" s="31">
        <f>TRUNC(E388*D388,1)</f>
        <v>0</v>
      </c>
      <c r="G388" s="28">
        <f>단가대비표!P86</f>
        <v>172698</v>
      </c>
      <c r="H388" s="31">
        <f>TRUNC(G388*D388,1)</f>
        <v>28840.5</v>
      </c>
      <c r="I388" s="28">
        <f>단가대비표!V86</f>
        <v>0</v>
      </c>
      <c r="J388" s="31">
        <f>TRUNC(I388*D388,1)</f>
        <v>0</v>
      </c>
      <c r="K388" s="28">
        <f t="shared" si="50"/>
        <v>172698</v>
      </c>
      <c r="L388" s="31">
        <f t="shared" si="50"/>
        <v>28840.5</v>
      </c>
      <c r="M388" s="25" t="s">
        <v>53</v>
      </c>
      <c r="N388" s="1" t="s">
        <v>772</v>
      </c>
      <c r="O388" s="1" t="s">
        <v>749</v>
      </c>
      <c r="P388" s="1" t="s">
        <v>66</v>
      </c>
      <c r="Q388" s="1" t="s">
        <v>66</v>
      </c>
      <c r="R388" s="1" t="s">
        <v>65</v>
      </c>
      <c r="V388">
        <v>1</v>
      </c>
      <c r="AV388" s="1" t="s">
        <v>53</v>
      </c>
      <c r="AW388" s="1" t="s">
        <v>1173</v>
      </c>
      <c r="AX388" s="1" t="s">
        <v>53</v>
      </c>
      <c r="AY388" s="1" t="s">
        <v>53</v>
      </c>
      <c r="AZ388" s="1" t="s">
        <v>53</v>
      </c>
    </row>
    <row r="389" spans="1:52" ht="26.1" customHeight="1" x14ac:dyDescent="0.3">
      <c r="A389" s="25" t="s">
        <v>847</v>
      </c>
      <c r="B389" s="25" t="s">
        <v>1141</v>
      </c>
      <c r="C389" s="25" t="s">
        <v>387</v>
      </c>
      <c r="D389" s="26">
        <v>1</v>
      </c>
      <c r="E389" s="28">
        <v>0</v>
      </c>
      <c r="F389" s="31">
        <f>TRUNC(E389*D389,1)</f>
        <v>0</v>
      </c>
      <c r="G389" s="28">
        <v>0</v>
      </c>
      <c r="H389" s="31">
        <f>TRUNC(G389*D389,1)</f>
        <v>0</v>
      </c>
      <c r="I389" s="28">
        <f>TRUNC(SUMIF(V386:V389, RIGHTB(O389, 1), H386:H389)*U389, 2)</f>
        <v>2282.84</v>
      </c>
      <c r="J389" s="31">
        <f>TRUNC(I389*D389,1)</f>
        <v>2282.8000000000002</v>
      </c>
      <c r="K389" s="28">
        <f t="shared" si="50"/>
        <v>2282.8000000000002</v>
      </c>
      <c r="L389" s="31">
        <f t="shared" si="50"/>
        <v>2282.8000000000002</v>
      </c>
      <c r="M389" s="25" t="s">
        <v>53</v>
      </c>
      <c r="N389" s="1" t="s">
        <v>772</v>
      </c>
      <c r="O389" s="1" t="s">
        <v>388</v>
      </c>
      <c r="P389" s="1" t="s">
        <v>66</v>
      </c>
      <c r="Q389" s="1" t="s">
        <v>66</v>
      </c>
      <c r="R389" s="1" t="s">
        <v>66</v>
      </c>
      <c r="S389">
        <v>1</v>
      </c>
      <c r="T389">
        <v>2</v>
      </c>
      <c r="U389">
        <v>0.02</v>
      </c>
      <c r="AV389" s="1" t="s">
        <v>53</v>
      </c>
      <c r="AW389" s="1" t="s">
        <v>1174</v>
      </c>
      <c r="AX389" s="1" t="s">
        <v>53</v>
      </c>
      <c r="AY389" s="1" t="s">
        <v>53</v>
      </c>
      <c r="AZ389" s="1" t="s">
        <v>53</v>
      </c>
    </row>
    <row r="390" spans="1:52" ht="26.1" customHeight="1" x14ac:dyDescent="0.3">
      <c r="A390" s="25" t="s">
        <v>585</v>
      </c>
      <c r="B390" s="25" t="s">
        <v>53</v>
      </c>
      <c r="C390" s="25" t="s">
        <v>53</v>
      </c>
      <c r="D390" s="26"/>
      <c r="E390" s="28"/>
      <c r="F390" s="31">
        <f>TRUNC(SUMIF(N386:N389, N385, F386:F389),0)</f>
        <v>0</v>
      </c>
      <c r="G390" s="28"/>
      <c r="H390" s="31">
        <f>TRUNC(SUMIF(N386:N389, N385, H386:H389),0)</f>
        <v>114142</v>
      </c>
      <c r="I390" s="28"/>
      <c r="J390" s="31">
        <f>TRUNC(SUMIF(N386:N389, N385, J386:J389),0)</f>
        <v>2282</v>
      </c>
      <c r="K390" s="28"/>
      <c r="L390" s="31">
        <f>F390+H390+J390</f>
        <v>116424</v>
      </c>
      <c r="M390" s="25" t="s">
        <v>53</v>
      </c>
      <c r="N390" s="1" t="s">
        <v>112</v>
      </c>
      <c r="O390" s="1" t="s">
        <v>112</v>
      </c>
      <c r="P390" s="1" t="s">
        <v>53</v>
      </c>
      <c r="Q390" s="1" t="s">
        <v>53</v>
      </c>
      <c r="R390" s="1" t="s">
        <v>53</v>
      </c>
      <c r="AV390" s="1" t="s">
        <v>53</v>
      </c>
      <c r="AW390" s="1" t="s">
        <v>53</v>
      </c>
      <c r="AX390" s="1" t="s">
        <v>53</v>
      </c>
      <c r="AY390" s="1" t="s">
        <v>53</v>
      </c>
      <c r="AZ390" s="1" t="s">
        <v>53</v>
      </c>
    </row>
    <row r="391" spans="1:52" ht="26.1" customHeight="1" x14ac:dyDescent="0.3">
      <c r="A391" s="26"/>
      <c r="B391" s="26"/>
      <c r="C391" s="26"/>
      <c r="D391" s="26"/>
      <c r="E391" s="28"/>
      <c r="F391" s="31"/>
      <c r="G391" s="28"/>
      <c r="H391" s="31"/>
      <c r="I391" s="28"/>
      <c r="J391" s="31"/>
      <c r="K391" s="28"/>
      <c r="L391" s="31"/>
      <c r="M391" s="26"/>
    </row>
    <row r="392" spans="1:52" ht="26.1" customHeight="1" x14ac:dyDescent="0.3">
      <c r="A392" s="22" t="s">
        <v>1175</v>
      </c>
      <c r="B392" s="23"/>
      <c r="C392" s="23"/>
      <c r="D392" s="23"/>
      <c r="E392" s="27"/>
      <c r="F392" s="30"/>
      <c r="G392" s="27"/>
      <c r="H392" s="30"/>
      <c r="I392" s="27"/>
      <c r="J392" s="30"/>
      <c r="K392" s="27"/>
      <c r="L392" s="30"/>
      <c r="M392" s="24"/>
      <c r="N392" s="1" t="s">
        <v>1164</v>
      </c>
    </row>
    <row r="393" spans="1:52" ht="26.1" customHeight="1" x14ac:dyDescent="0.3">
      <c r="A393" s="25" t="s">
        <v>748</v>
      </c>
      <c r="B393" s="25" t="s">
        <v>581</v>
      </c>
      <c r="C393" s="25" t="s">
        <v>582</v>
      </c>
      <c r="D393" s="26">
        <v>0.66</v>
      </c>
      <c r="E393" s="28">
        <f>단가대비표!O86</f>
        <v>0</v>
      </c>
      <c r="F393" s="31">
        <f>TRUNC(E393*D393,1)</f>
        <v>0</v>
      </c>
      <c r="G393" s="28">
        <f>단가대비표!P86</f>
        <v>172698</v>
      </c>
      <c r="H393" s="31">
        <f>TRUNC(G393*D393,1)</f>
        <v>113980.6</v>
      </c>
      <c r="I393" s="28">
        <f>단가대비표!V86</f>
        <v>0</v>
      </c>
      <c r="J393" s="31">
        <f>TRUNC(I393*D393,1)</f>
        <v>0</v>
      </c>
      <c r="K393" s="28">
        <f>TRUNC(E393+G393+I393,1)</f>
        <v>172698</v>
      </c>
      <c r="L393" s="31">
        <f>TRUNC(F393+H393+J393,1)</f>
        <v>113980.6</v>
      </c>
      <c r="M393" s="25" t="s">
        <v>53</v>
      </c>
      <c r="N393" s="1" t="s">
        <v>1164</v>
      </c>
      <c r="O393" s="1" t="s">
        <v>749</v>
      </c>
      <c r="P393" s="1" t="s">
        <v>66</v>
      </c>
      <c r="Q393" s="1" t="s">
        <v>66</v>
      </c>
      <c r="R393" s="1" t="s">
        <v>65</v>
      </c>
      <c r="AV393" s="1" t="s">
        <v>53</v>
      </c>
      <c r="AW393" s="1" t="s">
        <v>1176</v>
      </c>
      <c r="AX393" s="1" t="s">
        <v>53</v>
      </c>
      <c r="AY393" s="1" t="s">
        <v>53</v>
      </c>
      <c r="AZ393" s="1" t="s">
        <v>53</v>
      </c>
    </row>
    <row r="394" spans="1:52" ht="26.1" customHeight="1" x14ac:dyDescent="0.3">
      <c r="A394" s="25" t="s">
        <v>585</v>
      </c>
      <c r="B394" s="25" t="s">
        <v>53</v>
      </c>
      <c r="C394" s="25" t="s">
        <v>53</v>
      </c>
      <c r="D394" s="26"/>
      <c r="E394" s="28"/>
      <c r="F394" s="31">
        <f>TRUNC(SUMIF(N393:N393, N392, F393:F393),0)</f>
        <v>0</v>
      </c>
      <c r="G394" s="28"/>
      <c r="H394" s="31">
        <f>TRUNC(SUMIF(N393:N393, N392, H393:H393),0)</f>
        <v>113980</v>
      </c>
      <c r="I394" s="28"/>
      <c r="J394" s="31">
        <f>TRUNC(SUMIF(N393:N393, N392, J393:J393),0)</f>
        <v>0</v>
      </c>
      <c r="K394" s="28"/>
      <c r="L394" s="31">
        <f>F394+H394+J394</f>
        <v>113980</v>
      </c>
      <c r="M394" s="25" t="s">
        <v>53</v>
      </c>
      <c r="N394" s="1" t="s">
        <v>112</v>
      </c>
      <c r="O394" s="1" t="s">
        <v>112</v>
      </c>
      <c r="P394" s="1" t="s">
        <v>53</v>
      </c>
      <c r="Q394" s="1" t="s">
        <v>53</v>
      </c>
      <c r="R394" s="1" t="s">
        <v>53</v>
      </c>
      <c r="AV394" s="1" t="s">
        <v>53</v>
      </c>
      <c r="AW394" s="1" t="s">
        <v>53</v>
      </c>
      <c r="AX394" s="1" t="s">
        <v>53</v>
      </c>
      <c r="AY394" s="1" t="s">
        <v>53</v>
      </c>
      <c r="AZ394" s="1" t="s">
        <v>53</v>
      </c>
    </row>
    <row r="395" spans="1:52" ht="26.1" customHeight="1" x14ac:dyDescent="0.3">
      <c r="A395" s="26"/>
      <c r="B395" s="26"/>
      <c r="C395" s="26"/>
      <c r="D395" s="26"/>
      <c r="E395" s="28"/>
      <c r="F395" s="31"/>
      <c r="G395" s="28"/>
      <c r="H395" s="31"/>
      <c r="I395" s="28"/>
      <c r="J395" s="31"/>
      <c r="K395" s="28"/>
      <c r="L395" s="31"/>
      <c r="M395" s="26"/>
    </row>
    <row r="396" spans="1:52" ht="26.1" customHeight="1" x14ac:dyDescent="0.3">
      <c r="A396" s="22" t="s">
        <v>1177</v>
      </c>
      <c r="B396" s="23"/>
      <c r="C396" s="23"/>
      <c r="D396" s="23"/>
      <c r="E396" s="27"/>
      <c r="F396" s="30"/>
      <c r="G396" s="27"/>
      <c r="H396" s="30"/>
      <c r="I396" s="27"/>
      <c r="J396" s="30"/>
      <c r="K396" s="27"/>
      <c r="L396" s="30"/>
      <c r="M396" s="24"/>
      <c r="N396" s="1" t="s">
        <v>785</v>
      </c>
    </row>
    <row r="397" spans="1:52" ht="26.1" customHeight="1" x14ac:dyDescent="0.3">
      <c r="A397" s="25" t="s">
        <v>1178</v>
      </c>
      <c r="B397" s="25" t="s">
        <v>581</v>
      </c>
      <c r="C397" s="25" t="s">
        <v>582</v>
      </c>
      <c r="D397" s="26">
        <v>0.09</v>
      </c>
      <c r="E397" s="28">
        <f>단가대비표!O103</f>
        <v>0</v>
      </c>
      <c r="F397" s="31">
        <f>TRUNC(E397*D397,1)</f>
        <v>0</v>
      </c>
      <c r="G397" s="28">
        <f>단가대비표!P103</f>
        <v>249073</v>
      </c>
      <c r="H397" s="31">
        <f>TRUNC(G397*D397,1)</f>
        <v>22416.5</v>
      </c>
      <c r="I397" s="28">
        <f>단가대비표!V103</f>
        <v>0</v>
      </c>
      <c r="J397" s="31">
        <f>TRUNC(I397*D397,1)</f>
        <v>0</v>
      </c>
      <c r="K397" s="28">
        <f t="shared" ref="K397:L399" si="51">TRUNC(E397+G397+I397,1)</f>
        <v>249073</v>
      </c>
      <c r="L397" s="31">
        <f t="shared" si="51"/>
        <v>22416.5</v>
      </c>
      <c r="M397" s="25" t="s">
        <v>53</v>
      </c>
      <c r="N397" s="1" t="s">
        <v>785</v>
      </c>
      <c r="O397" s="1" t="s">
        <v>1179</v>
      </c>
      <c r="P397" s="1" t="s">
        <v>66</v>
      </c>
      <c r="Q397" s="1" t="s">
        <v>66</v>
      </c>
      <c r="R397" s="1" t="s">
        <v>65</v>
      </c>
      <c r="V397">
        <v>1</v>
      </c>
      <c r="AV397" s="1" t="s">
        <v>53</v>
      </c>
      <c r="AW397" s="1" t="s">
        <v>1180</v>
      </c>
      <c r="AX397" s="1" t="s">
        <v>53</v>
      </c>
      <c r="AY397" s="1" t="s">
        <v>53</v>
      </c>
      <c r="AZ397" s="1" t="s">
        <v>53</v>
      </c>
    </row>
    <row r="398" spans="1:52" ht="26.1" customHeight="1" x14ac:dyDescent="0.3">
      <c r="A398" s="25" t="s">
        <v>748</v>
      </c>
      <c r="B398" s="25" t="s">
        <v>581</v>
      </c>
      <c r="C398" s="25" t="s">
        <v>582</v>
      </c>
      <c r="D398" s="26">
        <v>0.02</v>
      </c>
      <c r="E398" s="28">
        <f>단가대비표!O86</f>
        <v>0</v>
      </c>
      <c r="F398" s="31">
        <f>TRUNC(E398*D398,1)</f>
        <v>0</v>
      </c>
      <c r="G398" s="28">
        <f>단가대비표!P86</f>
        <v>172698</v>
      </c>
      <c r="H398" s="31">
        <f>TRUNC(G398*D398,1)</f>
        <v>3453.9</v>
      </c>
      <c r="I398" s="28">
        <f>단가대비표!V86</f>
        <v>0</v>
      </c>
      <c r="J398" s="31">
        <f>TRUNC(I398*D398,1)</f>
        <v>0</v>
      </c>
      <c r="K398" s="28">
        <f t="shared" si="51"/>
        <v>172698</v>
      </c>
      <c r="L398" s="31">
        <f t="shared" si="51"/>
        <v>3453.9</v>
      </c>
      <c r="M398" s="25" t="s">
        <v>53</v>
      </c>
      <c r="N398" s="1" t="s">
        <v>785</v>
      </c>
      <c r="O398" s="1" t="s">
        <v>749</v>
      </c>
      <c r="P398" s="1" t="s">
        <v>66</v>
      </c>
      <c r="Q398" s="1" t="s">
        <v>66</v>
      </c>
      <c r="R398" s="1" t="s">
        <v>65</v>
      </c>
      <c r="V398">
        <v>1</v>
      </c>
      <c r="AV398" s="1" t="s">
        <v>53</v>
      </c>
      <c r="AW398" s="1" t="s">
        <v>1181</v>
      </c>
      <c r="AX398" s="1" t="s">
        <v>53</v>
      </c>
      <c r="AY398" s="1" t="s">
        <v>53</v>
      </c>
      <c r="AZ398" s="1" t="s">
        <v>53</v>
      </c>
    </row>
    <row r="399" spans="1:52" ht="26.1" customHeight="1" x14ac:dyDescent="0.3">
      <c r="A399" s="25" t="s">
        <v>847</v>
      </c>
      <c r="B399" s="25" t="s">
        <v>1141</v>
      </c>
      <c r="C399" s="25" t="s">
        <v>387</v>
      </c>
      <c r="D399" s="26">
        <v>1</v>
      </c>
      <c r="E399" s="28">
        <v>0</v>
      </c>
      <c r="F399" s="31">
        <f>TRUNC(E399*D399,1)</f>
        <v>0</v>
      </c>
      <c r="G399" s="28">
        <v>0</v>
      </c>
      <c r="H399" s="31">
        <f>TRUNC(G399*D399,1)</f>
        <v>0</v>
      </c>
      <c r="I399" s="28">
        <f>TRUNC(SUMIF(V397:V399, RIGHTB(O399, 1), H397:H399)*U399, 2)</f>
        <v>517.4</v>
      </c>
      <c r="J399" s="31">
        <f>TRUNC(I399*D399,1)</f>
        <v>517.4</v>
      </c>
      <c r="K399" s="28">
        <f t="shared" si="51"/>
        <v>517.4</v>
      </c>
      <c r="L399" s="31">
        <f t="shared" si="51"/>
        <v>517.4</v>
      </c>
      <c r="M399" s="25" t="s">
        <v>53</v>
      </c>
      <c r="N399" s="1" t="s">
        <v>785</v>
      </c>
      <c r="O399" s="1" t="s">
        <v>388</v>
      </c>
      <c r="P399" s="1" t="s">
        <v>66</v>
      </c>
      <c r="Q399" s="1" t="s">
        <v>66</v>
      </c>
      <c r="R399" s="1" t="s">
        <v>66</v>
      </c>
      <c r="S399">
        <v>1</v>
      </c>
      <c r="T399">
        <v>2</v>
      </c>
      <c r="U399">
        <v>0.02</v>
      </c>
      <c r="AV399" s="1" t="s">
        <v>53</v>
      </c>
      <c r="AW399" s="1" t="s">
        <v>1182</v>
      </c>
      <c r="AX399" s="1" t="s">
        <v>53</v>
      </c>
      <c r="AY399" s="1" t="s">
        <v>53</v>
      </c>
      <c r="AZ399" s="1" t="s">
        <v>53</v>
      </c>
    </row>
    <row r="400" spans="1:52" ht="26.1" customHeight="1" x14ac:dyDescent="0.3">
      <c r="A400" s="25" t="s">
        <v>585</v>
      </c>
      <c r="B400" s="25" t="s">
        <v>53</v>
      </c>
      <c r="C400" s="25" t="s">
        <v>53</v>
      </c>
      <c r="D400" s="26"/>
      <c r="E400" s="28"/>
      <c r="F400" s="31">
        <f>TRUNC(SUMIF(N397:N399, N396, F397:F399),0)</f>
        <v>0</v>
      </c>
      <c r="G400" s="28"/>
      <c r="H400" s="31">
        <f>TRUNC(SUMIF(N397:N399, N396, H397:H399),0)</f>
        <v>25870</v>
      </c>
      <c r="I400" s="28"/>
      <c r="J400" s="31">
        <f>TRUNC(SUMIF(N397:N399, N396, J397:J399),0)</f>
        <v>517</v>
      </c>
      <c r="K400" s="28"/>
      <c r="L400" s="31">
        <f>F400+H400+J400</f>
        <v>26387</v>
      </c>
      <c r="M400" s="25" t="s">
        <v>53</v>
      </c>
      <c r="N400" s="1" t="s">
        <v>112</v>
      </c>
      <c r="O400" s="1" t="s">
        <v>112</v>
      </c>
      <c r="P400" s="1" t="s">
        <v>53</v>
      </c>
      <c r="Q400" s="1" t="s">
        <v>53</v>
      </c>
      <c r="R400" s="1" t="s">
        <v>53</v>
      </c>
      <c r="AV400" s="1" t="s">
        <v>53</v>
      </c>
      <c r="AW400" s="1" t="s">
        <v>53</v>
      </c>
      <c r="AX400" s="1" t="s">
        <v>53</v>
      </c>
      <c r="AY400" s="1" t="s">
        <v>53</v>
      </c>
      <c r="AZ400" s="1" t="s">
        <v>53</v>
      </c>
    </row>
    <row r="401" spans="1:52" ht="26.1" customHeight="1" x14ac:dyDescent="0.3">
      <c r="A401" s="26"/>
      <c r="B401" s="26"/>
      <c r="C401" s="26"/>
      <c r="D401" s="26"/>
      <c r="E401" s="28"/>
      <c r="F401" s="31"/>
      <c r="G401" s="28"/>
      <c r="H401" s="31"/>
      <c r="I401" s="28"/>
      <c r="J401" s="31"/>
      <c r="K401" s="28"/>
      <c r="L401" s="31"/>
      <c r="M401" s="26"/>
    </row>
    <row r="402" spans="1:52" ht="26.1" customHeight="1" x14ac:dyDescent="0.3">
      <c r="A402" s="22" t="s">
        <v>1183</v>
      </c>
      <c r="B402" s="23"/>
      <c r="C402" s="23"/>
      <c r="D402" s="23"/>
      <c r="E402" s="27"/>
      <c r="F402" s="30"/>
      <c r="G402" s="27"/>
      <c r="H402" s="30"/>
      <c r="I402" s="27"/>
      <c r="J402" s="30"/>
      <c r="K402" s="27"/>
      <c r="L402" s="30"/>
      <c r="M402" s="24"/>
      <c r="N402" s="1" t="s">
        <v>804</v>
      </c>
    </row>
    <row r="403" spans="1:52" ht="26.1" customHeight="1" x14ac:dyDescent="0.3">
      <c r="A403" s="25" t="s">
        <v>844</v>
      </c>
      <c r="B403" s="25" t="s">
        <v>581</v>
      </c>
      <c r="C403" s="25" t="s">
        <v>582</v>
      </c>
      <c r="D403" s="26">
        <v>1.609E-2</v>
      </c>
      <c r="E403" s="28">
        <f>단가대비표!O89</f>
        <v>0</v>
      </c>
      <c r="F403" s="31">
        <f t="shared" ref="F403:F408" si="52">TRUNC(E403*D403,1)</f>
        <v>0</v>
      </c>
      <c r="G403" s="28">
        <f>단가대비표!P89</f>
        <v>243870</v>
      </c>
      <c r="H403" s="31">
        <f t="shared" ref="H403:H408" si="53">TRUNC(G403*D403,1)</f>
        <v>3923.8</v>
      </c>
      <c r="I403" s="28">
        <f>단가대비표!V89</f>
        <v>0</v>
      </c>
      <c r="J403" s="31">
        <f t="shared" ref="J403:J408" si="54">TRUNC(I403*D403,1)</f>
        <v>0</v>
      </c>
      <c r="K403" s="28">
        <f t="shared" ref="K403:L408" si="55">TRUNC(E403+G403+I403,1)</f>
        <v>243870</v>
      </c>
      <c r="L403" s="31">
        <f t="shared" si="55"/>
        <v>3923.8</v>
      </c>
      <c r="M403" s="25" t="s">
        <v>53</v>
      </c>
      <c r="N403" s="1" t="s">
        <v>804</v>
      </c>
      <c r="O403" s="1" t="s">
        <v>845</v>
      </c>
      <c r="P403" s="1" t="s">
        <v>66</v>
      </c>
      <c r="Q403" s="1" t="s">
        <v>66</v>
      </c>
      <c r="R403" s="1" t="s">
        <v>65</v>
      </c>
      <c r="V403">
        <v>1</v>
      </c>
      <c r="W403">
        <v>2</v>
      </c>
      <c r="AV403" s="1" t="s">
        <v>53</v>
      </c>
      <c r="AW403" s="1" t="s">
        <v>1184</v>
      </c>
      <c r="AX403" s="1" t="s">
        <v>53</v>
      </c>
      <c r="AY403" s="1" t="s">
        <v>53</v>
      </c>
      <c r="AZ403" s="1" t="s">
        <v>53</v>
      </c>
    </row>
    <row r="404" spans="1:52" ht="26.1" customHeight="1" x14ac:dyDescent="0.3">
      <c r="A404" s="25" t="s">
        <v>1185</v>
      </c>
      <c r="B404" s="25" t="s">
        <v>581</v>
      </c>
      <c r="C404" s="25" t="s">
        <v>582</v>
      </c>
      <c r="D404" s="26">
        <v>4.3899999999999998E-3</v>
      </c>
      <c r="E404" s="28">
        <f>단가대비표!O90</f>
        <v>0</v>
      </c>
      <c r="F404" s="31">
        <f t="shared" si="52"/>
        <v>0</v>
      </c>
      <c r="G404" s="28">
        <f>단가대비표!P90</f>
        <v>286330</v>
      </c>
      <c r="H404" s="31">
        <f t="shared" si="53"/>
        <v>1256.9000000000001</v>
      </c>
      <c r="I404" s="28">
        <f>단가대비표!V90</f>
        <v>0</v>
      </c>
      <c r="J404" s="31">
        <f t="shared" si="54"/>
        <v>0</v>
      </c>
      <c r="K404" s="28">
        <f t="shared" si="55"/>
        <v>286330</v>
      </c>
      <c r="L404" s="31">
        <f t="shared" si="55"/>
        <v>1256.9000000000001</v>
      </c>
      <c r="M404" s="25" t="s">
        <v>53</v>
      </c>
      <c r="N404" s="1" t="s">
        <v>804</v>
      </c>
      <c r="O404" s="1" t="s">
        <v>1186</v>
      </c>
      <c r="P404" s="1" t="s">
        <v>66</v>
      </c>
      <c r="Q404" s="1" t="s">
        <v>66</v>
      </c>
      <c r="R404" s="1" t="s">
        <v>65</v>
      </c>
      <c r="V404">
        <v>1</v>
      </c>
      <c r="W404">
        <v>2</v>
      </c>
      <c r="AV404" s="1" t="s">
        <v>53</v>
      </c>
      <c r="AW404" s="1" t="s">
        <v>1187</v>
      </c>
      <c r="AX404" s="1" t="s">
        <v>53</v>
      </c>
      <c r="AY404" s="1" t="s">
        <v>53</v>
      </c>
      <c r="AZ404" s="1" t="s">
        <v>53</v>
      </c>
    </row>
    <row r="405" spans="1:52" ht="26.1" customHeight="1" x14ac:dyDescent="0.3">
      <c r="A405" s="25" t="s">
        <v>960</v>
      </c>
      <c r="B405" s="25" t="s">
        <v>581</v>
      </c>
      <c r="C405" s="25" t="s">
        <v>582</v>
      </c>
      <c r="D405" s="26">
        <v>5.8500000000000002E-3</v>
      </c>
      <c r="E405" s="28">
        <f>단가대비표!O87</f>
        <v>0</v>
      </c>
      <c r="F405" s="31">
        <f t="shared" si="52"/>
        <v>0</v>
      </c>
      <c r="G405" s="28">
        <f>단가대비표!P87</f>
        <v>228717</v>
      </c>
      <c r="H405" s="31">
        <f t="shared" si="53"/>
        <v>1337.9</v>
      </c>
      <c r="I405" s="28">
        <f>단가대비표!V87</f>
        <v>0</v>
      </c>
      <c r="J405" s="31">
        <f t="shared" si="54"/>
        <v>0</v>
      </c>
      <c r="K405" s="28">
        <f t="shared" si="55"/>
        <v>228717</v>
      </c>
      <c r="L405" s="31">
        <f t="shared" si="55"/>
        <v>1337.9</v>
      </c>
      <c r="M405" s="25" t="s">
        <v>53</v>
      </c>
      <c r="N405" s="1" t="s">
        <v>804</v>
      </c>
      <c r="O405" s="1" t="s">
        <v>961</v>
      </c>
      <c r="P405" s="1" t="s">
        <v>66</v>
      </c>
      <c r="Q405" s="1" t="s">
        <v>66</v>
      </c>
      <c r="R405" s="1" t="s">
        <v>65</v>
      </c>
      <c r="V405">
        <v>1</v>
      </c>
      <c r="W405">
        <v>2</v>
      </c>
      <c r="AV405" s="1" t="s">
        <v>53</v>
      </c>
      <c r="AW405" s="1" t="s">
        <v>1188</v>
      </c>
      <c r="AX405" s="1" t="s">
        <v>53</v>
      </c>
      <c r="AY405" s="1" t="s">
        <v>53</v>
      </c>
      <c r="AZ405" s="1" t="s">
        <v>53</v>
      </c>
    </row>
    <row r="406" spans="1:52" ht="26.1" customHeight="1" x14ac:dyDescent="0.3">
      <c r="A406" s="25" t="s">
        <v>748</v>
      </c>
      <c r="B406" s="25" t="s">
        <v>581</v>
      </c>
      <c r="C406" s="25" t="s">
        <v>582</v>
      </c>
      <c r="D406" s="26">
        <v>2.9299999999999999E-3</v>
      </c>
      <c r="E406" s="28">
        <f>단가대비표!O86</f>
        <v>0</v>
      </c>
      <c r="F406" s="31">
        <f t="shared" si="52"/>
        <v>0</v>
      </c>
      <c r="G406" s="28">
        <f>단가대비표!P86</f>
        <v>172698</v>
      </c>
      <c r="H406" s="31">
        <f t="shared" si="53"/>
        <v>506</v>
      </c>
      <c r="I406" s="28">
        <f>단가대비표!V86</f>
        <v>0</v>
      </c>
      <c r="J406" s="31">
        <f t="shared" si="54"/>
        <v>0</v>
      </c>
      <c r="K406" s="28">
        <f t="shared" si="55"/>
        <v>172698</v>
      </c>
      <c r="L406" s="31">
        <f t="shared" si="55"/>
        <v>506</v>
      </c>
      <c r="M406" s="25" t="s">
        <v>53</v>
      </c>
      <c r="N406" s="1" t="s">
        <v>804</v>
      </c>
      <c r="O406" s="1" t="s">
        <v>749</v>
      </c>
      <c r="P406" s="1" t="s">
        <v>66</v>
      </c>
      <c r="Q406" s="1" t="s">
        <v>66</v>
      </c>
      <c r="R406" s="1" t="s">
        <v>65</v>
      </c>
      <c r="V406">
        <v>1</v>
      </c>
      <c r="W406">
        <v>2</v>
      </c>
      <c r="AV406" s="1" t="s">
        <v>53</v>
      </c>
      <c r="AW406" s="1" t="s">
        <v>1189</v>
      </c>
      <c r="AX406" s="1" t="s">
        <v>53</v>
      </c>
      <c r="AY406" s="1" t="s">
        <v>53</v>
      </c>
      <c r="AZ406" s="1" t="s">
        <v>53</v>
      </c>
    </row>
    <row r="407" spans="1:52" ht="26.1" customHeight="1" x14ac:dyDescent="0.3">
      <c r="A407" s="25" t="s">
        <v>847</v>
      </c>
      <c r="B407" s="25" t="s">
        <v>1190</v>
      </c>
      <c r="C407" s="25" t="s">
        <v>387</v>
      </c>
      <c r="D407" s="26">
        <v>1</v>
      </c>
      <c r="E407" s="28">
        <v>0</v>
      </c>
      <c r="F407" s="31">
        <f t="shared" si="52"/>
        <v>0</v>
      </c>
      <c r="G407" s="28">
        <v>0</v>
      </c>
      <c r="H407" s="31">
        <f t="shared" si="53"/>
        <v>0</v>
      </c>
      <c r="I407" s="28">
        <f>TRUNC(SUMIF(V403:V408, RIGHTB(O407, 1), H403:H408)*U407, 2)</f>
        <v>280.98</v>
      </c>
      <c r="J407" s="31">
        <f t="shared" si="54"/>
        <v>280.89999999999998</v>
      </c>
      <c r="K407" s="28">
        <f t="shared" si="55"/>
        <v>280.89999999999998</v>
      </c>
      <c r="L407" s="31">
        <f t="shared" si="55"/>
        <v>280.89999999999998</v>
      </c>
      <c r="M407" s="25" t="s">
        <v>53</v>
      </c>
      <c r="N407" s="1" t="s">
        <v>804</v>
      </c>
      <c r="O407" s="1" t="s">
        <v>388</v>
      </c>
      <c r="P407" s="1" t="s">
        <v>66</v>
      </c>
      <c r="Q407" s="1" t="s">
        <v>66</v>
      </c>
      <c r="R407" s="1" t="s">
        <v>66</v>
      </c>
      <c r="S407">
        <v>1</v>
      </c>
      <c r="T407">
        <v>2</v>
      </c>
      <c r="U407">
        <v>0.04</v>
      </c>
      <c r="AV407" s="1" t="s">
        <v>53</v>
      </c>
      <c r="AW407" s="1" t="s">
        <v>1191</v>
      </c>
      <c r="AX407" s="1" t="s">
        <v>53</v>
      </c>
      <c r="AY407" s="1" t="s">
        <v>53</v>
      </c>
      <c r="AZ407" s="1" t="s">
        <v>53</v>
      </c>
    </row>
    <row r="408" spans="1:52" ht="26.1" customHeight="1" x14ac:dyDescent="0.3">
      <c r="A408" s="25" t="s">
        <v>577</v>
      </c>
      <c r="B408" s="25" t="s">
        <v>1141</v>
      </c>
      <c r="C408" s="25" t="s">
        <v>387</v>
      </c>
      <c r="D408" s="26">
        <v>1</v>
      </c>
      <c r="E408" s="28">
        <f>TRUNC(SUMIF(W403:W408, RIGHTB(O408, 1), H403:H408)*U408, 2)</f>
        <v>140.49</v>
      </c>
      <c r="F408" s="31">
        <f t="shared" si="52"/>
        <v>140.4</v>
      </c>
      <c r="G408" s="28">
        <v>0</v>
      </c>
      <c r="H408" s="31">
        <f t="shared" si="53"/>
        <v>0</v>
      </c>
      <c r="I408" s="28">
        <v>0</v>
      </c>
      <c r="J408" s="31">
        <f t="shared" si="54"/>
        <v>0</v>
      </c>
      <c r="K408" s="28">
        <f t="shared" si="55"/>
        <v>140.4</v>
      </c>
      <c r="L408" s="31">
        <f t="shared" si="55"/>
        <v>140.4</v>
      </c>
      <c r="M408" s="25" t="s">
        <v>53</v>
      </c>
      <c r="N408" s="1" t="s">
        <v>804</v>
      </c>
      <c r="O408" s="1" t="s">
        <v>602</v>
      </c>
      <c r="P408" s="1" t="s">
        <v>66</v>
      </c>
      <c r="Q408" s="1" t="s">
        <v>66</v>
      </c>
      <c r="R408" s="1" t="s">
        <v>66</v>
      </c>
      <c r="S408">
        <v>1</v>
      </c>
      <c r="T408">
        <v>0</v>
      </c>
      <c r="U408">
        <v>0.02</v>
      </c>
      <c r="AV408" s="1" t="s">
        <v>53</v>
      </c>
      <c r="AW408" s="1" t="s">
        <v>1192</v>
      </c>
      <c r="AX408" s="1" t="s">
        <v>53</v>
      </c>
      <c r="AY408" s="1" t="s">
        <v>53</v>
      </c>
      <c r="AZ408" s="1" t="s">
        <v>53</v>
      </c>
    </row>
    <row r="409" spans="1:52" ht="26.1" customHeight="1" x14ac:dyDescent="0.3">
      <c r="A409" s="25" t="s">
        <v>585</v>
      </c>
      <c r="B409" s="25" t="s">
        <v>53</v>
      </c>
      <c r="C409" s="25" t="s">
        <v>53</v>
      </c>
      <c r="D409" s="26"/>
      <c r="E409" s="28"/>
      <c r="F409" s="31">
        <f>TRUNC(SUMIF(N403:N408, N402, F403:F408),0)</f>
        <v>140</v>
      </c>
      <c r="G409" s="28"/>
      <c r="H409" s="31">
        <f>TRUNC(SUMIF(N403:N408, N402, H403:H408),0)</f>
        <v>7024</v>
      </c>
      <c r="I409" s="28"/>
      <c r="J409" s="31">
        <f>TRUNC(SUMIF(N403:N408, N402, J403:J408),0)</f>
        <v>280</v>
      </c>
      <c r="K409" s="28"/>
      <c r="L409" s="31">
        <f>F409+H409+J409</f>
        <v>7444</v>
      </c>
      <c r="M409" s="25" t="s">
        <v>53</v>
      </c>
      <c r="N409" s="1" t="s">
        <v>112</v>
      </c>
      <c r="O409" s="1" t="s">
        <v>112</v>
      </c>
      <c r="P409" s="1" t="s">
        <v>53</v>
      </c>
      <c r="Q409" s="1" t="s">
        <v>53</v>
      </c>
      <c r="R409" s="1" t="s">
        <v>53</v>
      </c>
      <c r="AV409" s="1" t="s">
        <v>53</v>
      </c>
      <c r="AW409" s="1" t="s">
        <v>53</v>
      </c>
      <c r="AX409" s="1" t="s">
        <v>53</v>
      </c>
      <c r="AY409" s="1" t="s">
        <v>53</v>
      </c>
      <c r="AZ409" s="1" t="s">
        <v>53</v>
      </c>
    </row>
    <row r="410" spans="1:52" ht="26.1" customHeight="1" x14ac:dyDescent="0.3">
      <c r="A410" s="26"/>
      <c r="B410" s="26"/>
      <c r="C410" s="26"/>
      <c r="D410" s="26"/>
      <c r="E410" s="28"/>
      <c r="F410" s="31"/>
      <c r="G410" s="28"/>
      <c r="H410" s="31"/>
      <c r="I410" s="28"/>
      <c r="J410" s="31"/>
      <c r="K410" s="28"/>
      <c r="L410" s="31"/>
      <c r="M410" s="26"/>
    </row>
    <row r="411" spans="1:52" ht="26.1" customHeight="1" x14ac:dyDescent="0.3">
      <c r="A411" s="22" t="s">
        <v>1193</v>
      </c>
      <c r="B411" s="23"/>
      <c r="C411" s="23"/>
      <c r="D411" s="23"/>
      <c r="E411" s="27"/>
      <c r="F411" s="30"/>
      <c r="G411" s="27"/>
      <c r="H411" s="30"/>
      <c r="I411" s="27"/>
      <c r="J411" s="30"/>
      <c r="K411" s="27"/>
      <c r="L411" s="30"/>
      <c r="M411" s="24"/>
      <c r="N411" s="1" t="s">
        <v>820</v>
      </c>
    </row>
    <row r="412" spans="1:52" ht="26.1" customHeight="1" x14ac:dyDescent="0.3">
      <c r="A412" s="25" t="s">
        <v>844</v>
      </c>
      <c r="B412" s="25" t="s">
        <v>581</v>
      </c>
      <c r="C412" s="25" t="s">
        <v>582</v>
      </c>
      <c r="D412" s="26">
        <v>1.238E-2</v>
      </c>
      <c r="E412" s="28">
        <f>단가대비표!O89</f>
        <v>0</v>
      </c>
      <c r="F412" s="31">
        <f t="shared" ref="F412:F417" si="56">TRUNC(E412*D412,1)</f>
        <v>0</v>
      </c>
      <c r="G412" s="28">
        <f>단가대비표!P89</f>
        <v>243870</v>
      </c>
      <c r="H412" s="31">
        <f t="shared" ref="H412:H417" si="57">TRUNC(G412*D412,1)</f>
        <v>3019.1</v>
      </c>
      <c r="I412" s="28">
        <f>단가대비표!V89</f>
        <v>0</v>
      </c>
      <c r="J412" s="31">
        <f t="shared" ref="J412:J417" si="58">TRUNC(I412*D412,1)</f>
        <v>0</v>
      </c>
      <c r="K412" s="28">
        <f t="shared" ref="K412:L417" si="59">TRUNC(E412+G412+I412,1)</f>
        <v>243870</v>
      </c>
      <c r="L412" s="31">
        <f t="shared" si="59"/>
        <v>3019.1</v>
      </c>
      <c r="M412" s="25" t="s">
        <v>53</v>
      </c>
      <c r="N412" s="1" t="s">
        <v>820</v>
      </c>
      <c r="O412" s="1" t="s">
        <v>845</v>
      </c>
      <c r="P412" s="1" t="s">
        <v>66</v>
      </c>
      <c r="Q412" s="1" t="s">
        <v>66</v>
      </c>
      <c r="R412" s="1" t="s">
        <v>65</v>
      </c>
      <c r="V412">
        <v>1</v>
      </c>
      <c r="W412">
        <v>2</v>
      </c>
      <c r="AV412" s="1" t="s">
        <v>53</v>
      </c>
      <c r="AW412" s="1" t="s">
        <v>1194</v>
      </c>
      <c r="AX412" s="1" t="s">
        <v>53</v>
      </c>
      <c r="AY412" s="1" t="s">
        <v>53</v>
      </c>
      <c r="AZ412" s="1" t="s">
        <v>53</v>
      </c>
    </row>
    <row r="413" spans="1:52" ht="26.1" customHeight="1" x14ac:dyDescent="0.3">
      <c r="A413" s="25" t="s">
        <v>1185</v>
      </c>
      <c r="B413" s="25" t="s">
        <v>581</v>
      </c>
      <c r="C413" s="25" t="s">
        <v>582</v>
      </c>
      <c r="D413" s="26">
        <v>3.3800000000000002E-3</v>
      </c>
      <c r="E413" s="28">
        <f>단가대비표!O90</f>
        <v>0</v>
      </c>
      <c r="F413" s="31">
        <f t="shared" si="56"/>
        <v>0</v>
      </c>
      <c r="G413" s="28">
        <f>단가대비표!P90</f>
        <v>286330</v>
      </c>
      <c r="H413" s="31">
        <f t="shared" si="57"/>
        <v>967.7</v>
      </c>
      <c r="I413" s="28">
        <f>단가대비표!V90</f>
        <v>0</v>
      </c>
      <c r="J413" s="31">
        <f t="shared" si="58"/>
        <v>0</v>
      </c>
      <c r="K413" s="28">
        <f t="shared" si="59"/>
        <v>286330</v>
      </c>
      <c r="L413" s="31">
        <f t="shared" si="59"/>
        <v>967.7</v>
      </c>
      <c r="M413" s="25" t="s">
        <v>53</v>
      </c>
      <c r="N413" s="1" t="s">
        <v>820</v>
      </c>
      <c r="O413" s="1" t="s">
        <v>1186</v>
      </c>
      <c r="P413" s="1" t="s">
        <v>66</v>
      </c>
      <c r="Q413" s="1" t="s">
        <v>66</v>
      </c>
      <c r="R413" s="1" t="s">
        <v>65</v>
      </c>
      <c r="V413">
        <v>1</v>
      </c>
      <c r="W413">
        <v>2</v>
      </c>
      <c r="AV413" s="1" t="s">
        <v>53</v>
      </c>
      <c r="AW413" s="1" t="s">
        <v>1195</v>
      </c>
      <c r="AX413" s="1" t="s">
        <v>53</v>
      </c>
      <c r="AY413" s="1" t="s">
        <v>53</v>
      </c>
      <c r="AZ413" s="1" t="s">
        <v>53</v>
      </c>
    </row>
    <row r="414" spans="1:52" ht="26.1" customHeight="1" x14ac:dyDescent="0.3">
      <c r="A414" s="25" t="s">
        <v>960</v>
      </c>
      <c r="B414" s="25" t="s">
        <v>581</v>
      </c>
      <c r="C414" s="25" t="s">
        <v>582</v>
      </c>
      <c r="D414" s="26">
        <v>4.4999999999999997E-3</v>
      </c>
      <c r="E414" s="28">
        <f>단가대비표!O87</f>
        <v>0</v>
      </c>
      <c r="F414" s="31">
        <f t="shared" si="56"/>
        <v>0</v>
      </c>
      <c r="G414" s="28">
        <f>단가대비표!P87</f>
        <v>228717</v>
      </c>
      <c r="H414" s="31">
        <f t="shared" si="57"/>
        <v>1029.2</v>
      </c>
      <c r="I414" s="28">
        <f>단가대비표!V87</f>
        <v>0</v>
      </c>
      <c r="J414" s="31">
        <f t="shared" si="58"/>
        <v>0</v>
      </c>
      <c r="K414" s="28">
        <f t="shared" si="59"/>
        <v>228717</v>
      </c>
      <c r="L414" s="31">
        <f t="shared" si="59"/>
        <v>1029.2</v>
      </c>
      <c r="M414" s="25" t="s">
        <v>53</v>
      </c>
      <c r="N414" s="1" t="s">
        <v>820</v>
      </c>
      <c r="O414" s="1" t="s">
        <v>961</v>
      </c>
      <c r="P414" s="1" t="s">
        <v>66</v>
      </c>
      <c r="Q414" s="1" t="s">
        <v>66</v>
      </c>
      <c r="R414" s="1" t="s">
        <v>65</v>
      </c>
      <c r="V414">
        <v>1</v>
      </c>
      <c r="W414">
        <v>2</v>
      </c>
      <c r="AV414" s="1" t="s">
        <v>53</v>
      </c>
      <c r="AW414" s="1" t="s">
        <v>1196</v>
      </c>
      <c r="AX414" s="1" t="s">
        <v>53</v>
      </c>
      <c r="AY414" s="1" t="s">
        <v>53</v>
      </c>
      <c r="AZ414" s="1" t="s">
        <v>53</v>
      </c>
    </row>
    <row r="415" spans="1:52" ht="26.1" customHeight="1" x14ac:dyDescent="0.3">
      <c r="A415" s="25" t="s">
        <v>748</v>
      </c>
      <c r="B415" s="25" t="s">
        <v>581</v>
      </c>
      <c r="C415" s="25" t="s">
        <v>582</v>
      </c>
      <c r="D415" s="26">
        <v>2.2499999999999998E-3</v>
      </c>
      <c r="E415" s="28">
        <f>단가대비표!O86</f>
        <v>0</v>
      </c>
      <c r="F415" s="31">
        <f t="shared" si="56"/>
        <v>0</v>
      </c>
      <c r="G415" s="28">
        <f>단가대비표!P86</f>
        <v>172698</v>
      </c>
      <c r="H415" s="31">
        <f t="shared" si="57"/>
        <v>388.5</v>
      </c>
      <c r="I415" s="28">
        <f>단가대비표!V86</f>
        <v>0</v>
      </c>
      <c r="J415" s="31">
        <f t="shared" si="58"/>
        <v>0</v>
      </c>
      <c r="K415" s="28">
        <f t="shared" si="59"/>
        <v>172698</v>
      </c>
      <c r="L415" s="31">
        <f t="shared" si="59"/>
        <v>388.5</v>
      </c>
      <c r="M415" s="25" t="s">
        <v>53</v>
      </c>
      <c r="N415" s="1" t="s">
        <v>820</v>
      </c>
      <c r="O415" s="1" t="s">
        <v>749</v>
      </c>
      <c r="P415" s="1" t="s">
        <v>66</v>
      </c>
      <c r="Q415" s="1" t="s">
        <v>66</v>
      </c>
      <c r="R415" s="1" t="s">
        <v>65</v>
      </c>
      <c r="V415">
        <v>1</v>
      </c>
      <c r="W415">
        <v>2</v>
      </c>
      <c r="AV415" s="1" t="s">
        <v>53</v>
      </c>
      <c r="AW415" s="1" t="s">
        <v>1197</v>
      </c>
      <c r="AX415" s="1" t="s">
        <v>53</v>
      </c>
      <c r="AY415" s="1" t="s">
        <v>53</v>
      </c>
      <c r="AZ415" s="1" t="s">
        <v>53</v>
      </c>
    </row>
    <row r="416" spans="1:52" ht="26.1" customHeight="1" x14ac:dyDescent="0.3">
      <c r="A416" s="25" t="s">
        <v>847</v>
      </c>
      <c r="B416" s="25" t="s">
        <v>1198</v>
      </c>
      <c r="C416" s="25" t="s">
        <v>387</v>
      </c>
      <c r="D416" s="26">
        <v>1</v>
      </c>
      <c r="E416" s="28">
        <v>0</v>
      </c>
      <c r="F416" s="31">
        <f t="shared" si="56"/>
        <v>0</v>
      </c>
      <c r="G416" s="28">
        <v>0</v>
      </c>
      <c r="H416" s="31">
        <f t="shared" si="57"/>
        <v>0</v>
      </c>
      <c r="I416" s="28">
        <f>TRUNC(SUMIF(V412:V417, RIGHTB(O416, 1), H412:H417)*U416, 2)</f>
        <v>270.22000000000003</v>
      </c>
      <c r="J416" s="31">
        <f t="shared" si="58"/>
        <v>270.2</v>
      </c>
      <c r="K416" s="28">
        <f t="shared" si="59"/>
        <v>270.2</v>
      </c>
      <c r="L416" s="31">
        <f t="shared" si="59"/>
        <v>270.2</v>
      </c>
      <c r="M416" s="25" t="s">
        <v>53</v>
      </c>
      <c r="N416" s="1" t="s">
        <v>820</v>
      </c>
      <c r="O416" s="1" t="s">
        <v>388</v>
      </c>
      <c r="P416" s="1" t="s">
        <v>66</v>
      </c>
      <c r="Q416" s="1" t="s">
        <v>66</v>
      </c>
      <c r="R416" s="1" t="s">
        <v>66</v>
      </c>
      <c r="S416">
        <v>1</v>
      </c>
      <c r="T416">
        <v>2</v>
      </c>
      <c r="U416">
        <v>0.05</v>
      </c>
      <c r="AV416" s="1" t="s">
        <v>53</v>
      </c>
      <c r="AW416" s="1" t="s">
        <v>1199</v>
      </c>
      <c r="AX416" s="1" t="s">
        <v>53</v>
      </c>
      <c r="AY416" s="1" t="s">
        <v>53</v>
      </c>
      <c r="AZ416" s="1" t="s">
        <v>53</v>
      </c>
    </row>
    <row r="417" spans="1:52" ht="26.1" customHeight="1" x14ac:dyDescent="0.3">
      <c r="A417" s="25" t="s">
        <v>577</v>
      </c>
      <c r="B417" s="25" t="s">
        <v>848</v>
      </c>
      <c r="C417" s="25" t="s">
        <v>387</v>
      </c>
      <c r="D417" s="26">
        <v>1</v>
      </c>
      <c r="E417" s="28">
        <f>TRUNC(SUMIF(W412:W417, RIGHTB(O417, 1), H412:H417)*U417, 2)</f>
        <v>162.13</v>
      </c>
      <c r="F417" s="31">
        <f t="shared" si="56"/>
        <v>162.1</v>
      </c>
      <c r="G417" s="28">
        <v>0</v>
      </c>
      <c r="H417" s="31">
        <f t="shared" si="57"/>
        <v>0</v>
      </c>
      <c r="I417" s="28">
        <v>0</v>
      </c>
      <c r="J417" s="31">
        <f t="shared" si="58"/>
        <v>0</v>
      </c>
      <c r="K417" s="28">
        <f t="shared" si="59"/>
        <v>162.1</v>
      </c>
      <c r="L417" s="31">
        <f t="shared" si="59"/>
        <v>162.1</v>
      </c>
      <c r="M417" s="25" t="s">
        <v>53</v>
      </c>
      <c r="N417" s="1" t="s">
        <v>820</v>
      </c>
      <c r="O417" s="1" t="s">
        <v>602</v>
      </c>
      <c r="P417" s="1" t="s">
        <v>66</v>
      </c>
      <c r="Q417" s="1" t="s">
        <v>66</v>
      </c>
      <c r="R417" s="1" t="s">
        <v>66</v>
      </c>
      <c r="S417">
        <v>1</v>
      </c>
      <c r="T417">
        <v>0</v>
      </c>
      <c r="U417">
        <v>0.03</v>
      </c>
      <c r="AV417" s="1" t="s">
        <v>53</v>
      </c>
      <c r="AW417" s="1" t="s">
        <v>1200</v>
      </c>
      <c r="AX417" s="1" t="s">
        <v>53</v>
      </c>
      <c r="AY417" s="1" t="s">
        <v>53</v>
      </c>
      <c r="AZ417" s="1" t="s">
        <v>53</v>
      </c>
    </row>
    <row r="418" spans="1:52" ht="26.1" customHeight="1" x14ac:dyDescent="0.3">
      <c r="A418" s="25" t="s">
        <v>585</v>
      </c>
      <c r="B418" s="25" t="s">
        <v>53</v>
      </c>
      <c r="C418" s="25" t="s">
        <v>53</v>
      </c>
      <c r="D418" s="26"/>
      <c r="E418" s="28"/>
      <c r="F418" s="31">
        <f>TRUNC(SUMIF(N412:N417, N411, F412:F417),0)</f>
        <v>162</v>
      </c>
      <c r="G418" s="28"/>
      <c r="H418" s="31">
        <f>TRUNC(SUMIF(N412:N417, N411, H412:H417),0)</f>
        <v>5404</v>
      </c>
      <c r="I418" s="28"/>
      <c r="J418" s="31">
        <f>TRUNC(SUMIF(N412:N417, N411, J412:J417),0)</f>
        <v>270</v>
      </c>
      <c r="K418" s="28"/>
      <c r="L418" s="31">
        <f>F418+H418+J418</f>
        <v>5836</v>
      </c>
      <c r="M418" s="25" t="s">
        <v>53</v>
      </c>
      <c r="N418" s="1" t="s">
        <v>112</v>
      </c>
      <c r="O418" s="1" t="s">
        <v>112</v>
      </c>
      <c r="P418" s="1" t="s">
        <v>53</v>
      </c>
      <c r="Q418" s="1" t="s">
        <v>53</v>
      </c>
      <c r="R418" s="1" t="s">
        <v>53</v>
      </c>
      <c r="AV418" s="1" t="s">
        <v>53</v>
      </c>
      <c r="AW418" s="1" t="s">
        <v>53</v>
      </c>
      <c r="AX418" s="1" t="s">
        <v>53</v>
      </c>
      <c r="AY418" s="1" t="s">
        <v>53</v>
      </c>
      <c r="AZ418" s="1" t="s">
        <v>53</v>
      </c>
    </row>
    <row r="419" spans="1:52" ht="26.1" customHeight="1" x14ac:dyDescent="0.3">
      <c r="A419" s="26"/>
      <c r="B419" s="26"/>
      <c r="C419" s="26"/>
      <c r="D419" s="26"/>
      <c r="E419" s="28"/>
      <c r="F419" s="31"/>
      <c r="G419" s="28"/>
      <c r="H419" s="31"/>
      <c r="I419" s="28"/>
      <c r="J419" s="31"/>
      <c r="K419" s="28"/>
      <c r="L419" s="31"/>
      <c r="M419" s="26"/>
    </row>
    <row r="420" spans="1:52" ht="26.1" customHeight="1" x14ac:dyDescent="0.3">
      <c r="A420" s="22" t="s">
        <v>1201</v>
      </c>
      <c r="B420" s="23"/>
      <c r="C420" s="23"/>
      <c r="D420" s="23"/>
      <c r="E420" s="27"/>
      <c r="F420" s="30"/>
      <c r="G420" s="27"/>
      <c r="H420" s="30"/>
      <c r="I420" s="27"/>
      <c r="J420" s="30"/>
      <c r="K420" s="27"/>
      <c r="L420" s="30"/>
      <c r="M420" s="24"/>
      <c r="N420" s="1" t="s">
        <v>825</v>
      </c>
    </row>
    <row r="421" spans="1:52" ht="26.1" customHeight="1" x14ac:dyDescent="0.3">
      <c r="A421" s="25" t="s">
        <v>870</v>
      </c>
      <c r="B421" s="25" t="s">
        <v>871</v>
      </c>
      <c r="C421" s="25" t="s">
        <v>82</v>
      </c>
      <c r="D421" s="26">
        <v>1</v>
      </c>
      <c r="E421" s="28">
        <f>일위대가목록!E74</f>
        <v>90</v>
      </c>
      <c r="F421" s="31">
        <f>TRUNC(E421*D421,1)</f>
        <v>90</v>
      </c>
      <c r="G421" s="28">
        <f>일위대가목록!F74</f>
        <v>4541</v>
      </c>
      <c r="H421" s="31">
        <f>TRUNC(G421*D421,1)</f>
        <v>4541</v>
      </c>
      <c r="I421" s="28">
        <f>일위대가목록!G74</f>
        <v>0</v>
      </c>
      <c r="J421" s="31">
        <f>TRUNC(I421*D421,1)</f>
        <v>0</v>
      </c>
      <c r="K421" s="28">
        <f>TRUNC(E421+G421+I421,1)</f>
        <v>4631</v>
      </c>
      <c r="L421" s="31">
        <f>TRUNC(F421+H421+J421,1)</f>
        <v>4631</v>
      </c>
      <c r="M421" s="25" t="s">
        <v>872</v>
      </c>
      <c r="N421" s="1" t="s">
        <v>825</v>
      </c>
      <c r="O421" s="1" t="s">
        <v>873</v>
      </c>
      <c r="P421" s="1" t="s">
        <v>65</v>
      </c>
      <c r="Q421" s="1" t="s">
        <v>66</v>
      </c>
      <c r="R421" s="1" t="s">
        <v>66</v>
      </c>
      <c r="AV421" s="1" t="s">
        <v>53</v>
      </c>
      <c r="AW421" s="1" t="s">
        <v>1202</v>
      </c>
      <c r="AX421" s="1" t="s">
        <v>53</v>
      </c>
      <c r="AY421" s="1" t="s">
        <v>53</v>
      </c>
      <c r="AZ421" s="1" t="s">
        <v>53</v>
      </c>
    </row>
    <row r="422" spans="1:52" ht="26.1" customHeight="1" x14ac:dyDescent="0.3">
      <c r="A422" s="25" t="s">
        <v>585</v>
      </c>
      <c r="B422" s="25" t="s">
        <v>53</v>
      </c>
      <c r="C422" s="25" t="s">
        <v>53</v>
      </c>
      <c r="D422" s="26"/>
      <c r="E422" s="28"/>
      <c r="F422" s="31">
        <f>TRUNC(SUMIF(N421:N421, N420, F421:F421),0)</f>
        <v>90</v>
      </c>
      <c r="G422" s="28"/>
      <c r="H422" s="31">
        <f>TRUNC(SUMIF(N421:N421, N420, H421:H421),0)</f>
        <v>4541</v>
      </c>
      <c r="I422" s="28"/>
      <c r="J422" s="31">
        <f>TRUNC(SUMIF(N421:N421, N420, J421:J421),0)</f>
        <v>0</v>
      </c>
      <c r="K422" s="28"/>
      <c r="L422" s="31">
        <f>F422+H422+J422</f>
        <v>4631</v>
      </c>
      <c r="M422" s="25" t="s">
        <v>53</v>
      </c>
      <c r="N422" s="1" t="s">
        <v>112</v>
      </c>
      <c r="O422" s="1" t="s">
        <v>112</v>
      </c>
      <c r="P422" s="1" t="s">
        <v>53</v>
      </c>
      <c r="Q422" s="1" t="s">
        <v>53</v>
      </c>
      <c r="R422" s="1" t="s">
        <v>53</v>
      </c>
      <c r="AV422" s="1" t="s">
        <v>53</v>
      </c>
      <c r="AW422" s="1" t="s">
        <v>53</v>
      </c>
      <c r="AX422" s="1" t="s">
        <v>53</v>
      </c>
      <c r="AY422" s="1" t="s">
        <v>53</v>
      </c>
      <c r="AZ422" s="1" t="s">
        <v>53</v>
      </c>
    </row>
    <row r="423" spans="1:52" ht="26.1" customHeight="1" x14ac:dyDescent="0.3">
      <c r="A423" s="26"/>
      <c r="B423" s="26"/>
      <c r="C423" s="26"/>
      <c r="D423" s="26"/>
      <c r="E423" s="28"/>
      <c r="F423" s="31"/>
      <c r="G423" s="28"/>
      <c r="H423" s="31"/>
      <c r="I423" s="28"/>
      <c r="J423" s="31"/>
      <c r="K423" s="28"/>
      <c r="L423" s="31"/>
      <c r="M423" s="26"/>
    </row>
    <row r="424" spans="1:52" ht="26.1" customHeight="1" x14ac:dyDescent="0.3">
      <c r="A424" s="22" t="s">
        <v>1203</v>
      </c>
      <c r="B424" s="23"/>
      <c r="C424" s="23"/>
      <c r="D424" s="23"/>
      <c r="E424" s="27"/>
      <c r="F424" s="30"/>
      <c r="G424" s="27"/>
      <c r="H424" s="30"/>
      <c r="I424" s="27"/>
      <c r="J424" s="30"/>
      <c r="K424" s="27"/>
      <c r="L424" s="30"/>
      <c r="M424" s="24"/>
      <c r="N424" s="1" t="s">
        <v>830</v>
      </c>
    </row>
    <row r="425" spans="1:52" ht="26.1" customHeight="1" x14ac:dyDescent="0.3">
      <c r="A425" s="25" t="s">
        <v>1204</v>
      </c>
      <c r="B425" s="25" t="s">
        <v>1205</v>
      </c>
      <c r="C425" s="25" t="s">
        <v>82</v>
      </c>
      <c r="D425" s="26">
        <v>1</v>
      </c>
      <c r="E425" s="28">
        <f>일위대가목록!E75</f>
        <v>242</v>
      </c>
      <c r="F425" s="31">
        <f>TRUNC(E425*D425,1)</f>
        <v>242</v>
      </c>
      <c r="G425" s="28">
        <f>일위대가목록!F75</f>
        <v>12110</v>
      </c>
      <c r="H425" s="31">
        <f>TRUNC(G425*D425,1)</f>
        <v>12110</v>
      </c>
      <c r="I425" s="28">
        <f>일위대가목록!G75</f>
        <v>0</v>
      </c>
      <c r="J425" s="31">
        <f>TRUNC(I425*D425,1)</f>
        <v>0</v>
      </c>
      <c r="K425" s="28">
        <f>TRUNC(E425+G425+I425,1)</f>
        <v>12352</v>
      </c>
      <c r="L425" s="31">
        <f>TRUNC(F425+H425+J425,1)</f>
        <v>12352</v>
      </c>
      <c r="M425" s="25" t="s">
        <v>1206</v>
      </c>
      <c r="N425" s="1" t="s">
        <v>830</v>
      </c>
      <c r="O425" s="1" t="s">
        <v>1207</v>
      </c>
      <c r="P425" s="1" t="s">
        <v>65</v>
      </c>
      <c r="Q425" s="1" t="s">
        <v>66</v>
      </c>
      <c r="R425" s="1" t="s">
        <v>66</v>
      </c>
      <c r="AV425" s="1" t="s">
        <v>53</v>
      </c>
      <c r="AW425" s="1" t="s">
        <v>1208</v>
      </c>
      <c r="AX425" s="1" t="s">
        <v>53</v>
      </c>
      <c r="AY425" s="1" t="s">
        <v>53</v>
      </c>
      <c r="AZ425" s="1" t="s">
        <v>53</v>
      </c>
    </row>
    <row r="426" spans="1:52" ht="26.1" customHeight="1" x14ac:dyDescent="0.3">
      <c r="A426" s="25" t="s">
        <v>585</v>
      </c>
      <c r="B426" s="25" t="s">
        <v>53</v>
      </c>
      <c r="C426" s="25" t="s">
        <v>53</v>
      </c>
      <c r="D426" s="26"/>
      <c r="E426" s="28"/>
      <c r="F426" s="31">
        <f>TRUNC(SUMIF(N425:N425, N424, F425:F425),0)</f>
        <v>242</v>
      </c>
      <c r="G426" s="28"/>
      <c r="H426" s="31">
        <f>TRUNC(SUMIF(N425:N425, N424, H425:H425),0)</f>
        <v>12110</v>
      </c>
      <c r="I426" s="28"/>
      <c r="J426" s="31">
        <f>TRUNC(SUMIF(N425:N425, N424, J425:J425),0)</f>
        <v>0</v>
      </c>
      <c r="K426" s="28"/>
      <c r="L426" s="31">
        <f>F426+H426+J426</f>
        <v>12352</v>
      </c>
      <c r="M426" s="25" t="s">
        <v>53</v>
      </c>
      <c r="N426" s="1" t="s">
        <v>112</v>
      </c>
      <c r="O426" s="1" t="s">
        <v>112</v>
      </c>
      <c r="P426" s="1" t="s">
        <v>53</v>
      </c>
      <c r="Q426" s="1" t="s">
        <v>53</v>
      </c>
      <c r="R426" s="1" t="s">
        <v>53</v>
      </c>
      <c r="AV426" s="1" t="s">
        <v>53</v>
      </c>
      <c r="AW426" s="1" t="s">
        <v>53</v>
      </c>
      <c r="AX426" s="1" t="s">
        <v>53</v>
      </c>
      <c r="AY426" s="1" t="s">
        <v>53</v>
      </c>
      <c r="AZ426" s="1" t="s">
        <v>53</v>
      </c>
    </row>
    <row r="427" spans="1:52" ht="26.1" customHeight="1" x14ac:dyDescent="0.3">
      <c r="A427" s="26"/>
      <c r="B427" s="26"/>
      <c r="C427" s="26"/>
      <c r="D427" s="26"/>
      <c r="E427" s="28"/>
      <c r="F427" s="31"/>
      <c r="G427" s="28"/>
      <c r="H427" s="31"/>
      <c r="I427" s="28"/>
      <c r="J427" s="31"/>
      <c r="K427" s="28"/>
      <c r="L427" s="31"/>
      <c r="M427" s="26"/>
    </row>
    <row r="428" spans="1:52" ht="26.1" customHeight="1" x14ac:dyDescent="0.3">
      <c r="A428" s="22" t="s">
        <v>1209</v>
      </c>
      <c r="B428" s="23"/>
      <c r="C428" s="23"/>
      <c r="D428" s="23"/>
      <c r="E428" s="27"/>
      <c r="F428" s="30"/>
      <c r="G428" s="27"/>
      <c r="H428" s="30"/>
      <c r="I428" s="27"/>
      <c r="J428" s="30"/>
      <c r="K428" s="27"/>
      <c r="L428" s="30"/>
      <c r="M428" s="24"/>
      <c r="N428" s="1" t="s">
        <v>836</v>
      </c>
    </row>
    <row r="429" spans="1:52" ht="26.1" customHeight="1" x14ac:dyDescent="0.3">
      <c r="A429" s="25" t="s">
        <v>1210</v>
      </c>
      <c r="B429" s="25" t="s">
        <v>1211</v>
      </c>
      <c r="C429" s="25" t="s">
        <v>574</v>
      </c>
      <c r="D429" s="26">
        <v>0.08</v>
      </c>
      <c r="E429" s="28">
        <f>단가대비표!O69</f>
        <v>8400</v>
      </c>
      <c r="F429" s="31">
        <f>TRUNC(E429*D429,1)</f>
        <v>672</v>
      </c>
      <c r="G429" s="28">
        <f>단가대비표!P69</f>
        <v>0</v>
      </c>
      <c r="H429" s="31">
        <f>TRUNC(G429*D429,1)</f>
        <v>0</v>
      </c>
      <c r="I429" s="28">
        <f>단가대비표!V69</f>
        <v>0</v>
      </c>
      <c r="J429" s="31">
        <f>TRUNC(I429*D429,1)</f>
        <v>0</v>
      </c>
      <c r="K429" s="28">
        <f>TRUNC(E429+G429+I429,1)</f>
        <v>8400</v>
      </c>
      <c r="L429" s="31">
        <f>TRUNC(F429+H429+J429,1)</f>
        <v>672</v>
      </c>
      <c r="M429" s="25" t="s">
        <v>53</v>
      </c>
      <c r="N429" s="1" t="s">
        <v>836</v>
      </c>
      <c r="O429" s="1" t="s">
        <v>1212</v>
      </c>
      <c r="P429" s="1" t="s">
        <v>66</v>
      </c>
      <c r="Q429" s="1" t="s">
        <v>66</v>
      </c>
      <c r="R429" s="1" t="s">
        <v>65</v>
      </c>
      <c r="AV429" s="1" t="s">
        <v>53</v>
      </c>
      <c r="AW429" s="1" t="s">
        <v>1213</v>
      </c>
      <c r="AX429" s="1" t="s">
        <v>53</v>
      </c>
      <c r="AY429" s="1" t="s">
        <v>53</v>
      </c>
      <c r="AZ429" s="1" t="s">
        <v>53</v>
      </c>
    </row>
    <row r="430" spans="1:52" ht="26.1" customHeight="1" x14ac:dyDescent="0.3">
      <c r="A430" s="25" t="s">
        <v>1214</v>
      </c>
      <c r="B430" s="25" t="s">
        <v>1215</v>
      </c>
      <c r="C430" s="25" t="s">
        <v>574</v>
      </c>
      <c r="D430" s="26">
        <v>4.0000000000000001E-3</v>
      </c>
      <c r="E430" s="28">
        <f>단가대비표!O73</f>
        <v>3583.33</v>
      </c>
      <c r="F430" s="31">
        <f>TRUNC(E430*D430,1)</f>
        <v>14.3</v>
      </c>
      <c r="G430" s="28">
        <f>단가대비표!P73</f>
        <v>0</v>
      </c>
      <c r="H430" s="31">
        <f>TRUNC(G430*D430,1)</f>
        <v>0</v>
      </c>
      <c r="I430" s="28">
        <f>단가대비표!V73</f>
        <v>0</v>
      </c>
      <c r="J430" s="31">
        <f>TRUNC(I430*D430,1)</f>
        <v>0</v>
      </c>
      <c r="K430" s="28">
        <f>TRUNC(E430+G430+I430,1)</f>
        <v>3583.3</v>
      </c>
      <c r="L430" s="31">
        <f>TRUNC(F430+H430+J430,1)</f>
        <v>14.3</v>
      </c>
      <c r="M430" s="25" t="s">
        <v>53</v>
      </c>
      <c r="N430" s="1" t="s">
        <v>836</v>
      </c>
      <c r="O430" s="1" t="s">
        <v>1216</v>
      </c>
      <c r="P430" s="1" t="s">
        <v>66</v>
      </c>
      <c r="Q430" s="1" t="s">
        <v>66</v>
      </c>
      <c r="R430" s="1" t="s">
        <v>65</v>
      </c>
      <c r="AV430" s="1" t="s">
        <v>53</v>
      </c>
      <c r="AW430" s="1" t="s">
        <v>1217</v>
      </c>
      <c r="AX430" s="1" t="s">
        <v>53</v>
      </c>
      <c r="AY430" s="1" t="s">
        <v>53</v>
      </c>
      <c r="AZ430" s="1" t="s">
        <v>53</v>
      </c>
    </row>
    <row r="431" spans="1:52" ht="26.1" customHeight="1" x14ac:dyDescent="0.3">
      <c r="A431" s="25" t="s">
        <v>585</v>
      </c>
      <c r="B431" s="25" t="s">
        <v>53</v>
      </c>
      <c r="C431" s="25" t="s">
        <v>53</v>
      </c>
      <c r="D431" s="26"/>
      <c r="E431" s="28"/>
      <c r="F431" s="31">
        <f>TRUNC(SUMIF(N429:N430, N428, F429:F430),0)</f>
        <v>686</v>
      </c>
      <c r="G431" s="28"/>
      <c r="H431" s="31">
        <f>TRUNC(SUMIF(N429:N430, N428, H429:H430),0)</f>
        <v>0</v>
      </c>
      <c r="I431" s="28"/>
      <c r="J431" s="31">
        <f>TRUNC(SUMIF(N429:N430, N428, J429:J430),0)</f>
        <v>0</v>
      </c>
      <c r="K431" s="28"/>
      <c r="L431" s="31">
        <f>F431+H431+J431</f>
        <v>686</v>
      </c>
      <c r="M431" s="25" t="s">
        <v>53</v>
      </c>
      <c r="N431" s="1" t="s">
        <v>112</v>
      </c>
      <c r="O431" s="1" t="s">
        <v>112</v>
      </c>
      <c r="P431" s="1" t="s">
        <v>53</v>
      </c>
      <c r="Q431" s="1" t="s">
        <v>53</v>
      </c>
      <c r="R431" s="1" t="s">
        <v>53</v>
      </c>
      <c r="AV431" s="1" t="s">
        <v>53</v>
      </c>
      <c r="AW431" s="1" t="s">
        <v>53</v>
      </c>
      <c r="AX431" s="1" t="s">
        <v>53</v>
      </c>
      <c r="AY431" s="1" t="s">
        <v>53</v>
      </c>
      <c r="AZ431" s="1" t="s">
        <v>53</v>
      </c>
    </row>
    <row r="432" spans="1:52" ht="26.1" customHeight="1" x14ac:dyDescent="0.3">
      <c r="A432" s="26"/>
      <c r="B432" s="26"/>
      <c r="C432" s="26"/>
      <c r="D432" s="26"/>
      <c r="E432" s="28"/>
      <c r="F432" s="31"/>
      <c r="G432" s="28"/>
      <c r="H432" s="31"/>
      <c r="I432" s="28"/>
      <c r="J432" s="31"/>
      <c r="K432" s="28"/>
      <c r="L432" s="31"/>
      <c r="M432" s="26"/>
    </row>
    <row r="433" spans="1:52" ht="26.1" customHeight="1" x14ac:dyDescent="0.3">
      <c r="A433" s="22" t="s">
        <v>1218</v>
      </c>
      <c r="B433" s="23"/>
      <c r="C433" s="23"/>
      <c r="D433" s="23"/>
      <c r="E433" s="27"/>
      <c r="F433" s="30"/>
      <c r="G433" s="27"/>
      <c r="H433" s="30"/>
      <c r="I433" s="27"/>
      <c r="J433" s="30"/>
      <c r="K433" s="27"/>
      <c r="L433" s="30"/>
      <c r="M433" s="24"/>
      <c r="N433" s="1" t="s">
        <v>841</v>
      </c>
    </row>
    <row r="434" spans="1:52" ht="26.1" customHeight="1" x14ac:dyDescent="0.3">
      <c r="A434" s="25" t="s">
        <v>1219</v>
      </c>
      <c r="B434" s="25" t="s">
        <v>1220</v>
      </c>
      <c r="C434" s="25" t="s">
        <v>574</v>
      </c>
      <c r="D434" s="26">
        <v>0.16600000000000001</v>
      </c>
      <c r="E434" s="28">
        <f>단가대비표!O70</f>
        <v>6066</v>
      </c>
      <c r="F434" s="31">
        <f>TRUNC(E434*D434,1)</f>
        <v>1006.9</v>
      </c>
      <c r="G434" s="28">
        <f>단가대비표!P70</f>
        <v>0</v>
      </c>
      <c r="H434" s="31">
        <f>TRUNC(G434*D434,1)</f>
        <v>0</v>
      </c>
      <c r="I434" s="28">
        <f>단가대비표!V70</f>
        <v>0</v>
      </c>
      <c r="J434" s="31">
        <f>TRUNC(I434*D434,1)</f>
        <v>0</v>
      </c>
      <c r="K434" s="28">
        <f>TRUNC(E434+G434+I434,1)</f>
        <v>6066</v>
      </c>
      <c r="L434" s="31">
        <f>TRUNC(F434+H434+J434,1)</f>
        <v>1006.9</v>
      </c>
      <c r="M434" s="25" t="s">
        <v>53</v>
      </c>
      <c r="N434" s="1" t="s">
        <v>841</v>
      </c>
      <c r="O434" s="1" t="s">
        <v>1221</v>
      </c>
      <c r="P434" s="1" t="s">
        <v>66</v>
      </c>
      <c r="Q434" s="1" t="s">
        <v>66</v>
      </c>
      <c r="R434" s="1" t="s">
        <v>65</v>
      </c>
      <c r="AV434" s="1" t="s">
        <v>53</v>
      </c>
      <c r="AW434" s="1" t="s">
        <v>1222</v>
      </c>
      <c r="AX434" s="1" t="s">
        <v>53</v>
      </c>
      <c r="AY434" s="1" t="s">
        <v>53</v>
      </c>
      <c r="AZ434" s="1" t="s">
        <v>53</v>
      </c>
    </row>
    <row r="435" spans="1:52" ht="26.1" customHeight="1" x14ac:dyDescent="0.3">
      <c r="A435" s="25" t="s">
        <v>1214</v>
      </c>
      <c r="B435" s="25" t="s">
        <v>1223</v>
      </c>
      <c r="C435" s="25" t="s">
        <v>574</v>
      </c>
      <c r="D435" s="26">
        <v>8.0000000000000002E-3</v>
      </c>
      <c r="E435" s="28">
        <f>단가대비표!O72</f>
        <v>3494.44</v>
      </c>
      <c r="F435" s="31">
        <f>TRUNC(E435*D435,1)</f>
        <v>27.9</v>
      </c>
      <c r="G435" s="28">
        <f>단가대비표!P72</f>
        <v>0</v>
      </c>
      <c r="H435" s="31">
        <f>TRUNC(G435*D435,1)</f>
        <v>0</v>
      </c>
      <c r="I435" s="28">
        <f>단가대비표!V72</f>
        <v>0</v>
      </c>
      <c r="J435" s="31">
        <f>TRUNC(I435*D435,1)</f>
        <v>0</v>
      </c>
      <c r="K435" s="28">
        <f>TRUNC(E435+G435+I435,1)</f>
        <v>3494.4</v>
      </c>
      <c r="L435" s="31">
        <f>TRUNC(F435+H435+J435,1)</f>
        <v>27.9</v>
      </c>
      <c r="M435" s="25" t="s">
        <v>53</v>
      </c>
      <c r="N435" s="1" t="s">
        <v>841</v>
      </c>
      <c r="O435" s="1" t="s">
        <v>1224</v>
      </c>
      <c r="P435" s="1" t="s">
        <v>66</v>
      </c>
      <c r="Q435" s="1" t="s">
        <v>66</v>
      </c>
      <c r="R435" s="1" t="s">
        <v>65</v>
      </c>
      <c r="AV435" s="1" t="s">
        <v>53</v>
      </c>
      <c r="AW435" s="1" t="s">
        <v>1225</v>
      </c>
      <c r="AX435" s="1" t="s">
        <v>53</v>
      </c>
      <c r="AY435" s="1" t="s">
        <v>53</v>
      </c>
      <c r="AZ435" s="1" t="s">
        <v>53</v>
      </c>
    </row>
    <row r="436" spans="1:52" ht="26.1" customHeight="1" x14ac:dyDescent="0.3">
      <c r="A436" s="25" t="s">
        <v>585</v>
      </c>
      <c r="B436" s="25" t="s">
        <v>53</v>
      </c>
      <c r="C436" s="25" t="s">
        <v>53</v>
      </c>
      <c r="D436" s="26"/>
      <c r="E436" s="28"/>
      <c r="F436" s="31">
        <f>TRUNC(SUMIF(N434:N435, N433, F434:F435),0)</f>
        <v>1034</v>
      </c>
      <c r="G436" s="28"/>
      <c r="H436" s="31">
        <f>TRUNC(SUMIF(N434:N435, N433, H434:H435),0)</f>
        <v>0</v>
      </c>
      <c r="I436" s="28"/>
      <c r="J436" s="31">
        <f>TRUNC(SUMIF(N434:N435, N433, J434:J435),0)</f>
        <v>0</v>
      </c>
      <c r="K436" s="28"/>
      <c r="L436" s="31">
        <f>F436+H436+J436</f>
        <v>1034</v>
      </c>
      <c r="M436" s="25" t="s">
        <v>53</v>
      </c>
      <c r="N436" s="1" t="s">
        <v>112</v>
      </c>
      <c r="O436" s="1" t="s">
        <v>112</v>
      </c>
      <c r="P436" s="1" t="s">
        <v>53</v>
      </c>
      <c r="Q436" s="1" t="s">
        <v>53</v>
      </c>
      <c r="R436" s="1" t="s">
        <v>53</v>
      </c>
      <c r="AV436" s="1" t="s">
        <v>53</v>
      </c>
      <c r="AW436" s="1" t="s">
        <v>53</v>
      </c>
      <c r="AX436" s="1" t="s">
        <v>53</v>
      </c>
      <c r="AY436" s="1" t="s">
        <v>53</v>
      </c>
      <c r="AZ436" s="1" t="s">
        <v>53</v>
      </c>
    </row>
    <row r="437" spans="1:52" ht="26.1" customHeight="1" x14ac:dyDescent="0.3">
      <c r="A437" s="26"/>
      <c r="B437" s="26"/>
      <c r="C437" s="26"/>
      <c r="D437" s="26"/>
      <c r="E437" s="28"/>
      <c r="F437" s="31"/>
      <c r="G437" s="28"/>
      <c r="H437" s="31"/>
      <c r="I437" s="28"/>
      <c r="J437" s="31"/>
      <c r="K437" s="28"/>
      <c r="L437" s="31"/>
      <c r="M437" s="26"/>
    </row>
    <row r="438" spans="1:52" ht="26.1" customHeight="1" x14ac:dyDescent="0.3">
      <c r="A438" s="22" t="s">
        <v>1226</v>
      </c>
      <c r="B438" s="23"/>
      <c r="C438" s="23"/>
      <c r="D438" s="23"/>
      <c r="E438" s="27"/>
      <c r="F438" s="30"/>
      <c r="G438" s="27"/>
      <c r="H438" s="30"/>
      <c r="I438" s="27"/>
      <c r="J438" s="30"/>
      <c r="K438" s="27"/>
      <c r="L438" s="30"/>
      <c r="M438" s="24"/>
      <c r="N438" s="1" t="s">
        <v>873</v>
      </c>
    </row>
    <row r="439" spans="1:52" ht="26.1" customHeight="1" x14ac:dyDescent="0.3">
      <c r="A439" s="25" t="s">
        <v>1016</v>
      </c>
      <c r="B439" s="25" t="s">
        <v>581</v>
      </c>
      <c r="C439" s="25" t="s">
        <v>582</v>
      </c>
      <c r="D439" s="26">
        <v>1.4999999999999999E-2</v>
      </c>
      <c r="E439" s="28">
        <f>단가대비표!O98</f>
        <v>0</v>
      </c>
      <c r="F439" s="31">
        <f>TRUNC(E439*D439,1)</f>
        <v>0</v>
      </c>
      <c r="G439" s="28">
        <f>단가대비표!P98</f>
        <v>268225</v>
      </c>
      <c r="H439" s="31">
        <f>TRUNC(G439*D439,1)</f>
        <v>4023.3</v>
      </c>
      <c r="I439" s="28">
        <f>단가대비표!V98</f>
        <v>0</v>
      </c>
      <c r="J439" s="31">
        <f>TRUNC(I439*D439,1)</f>
        <v>0</v>
      </c>
      <c r="K439" s="28">
        <f t="shared" ref="K439:L441" si="60">TRUNC(E439+G439+I439,1)</f>
        <v>268225</v>
      </c>
      <c r="L439" s="31">
        <f t="shared" si="60"/>
        <v>4023.3</v>
      </c>
      <c r="M439" s="25" t="s">
        <v>53</v>
      </c>
      <c r="N439" s="1" t="s">
        <v>873</v>
      </c>
      <c r="O439" s="1" t="s">
        <v>1017</v>
      </c>
      <c r="P439" s="1" t="s">
        <v>66</v>
      </c>
      <c r="Q439" s="1" t="s">
        <v>66</v>
      </c>
      <c r="R439" s="1" t="s">
        <v>65</v>
      </c>
      <c r="V439">
        <v>1</v>
      </c>
      <c r="AV439" s="1" t="s">
        <v>53</v>
      </c>
      <c r="AW439" s="1" t="s">
        <v>1227</v>
      </c>
      <c r="AX439" s="1" t="s">
        <v>53</v>
      </c>
      <c r="AY439" s="1" t="s">
        <v>53</v>
      </c>
      <c r="AZ439" s="1" t="s">
        <v>53</v>
      </c>
    </row>
    <row r="440" spans="1:52" ht="26.1" customHeight="1" x14ac:dyDescent="0.3">
      <c r="A440" s="25" t="s">
        <v>748</v>
      </c>
      <c r="B440" s="25" t="s">
        <v>581</v>
      </c>
      <c r="C440" s="25" t="s">
        <v>582</v>
      </c>
      <c r="D440" s="26">
        <v>3.0000000000000001E-3</v>
      </c>
      <c r="E440" s="28">
        <f>단가대비표!O86</f>
        <v>0</v>
      </c>
      <c r="F440" s="31">
        <f>TRUNC(E440*D440,1)</f>
        <v>0</v>
      </c>
      <c r="G440" s="28">
        <f>단가대비표!P86</f>
        <v>172698</v>
      </c>
      <c r="H440" s="31">
        <f>TRUNC(G440*D440,1)</f>
        <v>518</v>
      </c>
      <c r="I440" s="28">
        <f>단가대비표!V86</f>
        <v>0</v>
      </c>
      <c r="J440" s="31">
        <f>TRUNC(I440*D440,1)</f>
        <v>0</v>
      </c>
      <c r="K440" s="28">
        <f t="shared" si="60"/>
        <v>172698</v>
      </c>
      <c r="L440" s="31">
        <f t="shared" si="60"/>
        <v>518</v>
      </c>
      <c r="M440" s="25" t="s">
        <v>53</v>
      </c>
      <c r="N440" s="1" t="s">
        <v>873</v>
      </c>
      <c r="O440" s="1" t="s">
        <v>749</v>
      </c>
      <c r="P440" s="1" t="s">
        <v>66</v>
      </c>
      <c r="Q440" s="1" t="s">
        <v>66</v>
      </c>
      <c r="R440" s="1" t="s">
        <v>65</v>
      </c>
      <c r="V440">
        <v>1</v>
      </c>
      <c r="AV440" s="1" t="s">
        <v>53</v>
      </c>
      <c r="AW440" s="1" t="s">
        <v>1228</v>
      </c>
      <c r="AX440" s="1" t="s">
        <v>53</v>
      </c>
      <c r="AY440" s="1" t="s">
        <v>53</v>
      </c>
      <c r="AZ440" s="1" t="s">
        <v>53</v>
      </c>
    </row>
    <row r="441" spans="1:52" ht="26.1" customHeight="1" x14ac:dyDescent="0.3">
      <c r="A441" s="25" t="s">
        <v>1229</v>
      </c>
      <c r="B441" s="25" t="s">
        <v>1141</v>
      </c>
      <c r="C441" s="25" t="s">
        <v>387</v>
      </c>
      <c r="D441" s="26">
        <v>1</v>
      </c>
      <c r="E441" s="28">
        <f>TRUNC(SUMIF(V439:V441, RIGHTB(O441, 1), H439:H441)*U441, 2)</f>
        <v>90.82</v>
      </c>
      <c r="F441" s="31">
        <f>TRUNC(E441*D441,1)</f>
        <v>90.8</v>
      </c>
      <c r="G441" s="28">
        <v>0</v>
      </c>
      <c r="H441" s="31">
        <f>TRUNC(G441*D441,1)</f>
        <v>0</v>
      </c>
      <c r="I441" s="28">
        <v>0</v>
      </c>
      <c r="J441" s="31">
        <f>TRUNC(I441*D441,1)</f>
        <v>0</v>
      </c>
      <c r="K441" s="28">
        <f t="shared" si="60"/>
        <v>90.8</v>
      </c>
      <c r="L441" s="31">
        <f t="shared" si="60"/>
        <v>90.8</v>
      </c>
      <c r="M441" s="25" t="s">
        <v>53</v>
      </c>
      <c r="N441" s="1" t="s">
        <v>873</v>
      </c>
      <c r="O441" s="1" t="s">
        <v>388</v>
      </c>
      <c r="P441" s="1" t="s">
        <v>66</v>
      </c>
      <c r="Q441" s="1" t="s">
        <v>66</v>
      </c>
      <c r="R441" s="1" t="s">
        <v>66</v>
      </c>
      <c r="S441">
        <v>1</v>
      </c>
      <c r="T441">
        <v>0</v>
      </c>
      <c r="U441">
        <v>0.02</v>
      </c>
      <c r="AV441" s="1" t="s">
        <v>53</v>
      </c>
      <c r="AW441" s="1" t="s">
        <v>1230</v>
      </c>
      <c r="AX441" s="1" t="s">
        <v>53</v>
      </c>
      <c r="AY441" s="1" t="s">
        <v>53</v>
      </c>
      <c r="AZ441" s="1" t="s">
        <v>53</v>
      </c>
    </row>
    <row r="442" spans="1:52" ht="26.1" customHeight="1" x14ac:dyDescent="0.3">
      <c r="A442" s="25" t="s">
        <v>585</v>
      </c>
      <c r="B442" s="25" t="s">
        <v>53</v>
      </c>
      <c r="C442" s="25" t="s">
        <v>53</v>
      </c>
      <c r="D442" s="26"/>
      <c r="E442" s="28"/>
      <c r="F442" s="31">
        <f>TRUNC(SUMIF(N439:N441, N438, F439:F441),0)</f>
        <v>90</v>
      </c>
      <c r="G442" s="28"/>
      <c r="H442" s="31">
        <f>TRUNC(SUMIF(N439:N441, N438, H439:H441),0)</f>
        <v>4541</v>
      </c>
      <c r="I442" s="28"/>
      <c r="J442" s="31">
        <f>TRUNC(SUMIF(N439:N441, N438, J439:J441),0)</f>
        <v>0</v>
      </c>
      <c r="K442" s="28"/>
      <c r="L442" s="31">
        <f>F442+H442+J442</f>
        <v>4631</v>
      </c>
      <c r="M442" s="25" t="s">
        <v>53</v>
      </c>
      <c r="N442" s="1" t="s">
        <v>112</v>
      </c>
      <c r="O442" s="1" t="s">
        <v>112</v>
      </c>
      <c r="P442" s="1" t="s">
        <v>53</v>
      </c>
      <c r="Q442" s="1" t="s">
        <v>53</v>
      </c>
      <c r="R442" s="1" t="s">
        <v>53</v>
      </c>
      <c r="AV442" s="1" t="s">
        <v>53</v>
      </c>
      <c r="AW442" s="1" t="s">
        <v>53</v>
      </c>
      <c r="AX442" s="1" t="s">
        <v>53</v>
      </c>
      <c r="AY442" s="1" t="s">
        <v>53</v>
      </c>
      <c r="AZ442" s="1" t="s">
        <v>53</v>
      </c>
    </row>
    <row r="443" spans="1:52" ht="26.1" customHeight="1" x14ac:dyDescent="0.3">
      <c r="A443" s="26"/>
      <c r="B443" s="26"/>
      <c r="C443" s="26"/>
      <c r="D443" s="26"/>
      <c r="E443" s="28"/>
      <c r="F443" s="31"/>
      <c r="G443" s="28"/>
      <c r="H443" s="31"/>
      <c r="I443" s="28"/>
      <c r="J443" s="31"/>
      <c r="K443" s="28"/>
      <c r="L443" s="31"/>
      <c r="M443" s="26"/>
    </row>
    <row r="444" spans="1:52" ht="26.1" customHeight="1" x14ac:dyDescent="0.3">
      <c r="A444" s="22" t="s">
        <v>1231</v>
      </c>
      <c r="B444" s="23"/>
      <c r="C444" s="23"/>
      <c r="D444" s="23"/>
      <c r="E444" s="27"/>
      <c r="F444" s="30"/>
      <c r="G444" s="27"/>
      <c r="H444" s="30"/>
      <c r="I444" s="27"/>
      <c r="J444" s="30"/>
      <c r="K444" s="27"/>
      <c r="L444" s="30"/>
      <c r="M444" s="24"/>
      <c r="N444" s="1" t="s">
        <v>1207</v>
      </c>
    </row>
    <row r="445" spans="1:52" ht="26.1" customHeight="1" x14ac:dyDescent="0.3">
      <c r="A445" s="25" t="s">
        <v>1016</v>
      </c>
      <c r="B445" s="25" t="s">
        <v>581</v>
      </c>
      <c r="C445" s="25" t="s">
        <v>582</v>
      </c>
      <c r="D445" s="26">
        <v>0.02</v>
      </c>
      <c r="E445" s="28">
        <f>단가대비표!O98</f>
        <v>0</v>
      </c>
      <c r="F445" s="31">
        <f>TRUNC(E445*D445,1)</f>
        <v>0</v>
      </c>
      <c r="G445" s="28">
        <f>단가대비표!P98</f>
        <v>268225</v>
      </c>
      <c r="H445" s="31">
        <f>TRUNC(G445*D445,1)</f>
        <v>5364.5</v>
      </c>
      <c r="I445" s="28">
        <f>단가대비표!V98</f>
        <v>0</v>
      </c>
      <c r="J445" s="31">
        <f>TRUNC(I445*D445,1)</f>
        <v>0</v>
      </c>
      <c r="K445" s="28">
        <f t="shared" ref="K445:L449" si="61">TRUNC(E445+G445+I445,1)</f>
        <v>268225</v>
      </c>
      <c r="L445" s="31">
        <f t="shared" si="61"/>
        <v>5364.5</v>
      </c>
      <c r="M445" s="25" t="s">
        <v>53</v>
      </c>
      <c r="N445" s="1" t="s">
        <v>1207</v>
      </c>
      <c r="O445" s="1" t="s">
        <v>1017</v>
      </c>
      <c r="P445" s="1" t="s">
        <v>66</v>
      </c>
      <c r="Q445" s="1" t="s">
        <v>66</v>
      </c>
      <c r="R445" s="1" t="s">
        <v>65</v>
      </c>
      <c r="V445">
        <v>1</v>
      </c>
      <c r="AV445" s="1" t="s">
        <v>53</v>
      </c>
      <c r="AW445" s="1" t="s">
        <v>1232</v>
      </c>
      <c r="AX445" s="1" t="s">
        <v>53</v>
      </c>
      <c r="AY445" s="1" t="s">
        <v>53</v>
      </c>
      <c r="AZ445" s="1" t="s">
        <v>53</v>
      </c>
    </row>
    <row r="446" spans="1:52" ht="26.1" customHeight="1" x14ac:dyDescent="0.3">
      <c r="A446" s="25" t="s">
        <v>748</v>
      </c>
      <c r="B446" s="25" t="s">
        <v>581</v>
      </c>
      <c r="C446" s="25" t="s">
        <v>582</v>
      </c>
      <c r="D446" s="26">
        <v>4.0000000000000001E-3</v>
      </c>
      <c r="E446" s="28">
        <f>단가대비표!O86</f>
        <v>0</v>
      </c>
      <c r="F446" s="31">
        <f>TRUNC(E446*D446,1)</f>
        <v>0</v>
      </c>
      <c r="G446" s="28">
        <f>단가대비표!P86</f>
        <v>172698</v>
      </c>
      <c r="H446" s="31">
        <f>TRUNC(G446*D446,1)</f>
        <v>690.7</v>
      </c>
      <c r="I446" s="28">
        <f>단가대비표!V86</f>
        <v>0</v>
      </c>
      <c r="J446" s="31">
        <f>TRUNC(I446*D446,1)</f>
        <v>0</v>
      </c>
      <c r="K446" s="28">
        <f t="shared" si="61"/>
        <v>172698</v>
      </c>
      <c r="L446" s="31">
        <f t="shared" si="61"/>
        <v>690.7</v>
      </c>
      <c r="M446" s="25" t="s">
        <v>53</v>
      </c>
      <c r="N446" s="1" t="s">
        <v>1207</v>
      </c>
      <c r="O446" s="1" t="s">
        <v>749</v>
      </c>
      <c r="P446" s="1" t="s">
        <v>66</v>
      </c>
      <c r="Q446" s="1" t="s">
        <v>66</v>
      </c>
      <c r="R446" s="1" t="s">
        <v>65</v>
      </c>
      <c r="V446">
        <v>1</v>
      </c>
      <c r="AV446" s="1" t="s">
        <v>53</v>
      </c>
      <c r="AW446" s="1" t="s">
        <v>1233</v>
      </c>
      <c r="AX446" s="1" t="s">
        <v>53</v>
      </c>
      <c r="AY446" s="1" t="s">
        <v>53</v>
      </c>
      <c r="AZ446" s="1" t="s">
        <v>53</v>
      </c>
    </row>
    <row r="447" spans="1:52" ht="26.1" customHeight="1" x14ac:dyDescent="0.3">
      <c r="A447" s="25" t="s">
        <v>1016</v>
      </c>
      <c r="B447" s="25" t="s">
        <v>581</v>
      </c>
      <c r="C447" s="25" t="s">
        <v>582</v>
      </c>
      <c r="D447" s="26">
        <v>0.02</v>
      </c>
      <c r="E447" s="28">
        <f>단가대비표!O98</f>
        <v>0</v>
      </c>
      <c r="F447" s="31">
        <f>TRUNC(E447*D447,1)</f>
        <v>0</v>
      </c>
      <c r="G447" s="28">
        <f>단가대비표!P98</f>
        <v>268225</v>
      </c>
      <c r="H447" s="31">
        <f>TRUNC(G447*D447,1)</f>
        <v>5364.5</v>
      </c>
      <c r="I447" s="28">
        <f>단가대비표!V98</f>
        <v>0</v>
      </c>
      <c r="J447" s="31">
        <f>TRUNC(I447*D447,1)</f>
        <v>0</v>
      </c>
      <c r="K447" s="28">
        <f t="shared" si="61"/>
        <v>268225</v>
      </c>
      <c r="L447" s="31">
        <f t="shared" si="61"/>
        <v>5364.5</v>
      </c>
      <c r="M447" s="25" t="s">
        <v>53</v>
      </c>
      <c r="N447" s="1" t="s">
        <v>1207</v>
      </c>
      <c r="O447" s="1" t="s">
        <v>1017</v>
      </c>
      <c r="P447" s="1" t="s">
        <v>66</v>
      </c>
      <c r="Q447" s="1" t="s">
        <v>66</v>
      </c>
      <c r="R447" s="1" t="s">
        <v>65</v>
      </c>
      <c r="V447">
        <v>1</v>
      </c>
      <c r="AV447" s="1" t="s">
        <v>53</v>
      </c>
      <c r="AW447" s="1" t="s">
        <v>1232</v>
      </c>
      <c r="AX447" s="1" t="s">
        <v>53</v>
      </c>
      <c r="AY447" s="1" t="s">
        <v>53</v>
      </c>
      <c r="AZ447" s="1" t="s">
        <v>53</v>
      </c>
    </row>
    <row r="448" spans="1:52" ht="26.1" customHeight="1" x14ac:dyDescent="0.3">
      <c r="A448" s="25" t="s">
        <v>748</v>
      </c>
      <c r="B448" s="25" t="s">
        <v>581</v>
      </c>
      <c r="C448" s="25" t="s">
        <v>582</v>
      </c>
      <c r="D448" s="26">
        <v>4.0000000000000001E-3</v>
      </c>
      <c r="E448" s="28">
        <f>단가대비표!O86</f>
        <v>0</v>
      </c>
      <c r="F448" s="31">
        <f>TRUNC(E448*D448,1)</f>
        <v>0</v>
      </c>
      <c r="G448" s="28">
        <f>단가대비표!P86</f>
        <v>172698</v>
      </c>
      <c r="H448" s="31">
        <f>TRUNC(G448*D448,1)</f>
        <v>690.7</v>
      </c>
      <c r="I448" s="28">
        <f>단가대비표!V86</f>
        <v>0</v>
      </c>
      <c r="J448" s="31">
        <f>TRUNC(I448*D448,1)</f>
        <v>0</v>
      </c>
      <c r="K448" s="28">
        <f t="shared" si="61"/>
        <v>172698</v>
      </c>
      <c r="L448" s="31">
        <f t="shared" si="61"/>
        <v>690.7</v>
      </c>
      <c r="M448" s="25" t="s">
        <v>53</v>
      </c>
      <c r="N448" s="1" t="s">
        <v>1207</v>
      </c>
      <c r="O448" s="1" t="s">
        <v>749</v>
      </c>
      <c r="P448" s="1" t="s">
        <v>66</v>
      </c>
      <c r="Q448" s="1" t="s">
        <v>66</v>
      </c>
      <c r="R448" s="1" t="s">
        <v>65</v>
      </c>
      <c r="V448">
        <v>1</v>
      </c>
      <c r="AV448" s="1" t="s">
        <v>53</v>
      </c>
      <c r="AW448" s="1" t="s">
        <v>1233</v>
      </c>
      <c r="AX448" s="1" t="s">
        <v>53</v>
      </c>
      <c r="AY448" s="1" t="s">
        <v>53</v>
      </c>
      <c r="AZ448" s="1" t="s">
        <v>53</v>
      </c>
    </row>
    <row r="449" spans="1:52" ht="26.1" customHeight="1" x14ac:dyDescent="0.3">
      <c r="A449" s="25" t="s">
        <v>1229</v>
      </c>
      <c r="B449" s="25" t="s">
        <v>1141</v>
      </c>
      <c r="C449" s="25" t="s">
        <v>387</v>
      </c>
      <c r="D449" s="26">
        <v>1</v>
      </c>
      <c r="E449" s="28">
        <f>TRUNC(SUMIF(V445:V449, RIGHTB(O449, 1), H445:H449)*U449, 2)</f>
        <v>242.2</v>
      </c>
      <c r="F449" s="31">
        <f>TRUNC(E449*D449,1)</f>
        <v>242.2</v>
      </c>
      <c r="G449" s="28">
        <v>0</v>
      </c>
      <c r="H449" s="31">
        <f>TRUNC(G449*D449,1)</f>
        <v>0</v>
      </c>
      <c r="I449" s="28">
        <v>0</v>
      </c>
      <c r="J449" s="31">
        <f>TRUNC(I449*D449,1)</f>
        <v>0</v>
      </c>
      <c r="K449" s="28">
        <f t="shared" si="61"/>
        <v>242.2</v>
      </c>
      <c r="L449" s="31">
        <f t="shared" si="61"/>
        <v>242.2</v>
      </c>
      <c r="M449" s="25" t="s">
        <v>53</v>
      </c>
      <c r="N449" s="1" t="s">
        <v>1207</v>
      </c>
      <c r="O449" s="1" t="s">
        <v>388</v>
      </c>
      <c r="P449" s="1" t="s">
        <v>66</v>
      </c>
      <c r="Q449" s="1" t="s">
        <v>66</v>
      </c>
      <c r="R449" s="1" t="s">
        <v>66</v>
      </c>
      <c r="S449">
        <v>1</v>
      </c>
      <c r="T449">
        <v>0</v>
      </c>
      <c r="U449">
        <v>0.02</v>
      </c>
      <c r="AV449" s="1" t="s">
        <v>53</v>
      </c>
      <c r="AW449" s="1" t="s">
        <v>1234</v>
      </c>
      <c r="AX449" s="1" t="s">
        <v>53</v>
      </c>
      <c r="AY449" s="1" t="s">
        <v>53</v>
      </c>
      <c r="AZ449" s="1" t="s">
        <v>53</v>
      </c>
    </row>
    <row r="450" spans="1:52" ht="26.1" customHeight="1" x14ac:dyDescent="0.3">
      <c r="A450" s="25" t="s">
        <v>585</v>
      </c>
      <c r="B450" s="25" t="s">
        <v>53</v>
      </c>
      <c r="C450" s="25" t="s">
        <v>53</v>
      </c>
      <c r="D450" s="26"/>
      <c r="E450" s="28"/>
      <c r="F450" s="31">
        <f>TRUNC(SUMIF(N445:N449, N444, F445:F449),0)</f>
        <v>242</v>
      </c>
      <c r="G450" s="28"/>
      <c r="H450" s="31">
        <f>TRUNC(SUMIF(N445:N449, N444, H445:H449),0)</f>
        <v>12110</v>
      </c>
      <c r="I450" s="28"/>
      <c r="J450" s="31">
        <f>TRUNC(SUMIF(N445:N449, N444, J445:J449),0)</f>
        <v>0</v>
      </c>
      <c r="K450" s="28"/>
      <c r="L450" s="31">
        <f>F450+H450+J450</f>
        <v>12352</v>
      </c>
      <c r="M450" s="25" t="s">
        <v>53</v>
      </c>
      <c r="N450" s="1" t="s">
        <v>112</v>
      </c>
      <c r="O450" s="1" t="s">
        <v>112</v>
      </c>
      <c r="P450" s="1" t="s">
        <v>53</v>
      </c>
      <c r="Q450" s="1" t="s">
        <v>53</v>
      </c>
      <c r="R450" s="1" t="s">
        <v>53</v>
      </c>
      <c r="AV450" s="1" t="s">
        <v>53</v>
      </c>
      <c r="AW450" s="1" t="s">
        <v>53</v>
      </c>
      <c r="AX450" s="1" t="s">
        <v>53</v>
      </c>
      <c r="AY450" s="1" t="s">
        <v>53</v>
      </c>
      <c r="AZ450" s="1" t="s">
        <v>53</v>
      </c>
    </row>
    <row r="451" spans="1:52" ht="26.1" customHeight="1" x14ac:dyDescent="0.3">
      <c r="A451" s="26"/>
      <c r="B451" s="26"/>
      <c r="C451" s="26"/>
      <c r="D451" s="26"/>
      <c r="E451" s="28"/>
      <c r="F451" s="31"/>
      <c r="G451" s="28"/>
      <c r="H451" s="31"/>
      <c r="I451" s="28"/>
      <c r="J451" s="31"/>
      <c r="K451" s="28"/>
      <c r="L451" s="31"/>
      <c r="M451" s="26"/>
    </row>
    <row r="452" spans="1:52" ht="26.1" customHeight="1" x14ac:dyDescent="0.3">
      <c r="A452" s="22" t="s">
        <v>1235</v>
      </c>
      <c r="B452" s="23"/>
      <c r="C452" s="23"/>
      <c r="D452" s="23"/>
      <c r="E452" s="27"/>
      <c r="F452" s="30"/>
      <c r="G452" s="27"/>
      <c r="H452" s="30"/>
      <c r="I452" s="27"/>
      <c r="J452" s="30"/>
      <c r="K452" s="27"/>
      <c r="L452" s="30"/>
      <c r="M452" s="24"/>
      <c r="N452" s="1" t="s">
        <v>877</v>
      </c>
    </row>
    <row r="453" spans="1:52" ht="26.1" customHeight="1" x14ac:dyDescent="0.3">
      <c r="A453" s="25" t="s">
        <v>1210</v>
      </c>
      <c r="B453" s="25" t="s">
        <v>1236</v>
      </c>
      <c r="C453" s="25" t="s">
        <v>574</v>
      </c>
      <c r="D453" s="26">
        <v>0.08</v>
      </c>
      <c r="E453" s="28">
        <f>단가대비표!O68</f>
        <v>10000</v>
      </c>
      <c r="F453" s="31">
        <f>TRUNC(E453*D453,1)</f>
        <v>800</v>
      </c>
      <c r="G453" s="28">
        <f>단가대비표!P68</f>
        <v>0</v>
      </c>
      <c r="H453" s="31">
        <f>TRUNC(G453*D453,1)</f>
        <v>0</v>
      </c>
      <c r="I453" s="28">
        <f>단가대비표!V68</f>
        <v>0</v>
      </c>
      <c r="J453" s="31">
        <f>TRUNC(I453*D453,1)</f>
        <v>0</v>
      </c>
      <c r="K453" s="28">
        <f>TRUNC(E453+G453+I453,1)</f>
        <v>10000</v>
      </c>
      <c r="L453" s="31">
        <f>TRUNC(F453+H453+J453,1)</f>
        <v>800</v>
      </c>
      <c r="M453" s="25" t="s">
        <v>53</v>
      </c>
      <c r="N453" s="1" t="s">
        <v>877</v>
      </c>
      <c r="O453" s="1" t="s">
        <v>1237</v>
      </c>
      <c r="P453" s="1" t="s">
        <v>66</v>
      </c>
      <c r="Q453" s="1" t="s">
        <v>66</v>
      </c>
      <c r="R453" s="1" t="s">
        <v>65</v>
      </c>
      <c r="AV453" s="1" t="s">
        <v>53</v>
      </c>
      <c r="AW453" s="1" t="s">
        <v>1238</v>
      </c>
      <c r="AX453" s="1" t="s">
        <v>53</v>
      </c>
      <c r="AY453" s="1" t="s">
        <v>53</v>
      </c>
      <c r="AZ453" s="1" t="s">
        <v>53</v>
      </c>
    </row>
    <row r="454" spans="1:52" ht="26.1" customHeight="1" x14ac:dyDescent="0.3">
      <c r="A454" s="25" t="s">
        <v>1214</v>
      </c>
      <c r="B454" s="25" t="s">
        <v>1223</v>
      </c>
      <c r="C454" s="25" t="s">
        <v>574</v>
      </c>
      <c r="D454" s="26">
        <v>4.0000000000000001E-3</v>
      </c>
      <c r="E454" s="28">
        <f>단가대비표!O72</f>
        <v>3494.44</v>
      </c>
      <c r="F454" s="31">
        <f>TRUNC(E454*D454,1)</f>
        <v>13.9</v>
      </c>
      <c r="G454" s="28">
        <f>단가대비표!P72</f>
        <v>0</v>
      </c>
      <c r="H454" s="31">
        <f>TRUNC(G454*D454,1)</f>
        <v>0</v>
      </c>
      <c r="I454" s="28">
        <f>단가대비표!V72</f>
        <v>0</v>
      </c>
      <c r="J454" s="31">
        <f>TRUNC(I454*D454,1)</f>
        <v>0</v>
      </c>
      <c r="K454" s="28">
        <f>TRUNC(E454+G454+I454,1)</f>
        <v>3494.4</v>
      </c>
      <c r="L454" s="31">
        <f>TRUNC(F454+H454+J454,1)</f>
        <v>13.9</v>
      </c>
      <c r="M454" s="25" t="s">
        <v>53</v>
      </c>
      <c r="N454" s="1" t="s">
        <v>877</v>
      </c>
      <c r="O454" s="1" t="s">
        <v>1224</v>
      </c>
      <c r="P454" s="1" t="s">
        <v>66</v>
      </c>
      <c r="Q454" s="1" t="s">
        <v>66</v>
      </c>
      <c r="R454" s="1" t="s">
        <v>65</v>
      </c>
      <c r="AV454" s="1" t="s">
        <v>53</v>
      </c>
      <c r="AW454" s="1" t="s">
        <v>1239</v>
      </c>
      <c r="AX454" s="1" t="s">
        <v>53</v>
      </c>
      <c r="AY454" s="1" t="s">
        <v>53</v>
      </c>
      <c r="AZ454" s="1" t="s">
        <v>53</v>
      </c>
    </row>
    <row r="455" spans="1:52" ht="26.1" customHeight="1" x14ac:dyDescent="0.3">
      <c r="A455" s="25" t="s">
        <v>585</v>
      </c>
      <c r="B455" s="25" t="s">
        <v>53</v>
      </c>
      <c r="C455" s="25" t="s">
        <v>53</v>
      </c>
      <c r="D455" s="26"/>
      <c r="E455" s="28"/>
      <c r="F455" s="31">
        <f>TRUNC(SUMIF(N453:N454, N452, F453:F454),0)</f>
        <v>813</v>
      </c>
      <c r="G455" s="28"/>
      <c r="H455" s="31">
        <f>TRUNC(SUMIF(N453:N454, N452, H453:H454),0)</f>
        <v>0</v>
      </c>
      <c r="I455" s="28"/>
      <c r="J455" s="31">
        <f>TRUNC(SUMIF(N453:N454, N452, J453:J454),0)</f>
        <v>0</v>
      </c>
      <c r="K455" s="28"/>
      <c r="L455" s="31">
        <f>F455+H455+J455</f>
        <v>813</v>
      </c>
      <c r="M455" s="25" t="s">
        <v>53</v>
      </c>
      <c r="N455" s="1" t="s">
        <v>112</v>
      </c>
      <c r="O455" s="1" t="s">
        <v>112</v>
      </c>
      <c r="P455" s="1" t="s">
        <v>53</v>
      </c>
      <c r="Q455" s="1" t="s">
        <v>53</v>
      </c>
      <c r="R455" s="1" t="s">
        <v>53</v>
      </c>
      <c r="AV455" s="1" t="s">
        <v>53</v>
      </c>
      <c r="AW455" s="1" t="s">
        <v>53</v>
      </c>
      <c r="AX455" s="1" t="s">
        <v>53</v>
      </c>
      <c r="AY455" s="1" t="s">
        <v>53</v>
      </c>
      <c r="AZ455" s="1" t="s">
        <v>53</v>
      </c>
    </row>
    <row r="456" spans="1:52" ht="26.1" customHeight="1" x14ac:dyDescent="0.3">
      <c r="A456" s="26"/>
      <c r="B456" s="26"/>
      <c r="C456" s="26"/>
      <c r="D456" s="26"/>
      <c r="E456" s="28"/>
      <c r="F456" s="31"/>
      <c r="G456" s="28"/>
      <c r="H456" s="31"/>
      <c r="I456" s="28"/>
      <c r="J456" s="31"/>
      <c r="K456" s="28"/>
      <c r="L456" s="31"/>
      <c r="M456" s="26"/>
    </row>
    <row r="457" spans="1:52" ht="26.1" customHeight="1" x14ac:dyDescent="0.3">
      <c r="A457" s="22" t="s">
        <v>1240</v>
      </c>
      <c r="B457" s="23"/>
      <c r="C457" s="23"/>
      <c r="D457" s="23"/>
      <c r="E457" s="27"/>
      <c r="F457" s="30"/>
      <c r="G457" s="27"/>
      <c r="H457" s="30"/>
      <c r="I457" s="27"/>
      <c r="J457" s="30"/>
      <c r="K457" s="27"/>
      <c r="L457" s="30"/>
      <c r="M457" s="24"/>
      <c r="N457" s="1" t="s">
        <v>882</v>
      </c>
    </row>
    <row r="458" spans="1:52" ht="26.1" customHeight="1" x14ac:dyDescent="0.3">
      <c r="A458" s="25" t="s">
        <v>1241</v>
      </c>
      <c r="B458" s="25" t="s">
        <v>581</v>
      </c>
      <c r="C458" s="25" t="s">
        <v>582</v>
      </c>
      <c r="D458" s="26">
        <v>4.2999999999999997E-2</v>
      </c>
      <c r="E458" s="28">
        <f>단가대비표!O104</f>
        <v>0</v>
      </c>
      <c r="F458" s="31">
        <f>TRUNC(E458*D458,1)</f>
        <v>0</v>
      </c>
      <c r="G458" s="28">
        <f>단가대비표!P104</f>
        <v>208140</v>
      </c>
      <c r="H458" s="31">
        <f>TRUNC(G458*D458,1)</f>
        <v>8950</v>
      </c>
      <c r="I458" s="28">
        <f>단가대비표!V104</f>
        <v>0</v>
      </c>
      <c r="J458" s="31">
        <f>TRUNC(I458*D458,1)</f>
        <v>0</v>
      </c>
      <c r="K458" s="28">
        <f>TRUNC(E458+G458+I458,1)</f>
        <v>208140</v>
      </c>
      <c r="L458" s="31">
        <f>TRUNC(F458+H458+J458,1)</f>
        <v>8950</v>
      </c>
      <c r="M458" s="25" t="s">
        <v>53</v>
      </c>
      <c r="N458" s="1" t="s">
        <v>882</v>
      </c>
      <c r="O458" s="1" t="s">
        <v>1242</v>
      </c>
      <c r="P458" s="1" t="s">
        <v>66</v>
      </c>
      <c r="Q458" s="1" t="s">
        <v>66</v>
      </c>
      <c r="R458" s="1" t="s">
        <v>65</v>
      </c>
      <c r="AV458" s="1" t="s">
        <v>53</v>
      </c>
      <c r="AW458" s="1" t="s">
        <v>1243</v>
      </c>
      <c r="AX458" s="1" t="s">
        <v>53</v>
      </c>
      <c r="AY458" s="1" t="s">
        <v>53</v>
      </c>
      <c r="AZ458" s="1" t="s">
        <v>53</v>
      </c>
    </row>
    <row r="459" spans="1:52" ht="26.1" customHeight="1" x14ac:dyDescent="0.3">
      <c r="A459" s="25" t="s">
        <v>585</v>
      </c>
      <c r="B459" s="25" t="s">
        <v>53</v>
      </c>
      <c r="C459" s="25" t="s">
        <v>53</v>
      </c>
      <c r="D459" s="26"/>
      <c r="E459" s="28"/>
      <c r="F459" s="31">
        <f>TRUNC(SUMIF(N458:N458, N457, F458:F458),0)</f>
        <v>0</v>
      </c>
      <c r="G459" s="28"/>
      <c r="H459" s="31">
        <f>TRUNC(SUMIF(N458:N458, N457, H458:H458),0)</f>
        <v>8950</v>
      </c>
      <c r="I459" s="28"/>
      <c r="J459" s="31">
        <f>TRUNC(SUMIF(N458:N458, N457, J458:J458),0)</f>
        <v>0</v>
      </c>
      <c r="K459" s="28"/>
      <c r="L459" s="31">
        <f>F459+H459+J459</f>
        <v>8950</v>
      </c>
      <c r="M459" s="25" t="s">
        <v>53</v>
      </c>
      <c r="N459" s="1" t="s">
        <v>112</v>
      </c>
      <c r="O459" s="1" t="s">
        <v>112</v>
      </c>
      <c r="P459" s="1" t="s">
        <v>53</v>
      </c>
      <c r="Q459" s="1" t="s">
        <v>53</v>
      </c>
      <c r="R459" s="1" t="s">
        <v>53</v>
      </c>
      <c r="AV459" s="1" t="s">
        <v>53</v>
      </c>
      <c r="AW459" s="1" t="s">
        <v>53</v>
      </c>
      <c r="AX459" s="1" t="s">
        <v>53</v>
      </c>
      <c r="AY459" s="1" t="s">
        <v>53</v>
      </c>
      <c r="AZ459" s="1" t="s">
        <v>53</v>
      </c>
    </row>
    <row r="460" spans="1:52" ht="26.1" customHeight="1" x14ac:dyDescent="0.3">
      <c r="A460" s="26"/>
      <c r="B460" s="26"/>
      <c r="C460" s="26"/>
      <c r="D460" s="26"/>
      <c r="E460" s="28"/>
      <c r="F460" s="31"/>
      <c r="G460" s="28"/>
      <c r="H460" s="31"/>
      <c r="I460" s="28"/>
      <c r="J460" s="31"/>
      <c r="K460" s="28"/>
      <c r="L460" s="31"/>
      <c r="M460" s="26"/>
    </row>
    <row r="461" spans="1:52" ht="26.1" customHeight="1" x14ac:dyDescent="0.3">
      <c r="A461" s="22" t="s">
        <v>1244</v>
      </c>
      <c r="B461" s="23"/>
      <c r="C461" s="23"/>
      <c r="D461" s="23"/>
      <c r="E461" s="27"/>
      <c r="F461" s="30"/>
      <c r="G461" s="27"/>
      <c r="H461" s="30"/>
      <c r="I461" s="27"/>
      <c r="J461" s="30"/>
      <c r="K461" s="27"/>
      <c r="L461" s="30"/>
      <c r="M461" s="24"/>
      <c r="N461" s="1" t="s">
        <v>886</v>
      </c>
    </row>
    <row r="462" spans="1:52" ht="26.1" customHeight="1" x14ac:dyDescent="0.3">
      <c r="A462" s="25" t="s">
        <v>1241</v>
      </c>
      <c r="B462" s="25" t="s">
        <v>581</v>
      </c>
      <c r="C462" s="25" t="s">
        <v>582</v>
      </c>
      <c r="D462" s="26">
        <v>0.108</v>
      </c>
      <c r="E462" s="28">
        <f>단가대비표!O104</f>
        <v>0</v>
      </c>
      <c r="F462" s="31">
        <f>TRUNC(E462*D462,1)</f>
        <v>0</v>
      </c>
      <c r="G462" s="28">
        <f>단가대비표!P104</f>
        <v>208140</v>
      </c>
      <c r="H462" s="31">
        <f>TRUNC(G462*D462,1)</f>
        <v>22479.1</v>
      </c>
      <c r="I462" s="28">
        <f>단가대비표!V104</f>
        <v>0</v>
      </c>
      <c r="J462" s="31">
        <f>TRUNC(I462*D462,1)</f>
        <v>0</v>
      </c>
      <c r="K462" s="28">
        <f>TRUNC(E462+G462+I462,1)</f>
        <v>208140</v>
      </c>
      <c r="L462" s="31">
        <f>TRUNC(F462+H462+J462,1)</f>
        <v>22479.1</v>
      </c>
      <c r="M462" s="25" t="s">
        <v>53</v>
      </c>
      <c r="N462" s="1" t="s">
        <v>886</v>
      </c>
      <c r="O462" s="1" t="s">
        <v>1242</v>
      </c>
      <c r="P462" s="1" t="s">
        <v>66</v>
      </c>
      <c r="Q462" s="1" t="s">
        <v>66</v>
      </c>
      <c r="R462" s="1" t="s">
        <v>65</v>
      </c>
      <c r="AV462" s="1" t="s">
        <v>53</v>
      </c>
      <c r="AW462" s="1" t="s">
        <v>1245</v>
      </c>
      <c r="AX462" s="1" t="s">
        <v>53</v>
      </c>
      <c r="AY462" s="1" t="s">
        <v>53</v>
      </c>
      <c r="AZ462" s="1" t="s">
        <v>53</v>
      </c>
    </row>
    <row r="463" spans="1:52" ht="26.1" customHeight="1" x14ac:dyDescent="0.3">
      <c r="A463" s="25" t="s">
        <v>585</v>
      </c>
      <c r="B463" s="25" t="s">
        <v>53</v>
      </c>
      <c r="C463" s="25" t="s">
        <v>53</v>
      </c>
      <c r="D463" s="26"/>
      <c r="E463" s="28"/>
      <c r="F463" s="31">
        <f>TRUNC(SUMIF(N462:N462, N461, F462:F462),0)</f>
        <v>0</v>
      </c>
      <c r="G463" s="28"/>
      <c r="H463" s="31">
        <f>TRUNC(SUMIF(N462:N462, N461, H462:H462),0)</f>
        <v>22479</v>
      </c>
      <c r="I463" s="28"/>
      <c r="J463" s="31">
        <f>TRUNC(SUMIF(N462:N462, N461, J462:J462),0)</f>
        <v>0</v>
      </c>
      <c r="K463" s="28"/>
      <c r="L463" s="31">
        <f>F463+H463+J463</f>
        <v>22479</v>
      </c>
      <c r="M463" s="25" t="s">
        <v>53</v>
      </c>
      <c r="N463" s="1" t="s">
        <v>112</v>
      </c>
      <c r="O463" s="1" t="s">
        <v>112</v>
      </c>
      <c r="P463" s="1" t="s">
        <v>53</v>
      </c>
      <c r="Q463" s="1" t="s">
        <v>53</v>
      </c>
      <c r="R463" s="1" t="s">
        <v>53</v>
      </c>
      <c r="AV463" s="1" t="s">
        <v>53</v>
      </c>
      <c r="AW463" s="1" t="s">
        <v>53</v>
      </c>
      <c r="AX463" s="1" t="s">
        <v>53</v>
      </c>
      <c r="AY463" s="1" t="s">
        <v>53</v>
      </c>
      <c r="AZ463" s="1" t="s">
        <v>53</v>
      </c>
    </row>
    <row r="464" spans="1:52" ht="26.1" customHeight="1" x14ac:dyDescent="0.3">
      <c r="A464" s="26"/>
      <c r="B464" s="26"/>
      <c r="C464" s="26"/>
      <c r="D464" s="26"/>
      <c r="E464" s="28"/>
      <c r="F464" s="31"/>
      <c r="G464" s="28"/>
      <c r="H464" s="31"/>
      <c r="I464" s="28"/>
      <c r="J464" s="31"/>
      <c r="K464" s="28"/>
      <c r="L464" s="31"/>
      <c r="M464" s="26"/>
    </row>
    <row r="465" spans="1:52" ht="26.1" customHeight="1" x14ac:dyDescent="0.3">
      <c r="A465" s="22" t="s">
        <v>1246</v>
      </c>
      <c r="B465" s="23"/>
      <c r="C465" s="23"/>
      <c r="D465" s="23"/>
      <c r="E465" s="27"/>
      <c r="F465" s="30"/>
      <c r="G465" s="27"/>
      <c r="H465" s="30"/>
      <c r="I465" s="27"/>
      <c r="J465" s="30"/>
      <c r="K465" s="27"/>
      <c r="L465" s="30"/>
      <c r="M465" s="24"/>
      <c r="N465" s="1" t="s">
        <v>909</v>
      </c>
    </row>
    <row r="466" spans="1:52" ht="26.1" customHeight="1" x14ac:dyDescent="0.3">
      <c r="A466" s="25" t="s">
        <v>1019</v>
      </c>
      <c r="B466" s="25" t="s">
        <v>581</v>
      </c>
      <c r="C466" s="25" t="s">
        <v>582</v>
      </c>
      <c r="D466" s="26">
        <v>1.2999999999999999E-2</v>
      </c>
      <c r="E466" s="28">
        <f>단가대비표!O99</f>
        <v>0</v>
      </c>
      <c r="F466" s="31">
        <f>TRUNC(E466*D466,1)</f>
        <v>0</v>
      </c>
      <c r="G466" s="28">
        <f>단가대비표!P99</f>
        <v>258904</v>
      </c>
      <c r="H466" s="31">
        <f>TRUNC(G466*D466,1)</f>
        <v>3365.7</v>
      </c>
      <c r="I466" s="28">
        <f>단가대비표!V99</f>
        <v>0</v>
      </c>
      <c r="J466" s="31">
        <f>TRUNC(I466*D466,1)</f>
        <v>0</v>
      </c>
      <c r="K466" s="28">
        <f>TRUNC(E466+G466+I466,1)</f>
        <v>258904</v>
      </c>
      <c r="L466" s="31">
        <f>TRUNC(F466+H466+J466,1)</f>
        <v>3365.7</v>
      </c>
      <c r="M466" s="25" t="s">
        <v>53</v>
      </c>
      <c r="N466" s="1" t="s">
        <v>909</v>
      </c>
      <c r="O466" s="1" t="s">
        <v>1020</v>
      </c>
      <c r="P466" s="1" t="s">
        <v>66</v>
      </c>
      <c r="Q466" s="1" t="s">
        <v>66</v>
      </c>
      <c r="R466" s="1" t="s">
        <v>65</v>
      </c>
      <c r="AV466" s="1" t="s">
        <v>53</v>
      </c>
      <c r="AW466" s="1" t="s">
        <v>1247</v>
      </c>
      <c r="AX466" s="1" t="s">
        <v>53</v>
      </c>
      <c r="AY466" s="1" t="s">
        <v>53</v>
      </c>
      <c r="AZ466" s="1" t="s">
        <v>53</v>
      </c>
    </row>
    <row r="467" spans="1:52" ht="26.1" customHeight="1" x14ac:dyDescent="0.3">
      <c r="A467" s="25" t="s">
        <v>748</v>
      </c>
      <c r="B467" s="25" t="s">
        <v>581</v>
      </c>
      <c r="C467" s="25" t="s">
        <v>582</v>
      </c>
      <c r="D467" s="26">
        <v>7.0000000000000001E-3</v>
      </c>
      <c r="E467" s="28">
        <f>단가대비표!O86</f>
        <v>0</v>
      </c>
      <c r="F467" s="31">
        <f>TRUNC(E467*D467,1)</f>
        <v>0</v>
      </c>
      <c r="G467" s="28">
        <f>단가대비표!P86</f>
        <v>172698</v>
      </c>
      <c r="H467" s="31">
        <f>TRUNC(G467*D467,1)</f>
        <v>1208.8</v>
      </c>
      <c r="I467" s="28">
        <f>단가대비표!V86</f>
        <v>0</v>
      </c>
      <c r="J467" s="31">
        <f>TRUNC(I467*D467,1)</f>
        <v>0</v>
      </c>
      <c r="K467" s="28">
        <f>TRUNC(E467+G467+I467,1)</f>
        <v>172698</v>
      </c>
      <c r="L467" s="31">
        <f>TRUNC(F467+H467+J467,1)</f>
        <v>1208.8</v>
      </c>
      <c r="M467" s="25" t="s">
        <v>53</v>
      </c>
      <c r="N467" s="1" t="s">
        <v>909</v>
      </c>
      <c r="O467" s="1" t="s">
        <v>749</v>
      </c>
      <c r="P467" s="1" t="s">
        <v>66</v>
      </c>
      <c r="Q467" s="1" t="s">
        <v>66</v>
      </c>
      <c r="R467" s="1" t="s">
        <v>65</v>
      </c>
      <c r="AV467" s="1" t="s">
        <v>53</v>
      </c>
      <c r="AW467" s="1" t="s">
        <v>1248</v>
      </c>
      <c r="AX467" s="1" t="s">
        <v>53</v>
      </c>
      <c r="AY467" s="1" t="s">
        <v>53</v>
      </c>
      <c r="AZ467" s="1" t="s">
        <v>53</v>
      </c>
    </row>
    <row r="468" spans="1:52" ht="26.1" customHeight="1" x14ac:dyDescent="0.3">
      <c r="A468" s="25" t="s">
        <v>585</v>
      </c>
      <c r="B468" s="25" t="s">
        <v>53</v>
      </c>
      <c r="C468" s="25" t="s">
        <v>53</v>
      </c>
      <c r="D468" s="26"/>
      <c r="E468" s="28"/>
      <c r="F468" s="31">
        <f>TRUNC(SUMIF(N466:N467, N465, F466:F467),0)</f>
        <v>0</v>
      </c>
      <c r="G468" s="28"/>
      <c r="H468" s="31">
        <f>TRUNC(SUMIF(N466:N467, N465, H466:H467),0)</f>
        <v>4574</v>
      </c>
      <c r="I468" s="28"/>
      <c r="J468" s="31">
        <f>TRUNC(SUMIF(N466:N467, N465, J466:J467),0)</f>
        <v>0</v>
      </c>
      <c r="K468" s="28"/>
      <c r="L468" s="31">
        <f>F468+H468+J468</f>
        <v>4574</v>
      </c>
      <c r="M468" s="25" t="s">
        <v>53</v>
      </c>
      <c r="N468" s="1" t="s">
        <v>112</v>
      </c>
      <c r="O468" s="1" t="s">
        <v>112</v>
      </c>
      <c r="P468" s="1" t="s">
        <v>53</v>
      </c>
      <c r="Q468" s="1" t="s">
        <v>53</v>
      </c>
      <c r="R468" s="1" t="s">
        <v>53</v>
      </c>
      <c r="AV468" s="1" t="s">
        <v>53</v>
      </c>
      <c r="AW468" s="1" t="s">
        <v>53</v>
      </c>
      <c r="AX468" s="1" t="s">
        <v>53</v>
      </c>
      <c r="AY468" s="1" t="s">
        <v>53</v>
      </c>
      <c r="AZ468" s="1" t="s">
        <v>53</v>
      </c>
    </row>
    <row r="469" spans="1:52" ht="26.1" customHeight="1" x14ac:dyDescent="0.3">
      <c r="A469" s="26"/>
      <c r="B469" s="26"/>
      <c r="C469" s="26"/>
      <c r="D469" s="26"/>
      <c r="E469" s="28"/>
      <c r="F469" s="31"/>
      <c r="G469" s="28"/>
      <c r="H469" s="31"/>
      <c r="I469" s="28"/>
      <c r="J469" s="31"/>
      <c r="K469" s="28"/>
      <c r="L469" s="31"/>
      <c r="M469" s="26"/>
    </row>
    <row r="470" spans="1:52" ht="26.1" customHeight="1" x14ac:dyDescent="0.3">
      <c r="A470" s="22" t="s">
        <v>1249</v>
      </c>
      <c r="B470" s="23"/>
      <c r="C470" s="23"/>
      <c r="D470" s="23"/>
      <c r="E470" s="27"/>
      <c r="F470" s="30"/>
      <c r="G470" s="27"/>
      <c r="H470" s="30"/>
      <c r="I470" s="27"/>
      <c r="J470" s="30"/>
      <c r="K470" s="27"/>
      <c r="L470" s="30"/>
      <c r="M470" s="24"/>
      <c r="N470" s="1" t="s">
        <v>913</v>
      </c>
    </row>
    <row r="471" spans="1:52" ht="26.1" customHeight="1" x14ac:dyDescent="0.3">
      <c r="A471" s="25" t="s">
        <v>1019</v>
      </c>
      <c r="B471" s="25" t="s">
        <v>581</v>
      </c>
      <c r="C471" s="25" t="s">
        <v>582</v>
      </c>
      <c r="D471" s="26">
        <v>4.3999999999999997E-2</v>
      </c>
      <c r="E471" s="28">
        <f>단가대비표!O99</f>
        <v>0</v>
      </c>
      <c r="F471" s="31">
        <f>TRUNC(E471*D471,1)</f>
        <v>0</v>
      </c>
      <c r="G471" s="28">
        <f>단가대비표!P99</f>
        <v>258904</v>
      </c>
      <c r="H471" s="31">
        <f>TRUNC(G471*D471,1)</f>
        <v>11391.7</v>
      </c>
      <c r="I471" s="28">
        <f>단가대비표!V99</f>
        <v>0</v>
      </c>
      <c r="J471" s="31">
        <f>TRUNC(I471*D471,1)</f>
        <v>0</v>
      </c>
      <c r="K471" s="28">
        <f>TRUNC(E471+G471+I471,1)</f>
        <v>258904</v>
      </c>
      <c r="L471" s="31">
        <f>TRUNC(F471+H471+J471,1)</f>
        <v>11391.7</v>
      </c>
      <c r="M471" s="25" t="s">
        <v>53</v>
      </c>
      <c r="N471" s="1" t="s">
        <v>913</v>
      </c>
      <c r="O471" s="1" t="s">
        <v>1020</v>
      </c>
      <c r="P471" s="1" t="s">
        <v>66</v>
      </c>
      <c r="Q471" s="1" t="s">
        <v>66</v>
      </c>
      <c r="R471" s="1" t="s">
        <v>65</v>
      </c>
      <c r="AV471" s="1" t="s">
        <v>53</v>
      </c>
      <c r="AW471" s="1" t="s">
        <v>1250</v>
      </c>
      <c r="AX471" s="1" t="s">
        <v>53</v>
      </c>
      <c r="AY471" s="1" t="s">
        <v>53</v>
      </c>
      <c r="AZ471" s="1" t="s">
        <v>53</v>
      </c>
    </row>
    <row r="472" spans="1:52" ht="26.1" customHeight="1" x14ac:dyDescent="0.3">
      <c r="A472" s="25" t="s">
        <v>748</v>
      </c>
      <c r="B472" s="25" t="s">
        <v>581</v>
      </c>
      <c r="C472" s="25" t="s">
        <v>582</v>
      </c>
      <c r="D472" s="26">
        <v>2.1999999999999999E-2</v>
      </c>
      <c r="E472" s="28">
        <f>단가대비표!O86</f>
        <v>0</v>
      </c>
      <c r="F472" s="31">
        <f>TRUNC(E472*D472,1)</f>
        <v>0</v>
      </c>
      <c r="G472" s="28">
        <f>단가대비표!P86</f>
        <v>172698</v>
      </c>
      <c r="H472" s="31">
        <f>TRUNC(G472*D472,1)</f>
        <v>3799.3</v>
      </c>
      <c r="I472" s="28">
        <f>단가대비표!V86</f>
        <v>0</v>
      </c>
      <c r="J472" s="31">
        <f>TRUNC(I472*D472,1)</f>
        <v>0</v>
      </c>
      <c r="K472" s="28">
        <f>TRUNC(E472+G472+I472,1)</f>
        <v>172698</v>
      </c>
      <c r="L472" s="31">
        <f>TRUNC(F472+H472+J472,1)</f>
        <v>3799.3</v>
      </c>
      <c r="M472" s="25" t="s">
        <v>53</v>
      </c>
      <c r="N472" s="1" t="s">
        <v>913</v>
      </c>
      <c r="O472" s="1" t="s">
        <v>749</v>
      </c>
      <c r="P472" s="1" t="s">
        <v>66</v>
      </c>
      <c r="Q472" s="1" t="s">
        <v>66</v>
      </c>
      <c r="R472" s="1" t="s">
        <v>65</v>
      </c>
      <c r="AV472" s="1" t="s">
        <v>53</v>
      </c>
      <c r="AW472" s="1" t="s">
        <v>1251</v>
      </c>
      <c r="AX472" s="1" t="s">
        <v>53</v>
      </c>
      <c r="AY472" s="1" t="s">
        <v>53</v>
      </c>
      <c r="AZ472" s="1" t="s">
        <v>53</v>
      </c>
    </row>
    <row r="473" spans="1:52" ht="26.1" customHeight="1" x14ac:dyDescent="0.3">
      <c r="A473" s="25" t="s">
        <v>585</v>
      </c>
      <c r="B473" s="25" t="s">
        <v>53</v>
      </c>
      <c r="C473" s="25" t="s">
        <v>53</v>
      </c>
      <c r="D473" s="26"/>
      <c r="E473" s="28"/>
      <c r="F473" s="31">
        <f>TRUNC(SUMIF(N471:N472, N470, F471:F472),0)</f>
        <v>0</v>
      </c>
      <c r="G473" s="28"/>
      <c r="H473" s="31">
        <f>TRUNC(SUMIF(N471:N472, N470, H471:H472),0)</f>
        <v>15191</v>
      </c>
      <c r="I473" s="28"/>
      <c r="J473" s="31">
        <f>TRUNC(SUMIF(N471:N472, N470, J471:J472),0)</f>
        <v>0</v>
      </c>
      <c r="K473" s="28"/>
      <c r="L473" s="31">
        <f>F473+H473+J473</f>
        <v>15191</v>
      </c>
      <c r="M473" s="25" t="s">
        <v>53</v>
      </c>
      <c r="N473" s="1" t="s">
        <v>112</v>
      </c>
      <c r="O473" s="1" t="s">
        <v>112</v>
      </c>
      <c r="P473" s="1" t="s">
        <v>53</v>
      </c>
      <c r="Q473" s="1" t="s">
        <v>53</v>
      </c>
      <c r="R473" s="1" t="s">
        <v>53</v>
      </c>
      <c r="AV473" s="1" t="s">
        <v>53</v>
      </c>
      <c r="AW473" s="1" t="s">
        <v>53</v>
      </c>
      <c r="AX473" s="1" t="s">
        <v>53</v>
      </c>
      <c r="AY473" s="1" t="s">
        <v>53</v>
      </c>
      <c r="AZ473" s="1" t="s">
        <v>53</v>
      </c>
    </row>
    <row r="474" spans="1:52" ht="26.1" customHeight="1" x14ac:dyDescent="0.3">
      <c r="A474" s="26"/>
      <c r="B474" s="26"/>
      <c r="C474" s="26"/>
      <c r="D474" s="26"/>
      <c r="E474" s="28"/>
      <c r="F474" s="31"/>
      <c r="G474" s="28"/>
      <c r="H474" s="31"/>
      <c r="I474" s="28"/>
      <c r="J474" s="31"/>
      <c r="K474" s="28"/>
      <c r="L474" s="31"/>
      <c r="M474" s="26"/>
    </row>
    <row r="475" spans="1:52" ht="26.1" customHeight="1" x14ac:dyDescent="0.3">
      <c r="A475" s="22" t="s">
        <v>1252</v>
      </c>
      <c r="B475" s="23"/>
      <c r="C475" s="23"/>
      <c r="D475" s="23"/>
      <c r="E475" s="27"/>
      <c r="F475" s="30"/>
      <c r="G475" s="27"/>
      <c r="H475" s="30"/>
      <c r="I475" s="27"/>
      <c r="J475" s="30"/>
      <c r="K475" s="27"/>
      <c r="L475" s="30"/>
      <c r="M475" s="24"/>
      <c r="N475" s="1" t="s">
        <v>918</v>
      </c>
    </row>
    <row r="476" spans="1:52" ht="26.1" customHeight="1" x14ac:dyDescent="0.3">
      <c r="A476" s="25" t="s">
        <v>1019</v>
      </c>
      <c r="B476" s="25" t="s">
        <v>581</v>
      </c>
      <c r="C476" s="25" t="s">
        <v>582</v>
      </c>
      <c r="D476" s="26">
        <v>8.9999999999999993E-3</v>
      </c>
      <c r="E476" s="28">
        <f>단가대비표!O99</f>
        <v>0</v>
      </c>
      <c r="F476" s="31">
        <f>TRUNC(E476*D476,1)</f>
        <v>0</v>
      </c>
      <c r="G476" s="28">
        <f>단가대비표!P99</f>
        <v>258904</v>
      </c>
      <c r="H476" s="31">
        <f>TRUNC(G476*D476,1)</f>
        <v>2330.1</v>
      </c>
      <c r="I476" s="28">
        <f>단가대비표!V99</f>
        <v>0</v>
      </c>
      <c r="J476" s="31">
        <f>TRUNC(I476*D476,1)</f>
        <v>0</v>
      </c>
      <c r="K476" s="28">
        <f>TRUNC(E476+G476+I476,1)</f>
        <v>258904</v>
      </c>
      <c r="L476" s="31">
        <f>TRUNC(F476+H476+J476,1)</f>
        <v>2330.1</v>
      </c>
      <c r="M476" s="25" t="s">
        <v>53</v>
      </c>
      <c r="N476" s="1" t="s">
        <v>918</v>
      </c>
      <c r="O476" s="1" t="s">
        <v>1020</v>
      </c>
      <c r="P476" s="1" t="s">
        <v>66</v>
      </c>
      <c r="Q476" s="1" t="s">
        <v>66</v>
      </c>
      <c r="R476" s="1" t="s">
        <v>65</v>
      </c>
      <c r="AV476" s="1" t="s">
        <v>53</v>
      </c>
      <c r="AW476" s="1" t="s">
        <v>1253</v>
      </c>
      <c r="AX476" s="1" t="s">
        <v>53</v>
      </c>
      <c r="AY476" s="1" t="s">
        <v>53</v>
      </c>
      <c r="AZ476" s="1" t="s">
        <v>53</v>
      </c>
    </row>
    <row r="477" spans="1:52" ht="26.1" customHeight="1" x14ac:dyDescent="0.3">
      <c r="A477" s="25" t="s">
        <v>748</v>
      </c>
      <c r="B477" s="25" t="s">
        <v>581</v>
      </c>
      <c r="C477" s="25" t="s">
        <v>582</v>
      </c>
      <c r="D477" s="26">
        <v>8.9999999999999993E-3</v>
      </c>
      <c r="E477" s="28">
        <f>단가대비표!O86</f>
        <v>0</v>
      </c>
      <c r="F477" s="31">
        <f>TRUNC(E477*D477,1)</f>
        <v>0</v>
      </c>
      <c r="G477" s="28">
        <f>단가대비표!P86</f>
        <v>172698</v>
      </c>
      <c r="H477" s="31">
        <f>TRUNC(G477*D477,1)</f>
        <v>1554.2</v>
      </c>
      <c r="I477" s="28">
        <f>단가대비표!V86</f>
        <v>0</v>
      </c>
      <c r="J477" s="31">
        <f>TRUNC(I477*D477,1)</f>
        <v>0</v>
      </c>
      <c r="K477" s="28">
        <f>TRUNC(E477+G477+I477,1)</f>
        <v>172698</v>
      </c>
      <c r="L477" s="31">
        <f>TRUNC(F477+H477+J477,1)</f>
        <v>1554.2</v>
      </c>
      <c r="M477" s="25" t="s">
        <v>53</v>
      </c>
      <c r="N477" s="1" t="s">
        <v>918</v>
      </c>
      <c r="O477" s="1" t="s">
        <v>749</v>
      </c>
      <c r="P477" s="1" t="s">
        <v>66</v>
      </c>
      <c r="Q477" s="1" t="s">
        <v>66</v>
      </c>
      <c r="R477" s="1" t="s">
        <v>65</v>
      </c>
      <c r="AV477" s="1" t="s">
        <v>53</v>
      </c>
      <c r="AW477" s="1" t="s">
        <v>1254</v>
      </c>
      <c r="AX477" s="1" t="s">
        <v>53</v>
      </c>
      <c r="AY477" s="1" t="s">
        <v>53</v>
      </c>
      <c r="AZ477" s="1" t="s">
        <v>53</v>
      </c>
    </row>
    <row r="478" spans="1:52" ht="26.1" customHeight="1" x14ac:dyDescent="0.3">
      <c r="A478" s="25" t="s">
        <v>585</v>
      </c>
      <c r="B478" s="25" t="s">
        <v>53</v>
      </c>
      <c r="C478" s="25" t="s">
        <v>53</v>
      </c>
      <c r="D478" s="26"/>
      <c r="E478" s="28"/>
      <c r="F478" s="31">
        <f>TRUNC(SUMIF(N476:N477, N475, F476:F477),0)</f>
        <v>0</v>
      </c>
      <c r="G478" s="28"/>
      <c r="H478" s="31">
        <f>TRUNC(SUMIF(N476:N477, N475, H476:H477),0)</f>
        <v>3884</v>
      </c>
      <c r="I478" s="28"/>
      <c r="J478" s="31">
        <f>TRUNC(SUMIF(N476:N477, N475, J476:J477),0)</f>
        <v>0</v>
      </c>
      <c r="K478" s="28"/>
      <c r="L478" s="31">
        <f>F478+H478+J478</f>
        <v>3884</v>
      </c>
      <c r="M478" s="25" t="s">
        <v>53</v>
      </c>
      <c r="N478" s="1" t="s">
        <v>112</v>
      </c>
      <c r="O478" s="1" t="s">
        <v>112</v>
      </c>
      <c r="P478" s="1" t="s">
        <v>53</v>
      </c>
      <c r="Q478" s="1" t="s">
        <v>53</v>
      </c>
      <c r="R478" s="1" t="s">
        <v>53</v>
      </c>
      <c r="AV478" s="1" t="s">
        <v>53</v>
      </c>
      <c r="AW478" s="1" t="s">
        <v>53</v>
      </c>
      <c r="AX478" s="1" t="s">
        <v>53</v>
      </c>
      <c r="AY478" s="1" t="s">
        <v>53</v>
      </c>
      <c r="AZ478" s="1" t="s">
        <v>53</v>
      </c>
    </row>
    <row r="479" spans="1:52" ht="26.1" customHeight="1" x14ac:dyDescent="0.3">
      <c r="A479" s="26"/>
      <c r="B479" s="26"/>
      <c r="C479" s="26"/>
      <c r="D479" s="26"/>
      <c r="E479" s="28"/>
      <c r="F479" s="31"/>
      <c r="G479" s="28"/>
      <c r="H479" s="31"/>
      <c r="I479" s="28"/>
      <c r="J479" s="31"/>
      <c r="K479" s="28"/>
      <c r="L479" s="31"/>
      <c r="M479" s="26"/>
    </row>
    <row r="480" spans="1:52" ht="26.1" customHeight="1" x14ac:dyDescent="0.3">
      <c r="A480" s="22" t="s">
        <v>1255</v>
      </c>
      <c r="B480" s="23"/>
      <c r="C480" s="23"/>
      <c r="D480" s="23"/>
      <c r="E480" s="27"/>
      <c r="F480" s="30"/>
      <c r="G480" s="27"/>
      <c r="H480" s="30"/>
      <c r="I480" s="27"/>
      <c r="J480" s="30"/>
      <c r="K480" s="27"/>
      <c r="L480" s="30"/>
      <c r="M480" s="24"/>
      <c r="N480" s="1" t="s">
        <v>922</v>
      </c>
    </row>
    <row r="481" spans="1:52" ht="26.1" customHeight="1" x14ac:dyDescent="0.3">
      <c r="A481" s="25" t="s">
        <v>1019</v>
      </c>
      <c r="B481" s="25" t="s">
        <v>581</v>
      </c>
      <c r="C481" s="25" t="s">
        <v>582</v>
      </c>
      <c r="D481" s="26">
        <v>0.03</v>
      </c>
      <c r="E481" s="28">
        <f>단가대비표!O99</f>
        <v>0</v>
      </c>
      <c r="F481" s="31">
        <f>TRUNC(E481*D481,1)</f>
        <v>0</v>
      </c>
      <c r="G481" s="28">
        <f>단가대비표!P99</f>
        <v>258904</v>
      </c>
      <c r="H481" s="31">
        <f>TRUNC(G481*D481,1)</f>
        <v>7767.1</v>
      </c>
      <c r="I481" s="28">
        <f>단가대비표!V99</f>
        <v>0</v>
      </c>
      <c r="J481" s="31">
        <f>TRUNC(I481*D481,1)</f>
        <v>0</v>
      </c>
      <c r="K481" s="28">
        <f>TRUNC(E481+G481+I481,1)</f>
        <v>258904</v>
      </c>
      <c r="L481" s="31">
        <f>TRUNC(F481+H481+J481,1)</f>
        <v>7767.1</v>
      </c>
      <c r="M481" s="25" t="s">
        <v>53</v>
      </c>
      <c r="N481" s="1" t="s">
        <v>922</v>
      </c>
      <c r="O481" s="1" t="s">
        <v>1020</v>
      </c>
      <c r="P481" s="1" t="s">
        <v>66</v>
      </c>
      <c r="Q481" s="1" t="s">
        <v>66</v>
      </c>
      <c r="R481" s="1" t="s">
        <v>65</v>
      </c>
      <c r="AV481" s="1" t="s">
        <v>53</v>
      </c>
      <c r="AW481" s="1" t="s">
        <v>1256</v>
      </c>
      <c r="AX481" s="1" t="s">
        <v>53</v>
      </c>
      <c r="AY481" s="1" t="s">
        <v>53</v>
      </c>
      <c r="AZ481" s="1" t="s">
        <v>53</v>
      </c>
    </row>
    <row r="482" spans="1:52" ht="26.1" customHeight="1" x14ac:dyDescent="0.3">
      <c r="A482" s="25" t="s">
        <v>748</v>
      </c>
      <c r="B482" s="25" t="s">
        <v>581</v>
      </c>
      <c r="C482" s="25" t="s">
        <v>582</v>
      </c>
      <c r="D482" s="26">
        <v>0.03</v>
      </c>
      <c r="E482" s="28">
        <f>단가대비표!O86</f>
        <v>0</v>
      </c>
      <c r="F482" s="31">
        <f>TRUNC(E482*D482,1)</f>
        <v>0</v>
      </c>
      <c r="G482" s="28">
        <f>단가대비표!P86</f>
        <v>172698</v>
      </c>
      <c r="H482" s="31">
        <f>TRUNC(G482*D482,1)</f>
        <v>5180.8999999999996</v>
      </c>
      <c r="I482" s="28">
        <f>단가대비표!V86</f>
        <v>0</v>
      </c>
      <c r="J482" s="31">
        <f>TRUNC(I482*D482,1)</f>
        <v>0</v>
      </c>
      <c r="K482" s="28">
        <f>TRUNC(E482+G482+I482,1)</f>
        <v>172698</v>
      </c>
      <c r="L482" s="31">
        <f>TRUNC(F482+H482+J482,1)</f>
        <v>5180.8999999999996</v>
      </c>
      <c r="M482" s="25" t="s">
        <v>53</v>
      </c>
      <c r="N482" s="1" t="s">
        <v>922</v>
      </c>
      <c r="O482" s="1" t="s">
        <v>749</v>
      </c>
      <c r="P482" s="1" t="s">
        <v>66</v>
      </c>
      <c r="Q482" s="1" t="s">
        <v>66</v>
      </c>
      <c r="R482" s="1" t="s">
        <v>65</v>
      </c>
      <c r="AV482" s="1" t="s">
        <v>53</v>
      </c>
      <c r="AW482" s="1" t="s">
        <v>1257</v>
      </c>
      <c r="AX482" s="1" t="s">
        <v>53</v>
      </c>
      <c r="AY482" s="1" t="s">
        <v>53</v>
      </c>
      <c r="AZ482" s="1" t="s">
        <v>53</v>
      </c>
    </row>
    <row r="483" spans="1:52" ht="26.1" customHeight="1" x14ac:dyDescent="0.3">
      <c r="A483" s="25" t="s">
        <v>585</v>
      </c>
      <c r="B483" s="25" t="s">
        <v>53</v>
      </c>
      <c r="C483" s="25" t="s">
        <v>53</v>
      </c>
      <c r="D483" s="26"/>
      <c r="E483" s="28"/>
      <c r="F483" s="31">
        <f>TRUNC(SUMIF(N481:N482, N480, F481:F482),0)</f>
        <v>0</v>
      </c>
      <c r="G483" s="28"/>
      <c r="H483" s="31">
        <f>TRUNC(SUMIF(N481:N482, N480, H481:H482),0)</f>
        <v>12948</v>
      </c>
      <c r="I483" s="28"/>
      <c r="J483" s="31">
        <f>TRUNC(SUMIF(N481:N482, N480, J481:J482),0)</f>
        <v>0</v>
      </c>
      <c r="K483" s="28"/>
      <c r="L483" s="31">
        <f>F483+H483+J483</f>
        <v>12948</v>
      </c>
      <c r="M483" s="25" t="s">
        <v>53</v>
      </c>
      <c r="N483" s="1" t="s">
        <v>112</v>
      </c>
      <c r="O483" s="1" t="s">
        <v>112</v>
      </c>
      <c r="P483" s="1" t="s">
        <v>53</v>
      </c>
      <c r="Q483" s="1" t="s">
        <v>53</v>
      </c>
      <c r="R483" s="1" t="s">
        <v>53</v>
      </c>
      <c r="AV483" s="1" t="s">
        <v>53</v>
      </c>
      <c r="AW483" s="1" t="s">
        <v>53</v>
      </c>
      <c r="AX483" s="1" t="s">
        <v>53</v>
      </c>
      <c r="AY483" s="1" t="s">
        <v>53</v>
      </c>
      <c r="AZ483" s="1" t="s">
        <v>53</v>
      </c>
    </row>
    <row r="484" spans="1:52" ht="26.1" customHeight="1" x14ac:dyDescent="0.3">
      <c r="A484" s="26"/>
      <c r="B484" s="26"/>
      <c r="C484" s="26"/>
      <c r="D484" s="26"/>
      <c r="E484" s="28"/>
      <c r="F484" s="31"/>
      <c r="G484" s="28"/>
      <c r="H484" s="31"/>
      <c r="I484" s="28"/>
      <c r="J484" s="31"/>
      <c r="K484" s="28"/>
      <c r="L484" s="31"/>
      <c r="M484" s="26"/>
    </row>
    <row r="485" spans="1:52" ht="26.1" customHeight="1" x14ac:dyDescent="0.3">
      <c r="A485" s="22" t="s">
        <v>1258</v>
      </c>
      <c r="B485" s="23"/>
      <c r="C485" s="23"/>
      <c r="D485" s="23"/>
      <c r="E485" s="27"/>
      <c r="F485" s="30"/>
      <c r="G485" s="27"/>
      <c r="H485" s="30"/>
      <c r="I485" s="27"/>
      <c r="J485" s="30"/>
      <c r="K485" s="27"/>
      <c r="L485" s="30"/>
      <c r="M485" s="24"/>
      <c r="N485" s="1" t="s">
        <v>928</v>
      </c>
    </row>
    <row r="486" spans="1:52" ht="26.1" customHeight="1" x14ac:dyDescent="0.3">
      <c r="A486" s="25" t="s">
        <v>1259</v>
      </c>
      <c r="B486" s="25" t="s">
        <v>581</v>
      </c>
      <c r="C486" s="25" t="s">
        <v>582</v>
      </c>
      <c r="D486" s="26">
        <v>1.6E-2</v>
      </c>
      <c r="E486" s="28">
        <f>단가대비표!O102</f>
        <v>0</v>
      </c>
      <c r="F486" s="31">
        <f>TRUNC(E486*D486,1)</f>
        <v>0</v>
      </c>
      <c r="G486" s="28">
        <f>단가대비표!P102</f>
        <v>235843</v>
      </c>
      <c r="H486" s="31">
        <f>TRUNC(G486*D486,1)</f>
        <v>3773.4</v>
      </c>
      <c r="I486" s="28">
        <f>단가대비표!V102</f>
        <v>0</v>
      </c>
      <c r="J486" s="31">
        <f>TRUNC(I486*D486,1)</f>
        <v>0</v>
      </c>
      <c r="K486" s="28">
        <f>TRUNC(E486+G486+I486,1)</f>
        <v>235843</v>
      </c>
      <c r="L486" s="31">
        <f>TRUNC(F486+H486+J486,1)</f>
        <v>3773.4</v>
      </c>
      <c r="M486" s="25" t="s">
        <v>53</v>
      </c>
      <c r="N486" s="1" t="s">
        <v>928</v>
      </c>
      <c r="O486" s="1" t="s">
        <v>1260</v>
      </c>
      <c r="P486" s="1" t="s">
        <v>66</v>
      </c>
      <c r="Q486" s="1" t="s">
        <v>66</v>
      </c>
      <c r="R486" s="1" t="s">
        <v>65</v>
      </c>
      <c r="AV486" s="1" t="s">
        <v>53</v>
      </c>
      <c r="AW486" s="1" t="s">
        <v>1261</v>
      </c>
      <c r="AX486" s="1" t="s">
        <v>53</v>
      </c>
      <c r="AY486" s="1" t="s">
        <v>53</v>
      </c>
      <c r="AZ486" s="1" t="s">
        <v>53</v>
      </c>
    </row>
    <row r="487" spans="1:52" ht="26.1" customHeight="1" x14ac:dyDescent="0.3">
      <c r="A487" s="25" t="s">
        <v>748</v>
      </c>
      <c r="B487" s="25" t="s">
        <v>581</v>
      </c>
      <c r="C487" s="25" t="s">
        <v>582</v>
      </c>
      <c r="D487" s="26">
        <v>4.0000000000000001E-3</v>
      </c>
      <c r="E487" s="28">
        <f>단가대비표!O86</f>
        <v>0</v>
      </c>
      <c r="F487" s="31">
        <f>TRUNC(E487*D487,1)</f>
        <v>0</v>
      </c>
      <c r="G487" s="28">
        <f>단가대비표!P86</f>
        <v>172698</v>
      </c>
      <c r="H487" s="31">
        <f>TRUNC(G487*D487,1)</f>
        <v>690.7</v>
      </c>
      <c r="I487" s="28">
        <f>단가대비표!V86</f>
        <v>0</v>
      </c>
      <c r="J487" s="31">
        <f>TRUNC(I487*D487,1)</f>
        <v>0</v>
      </c>
      <c r="K487" s="28">
        <f>TRUNC(E487+G487+I487,1)</f>
        <v>172698</v>
      </c>
      <c r="L487" s="31">
        <f>TRUNC(F487+H487+J487,1)</f>
        <v>690.7</v>
      </c>
      <c r="M487" s="25" t="s">
        <v>53</v>
      </c>
      <c r="N487" s="1" t="s">
        <v>928</v>
      </c>
      <c r="O487" s="1" t="s">
        <v>749</v>
      </c>
      <c r="P487" s="1" t="s">
        <v>66</v>
      </c>
      <c r="Q487" s="1" t="s">
        <v>66</v>
      </c>
      <c r="R487" s="1" t="s">
        <v>65</v>
      </c>
      <c r="AV487" s="1" t="s">
        <v>53</v>
      </c>
      <c r="AW487" s="1" t="s">
        <v>1262</v>
      </c>
      <c r="AX487" s="1" t="s">
        <v>53</v>
      </c>
      <c r="AY487" s="1" t="s">
        <v>53</v>
      </c>
      <c r="AZ487" s="1" t="s">
        <v>53</v>
      </c>
    </row>
    <row r="488" spans="1:52" ht="26.1" customHeight="1" x14ac:dyDescent="0.3">
      <c r="A488" s="25" t="s">
        <v>585</v>
      </c>
      <c r="B488" s="25" t="s">
        <v>53</v>
      </c>
      <c r="C488" s="25" t="s">
        <v>53</v>
      </c>
      <c r="D488" s="26"/>
      <c r="E488" s="28"/>
      <c r="F488" s="31">
        <f>TRUNC(SUMIF(N486:N487, N485, F486:F487),0)</f>
        <v>0</v>
      </c>
      <c r="G488" s="28"/>
      <c r="H488" s="31">
        <f>TRUNC(SUMIF(N486:N487, N485, H486:H487),0)</f>
        <v>4464</v>
      </c>
      <c r="I488" s="28"/>
      <c r="J488" s="31">
        <f>TRUNC(SUMIF(N486:N487, N485, J486:J487),0)</f>
        <v>0</v>
      </c>
      <c r="K488" s="28"/>
      <c r="L488" s="31">
        <f>F488+H488+J488</f>
        <v>4464</v>
      </c>
      <c r="M488" s="25" t="s">
        <v>53</v>
      </c>
      <c r="N488" s="1" t="s">
        <v>112</v>
      </c>
      <c r="O488" s="1" t="s">
        <v>112</v>
      </c>
      <c r="P488" s="1" t="s">
        <v>53</v>
      </c>
      <c r="Q488" s="1" t="s">
        <v>53</v>
      </c>
      <c r="R488" s="1" t="s">
        <v>53</v>
      </c>
      <c r="AV488" s="1" t="s">
        <v>53</v>
      </c>
      <c r="AW488" s="1" t="s">
        <v>53</v>
      </c>
      <c r="AX488" s="1" t="s">
        <v>53</v>
      </c>
      <c r="AY488" s="1" t="s">
        <v>53</v>
      </c>
      <c r="AZ488" s="1" t="s">
        <v>53</v>
      </c>
    </row>
    <row r="489" spans="1:52" ht="26.1" customHeight="1" x14ac:dyDescent="0.3">
      <c r="A489" s="26"/>
      <c r="B489" s="26"/>
      <c r="C489" s="26"/>
      <c r="D489" s="26"/>
      <c r="E489" s="28"/>
      <c r="F489" s="31"/>
      <c r="G489" s="28"/>
      <c r="H489" s="31"/>
      <c r="I489" s="28"/>
      <c r="J489" s="31"/>
      <c r="K489" s="28"/>
      <c r="L489" s="31"/>
      <c r="M489" s="26"/>
    </row>
    <row r="490" spans="1:52" ht="26.1" customHeight="1" x14ac:dyDescent="0.3">
      <c r="A490" s="22" t="s">
        <v>1263</v>
      </c>
      <c r="B490" s="23"/>
      <c r="C490" s="23"/>
      <c r="D490" s="23"/>
      <c r="E490" s="27"/>
      <c r="F490" s="30"/>
      <c r="G490" s="27"/>
      <c r="H490" s="30"/>
      <c r="I490" s="27"/>
      <c r="J490" s="30"/>
      <c r="K490" s="27"/>
      <c r="L490" s="30"/>
      <c r="M490" s="24"/>
      <c r="N490" s="1" t="s">
        <v>940</v>
      </c>
    </row>
    <row r="491" spans="1:52" ht="26.1" customHeight="1" x14ac:dyDescent="0.3">
      <c r="A491" s="25" t="s">
        <v>937</v>
      </c>
      <c r="B491" s="25" t="s">
        <v>938</v>
      </c>
      <c r="C491" s="25" t="s">
        <v>76</v>
      </c>
      <c r="D491" s="26">
        <v>0.25</v>
      </c>
      <c r="E491" s="28">
        <f>단가대비표!O10</f>
        <v>0</v>
      </c>
      <c r="F491" s="31">
        <f>TRUNC(E491*D491,1)</f>
        <v>0</v>
      </c>
      <c r="G491" s="28">
        <f>단가대비표!P10</f>
        <v>0</v>
      </c>
      <c r="H491" s="31">
        <f>TRUNC(G491*D491,1)</f>
        <v>0</v>
      </c>
      <c r="I491" s="28">
        <f>단가대비표!V10</f>
        <v>1375</v>
      </c>
      <c r="J491" s="31">
        <f>TRUNC(I491*D491,1)</f>
        <v>343.7</v>
      </c>
      <c r="K491" s="28">
        <f>TRUNC(E491+G491+I491,1)</f>
        <v>1375</v>
      </c>
      <c r="L491" s="31">
        <f>TRUNC(F491+H491+J491,1)</f>
        <v>343.7</v>
      </c>
      <c r="M491" s="25" t="s">
        <v>569</v>
      </c>
      <c r="N491" s="1" t="s">
        <v>940</v>
      </c>
      <c r="O491" s="1" t="s">
        <v>1264</v>
      </c>
      <c r="P491" s="1" t="s">
        <v>66</v>
      </c>
      <c r="Q491" s="1" t="s">
        <v>66</v>
      </c>
      <c r="R491" s="1" t="s">
        <v>65</v>
      </c>
      <c r="AV491" s="1" t="s">
        <v>53</v>
      </c>
      <c r="AW491" s="1" t="s">
        <v>1265</v>
      </c>
      <c r="AX491" s="1" t="s">
        <v>53</v>
      </c>
      <c r="AY491" s="1" t="s">
        <v>53</v>
      </c>
      <c r="AZ491" s="1" t="s">
        <v>53</v>
      </c>
    </row>
    <row r="492" spans="1:52" ht="26.1" customHeight="1" x14ac:dyDescent="0.3">
      <c r="A492" s="25" t="s">
        <v>585</v>
      </c>
      <c r="B492" s="25" t="s">
        <v>53</v>
      </c>
      <c r="C492" s="25" t="s">
        <v>53</v>
      </c>
      <c r="D492" s="26"/>
      <c r="E492" s="28"/>
      <c r="F492" s="31">
        <f>TRUNC(SUMIF(N491:N491, N490, F491:F491),0)</f>
        <v>0</v>
      </c>
      <c r="G492" s="28"/>
      <c r="H492" s="31">
        <f>TRUNC(SUMIF(N491:N491, N490, H491:H491),0)</f>
        <v>0</v>
      </c>
      <c r="I492" s="28"/>
      <c r="J492" s="31">
        <f>TRUNC(SUMIF(N491:N491, N490, J491:J491),0)</f>
        <v>343</v>
      </c>
      <c r="K492" s="28"/>
      <c r="L492" s="31">
        <f>F492+H492+J492</f>
        <v>343</v>
      </c>
      <c r="M492" s="25" t="s">
        <v>53</v>
      </c>
      <c r="N492" s="1" t="s">
        <v>112</v>
      </c>
      <c r="O492" s="1" t="s">
        <v>112</v>
      </c>
      <c r="P492" s="1" t="s">
        <v>53</v>
      </c>
      <c r="Q492" s="1" t="s">
        <v>53</v>
      </c>
      <c r="R492" s="1" t="s">
        <v>53</v>
      </c>
      <c r="AV492" s="1" t="s">
        <v>53</v>
      </c>
      <c r="AW492" s="1" t="s">
        <v>53</v>
      </c>
      <c r="AX492" s="1" t="s">
        <v>53</v>
      </c>
      <c r="AY492" s="1" t="s">
        <v>53</v>
      </c>
      <c r="AZ492" s="1" t="s">
        <v>53</v>
      </c>
    </row>
    <row r="493" spans="1:52" ht="26.1" customHeight="1" x14ac:dyDescent="0.3">
      <c r="A493" s="26"/>
      <c r="B493" s="26"/>
      <c r="C493" s="26"/>
      <c r="D493" s="26"/>
      <c r="E493" s="28"/>
      <c r="F493" s="31"/>
      <c r="G493" s="28"/>
      <c r="H493" s="31"/>
      <c r="I493" s="28"/>
      <c r="J493" s="31"/>
      <c r="K493" s="28"/>
      <c r="L493" s="31"/>
      <c r="M493" s="26"/>
    </row>
    <row r="494" spans="1:52" ht="26.1" customHeight="1" x14ac:dyDescent="0.3">
      <c r="A494" s="22" t="s">
        <v>1266</v>
      </c>
      <c r="B494" s="23"/>
      <c r="C494" s="23"/>
      <c r="D494" s="23"/>
      <c r="E494" s="27"/>
      <c r="F494" s="30"/>
      <c r="G494" s="27"/>
      <c r="H494" s="30"/>
      <c r="I494" s="27"/>
      <c r="J494" s="30"/>
      <c r="K494" s="27"/>
      <c r="L494" s="30"/>
      <c r="M494" s="24"/>
      <c r="N494" s="1" t="s">
        <v>972</v>
      </c>
    </row>
    <row r="495" spans="1:52" ht="26.1" customHeight="1" x14ac:dyDescent="0.3">
      <c r="A495" s="25" t="s">
        <v>1019</v>
      </c>
      <c r="B495" s="25" t="s">
        <v>581</v>
      </c>
      <c r="C495" s="25" t="s">
        <v>582</v>
      </c>
      <c r="D495" s="26">
        <v>3.3000000000000002E-2</v>
      </c>
      <c r="E495" s="28">
        <f>단가대비표!O99</f>
        <v>0</v>
      </c>
      <c r="F495" s="31">
        <f>TRUNC(E495*D495,1)</f>
        <v>0</v>
      </c>
      <c r="G495" s="28">
        <f>단가대비표!P99</f>
        <v>258904</v>
      </c>
      <c r="H495" s="31">
        <f>TRUNC(G495*D495,1)</f>
        <v>8543.7999999999993</v>
      </c>
      <c r="I495" s="28">
        <f>단가대비표!V99</f>
        <v>0</v>
      </c>
      <c r="J495" s="31">
        <f>TRUNC(I495*D495,1)</f>
        <v>0</v>
      </c>
      <c r="K495" s="28">
        <f t="shared" ref="K495:L497" si="62">TRUNC(E495+G495+I495,1)</f>
        <v>258904</v>
      </c>
      <c r="L495" s="31">
        <f t="shared" si="62"/>
        <v>8543.7999999999993</v>
      </c>
      <c r="M495" s="25" t="s">
        <v>53</v>
      </c>
      <c r="N495" s="1" t="s">
        <v>972</v>
      </c>
      <c r="O495" s="1" t="s">
        <v>1020</v>
      </c>
      <c r="P495" s="1" t="s">
        <v>66</v>
      </c>
      <c r="Q495" s="1" t="s">
        <v>66</v>
      </c>
      <c r="R495" s="1" t="s">
        <v>65</v>
      </c>
      <c r="V495">
        <v>1</v>
      </c>
      <c r="AV495" s="1" t="s">
        <v>53</v>
      </c>
      <c r="AW495" s="1" t="s">
        <v>1267</v>
      </c>
      <c r="AX495" s="1" t="s">
        <v>53</v>
      </c>
      <c r="AY495" s="1" t="s">
        <v>53</v>
      </c>
      <c r="AZ495" s="1" t="s">
        <v>53</v>
      </c>
    </row>
    <row r="496" spans="1:52" ht="26.1" customHeight="1" x14ac:dyDescent="0.3">
      <c r="A496" s="25" t="s">
        <v>748</v>
      </c>
      <c r="B496" s="25" t="s">
        <v>581</v>
      </c>
      <c r="C496" s="25" t="s">
        <v>582</v>
      </c>
      <c r="D496" s="26">
        <v>1.7000000000000001E-2</v>
      </c>
      <c r="E496" s="28">
        <f>단가대비표!O86</f>
        <v>0</v>
      </c>
      <c r="F496" s="31">
        <f>TRUNC(E496*D496,1)</f>
        <v>0</v>
      </c>
      <c r="G496" s="28">
        <f>단가대비표!P86</f>
        <v>172698</v>
      </c>
      <c r="H496" s="31">
        <f>TRUNC(G496*D496,1)</f>
        <v>2935.8</v>
      </c>
      <c r="I496" s="28">
        <f>단가대비표!V86</f>
        <v>0</v>
      </c>
      <c r="J496" s="31">
        <f>TRUNC(I496*D496,1)</f>
        <v>0</v>
      </c>
      <c r="K496" s="28">
        <f t="shared" si="62"/>
        <v>172698</v>
      </c>
      <c r="L496" s="31">
        <f t="shared" si="62"/>
        <v>2935.8</v>
      </c>
      <c r="M496" s="25" t="s">
        <v>53</v>
      </c>
      <c r="N496" s="1" t="s">
        <v>972</v>
      </c>
      <c r="O496" s="1" t="s">
        <v>749</v>
      </c>
      <c r="P496" s="1" t="s">
        <v>66</v>
      </c>
      <c r="Q496" s="1" t="s">
        <v>66</v>
      </c>
      <c r="R496" s="1" t="s">
        <v>65</v>
      </c>
      <c r="V496">
        <v>1</v>
      </c>
      <c r="AV496" s="1" t="s">
        <v>53</v>
      </c>
      <c r="AW496" s="1" t="s">
        <v>1268</v>
      </c>
      <c r="AX496" s="1" t="s">
        <v>53</v>
      </c>
      <c r="AY496" s="1" t="s">
        <v>53</v>
      </c>
      <c r="AZ496" s="1" t="s">
        <v>53</v>
      </c>
    </row>
    <row r="497" spans="1:52" ht="26.1" customHeight="1" x14ac:dyDescent="0.3">
      <c r="A497" s="25" t="s">
        <v>847</v>
      </c>
      <c r="B497" s="25" t="s">
        <v>942</v>
      </c>
      <c r="C497" s="25" t="s">
        <v>387</v>
      </c>
      <c r="D497" s="26">
        <v>1</v>
      </c>
      <c r="E497" s="28">
        <v>0</v>
      </c>
      <c r="F497" s="31">
        <f>TRUNC(E497*D497,1)</f>
        <v>0</v>
      </c>
      <c r="G497" s="28">
        <v>0</v>
      </c>
      <c r="H497" s="31">
        <f>TRUNC(G497*D497,1)</f>
        <v>0</v>
      </c>
      <c r="I497" s="28">
        <f>TRUNC(SUMIF(V495:V497, RIGHTB(O497, 1), H495:H497)*U497, 2)</f>
        <v>114.79</v>
      </c>
      <c r="J497" s="31">
        <f>TRUNC(I497*D497,1)</f>
        <v>114.7</v>
      </c>
      <c r="K497" s="28">
        <f t="shared" si="62"/>
        <v>114.7</v>
      </c>
      <c r="L497" s="31">
        <f t="shared" si="62"/>
        <v>114.7</v>
      </c>
      <c r="M497" s="25" t="s">
        <v>53</v>
      </c>
      <c r="N497" s="1" t="s">
        <v>972</v>
      </c>
      <c r="O497" s="1" t="s">
        <v>388</v>
      </c>
      <c r="P497" s="1" t="s">
        <v>66</v>
      </c>
      <c r="Q497" s="1" t="s">
        <v>66</v>
      </c>
      <c r="R497" s="1" t="s">
        <v>66</v>
      </c>
      <c r="S497">
        <v>1</v>
      </c>
      <c r="T497">
        <v>2</v>
      </c>
      <c r="U497">
        <v>0.01</v>
      </c>
      <c r="AV497" s="1" t="s">
        <v>53</v>
      </c>
      <c r="AW497" s="1" t="s">
        <v>1269</v>
      </c>
      <c r="AX497" s="1" t="s">
        <v>53</v>
      </c>
      <c r="AY497" s="1" t="s">
        <v>53</v>
      </c>
      <c r="AZ497" s="1" t="s">
        <v>53</v>
      </c>
    </row>
    <row r="498" spans="1:52" ht="26.1" customHeight="1" x14ac:dyDescent="0.3">
      <c r="A498" s="25" t="s">
        <v>585</v>
      </c>
      <c r="B498" s="25" t="s">
        <v>53</v>
      </c>
      <c r="C498" s="25" t="s">
        <v>53</v>
      </c>
      <c r="D498" s="26"/>
      <c r="E498" s="28"/>
      <c r="F498" s="31">
        <f>TRUNC(SUMIF(N495:N497, N494, F495:F497),0)</f>
        <v>0</v>
      </c>
      <c r="G498" s="28"/>
      <c r="H498" s="31">
        <f>TRUNC(SUMIF(N495:N497, N494, H495:H497),0)</f>
        <v>11479</v>
      </c>
      <c r="I498" s="28"/>
      <c r="J498" s="31">
        <f>TRUNC(SUMIF(N495:N497, N494, J495:J497),0)</f>
        <v>114</v>
      </c>
      <c r="K498" s="28"/>
      <c r="L498" s="31">
        <f>F498+H498+J498</f>
        <v>11593</v>
      </c>
      <c r="M498" s="25" t="s">
        <v>53</v>
      </c>
      <c r="N498" s="1" t="s">
        <v>112</v>
      </c>
      <c r="O498" s="1" t="s">
        <v>112</v>
      </c>
      <c r="P498" s="1" t="s">
        <v>53</v>
      </c>
      <c r="Q498" s="1" t="s">
        <v>53</v>
      </c>
      <c r="R498" s="1" t="s">
        <v>53</v>
      </c>
      <c r="AV498" s="1" t="s">
        <v>53</v>
      </c>
      <c r="AW498" s="1" t="s">
        <v>53</v>
      </c>
      <c r="AX498" s="1" t="s">
        <v>53</v>
      </c>
      <c r="AY498" s="1" t="s">
        <v>53</v>
      </c>
      <c r="AZ498" s="1" t="s">
        <v>53</v>
      </c>
    </row>
    <row r="499" spans="1:52" ht="26.1" customHeight="1" x14ac:dyDescent="0.3">
      <c r="A499" s="26"/>
      <c r="B499" s="26"/>
      <c r="C499" s="26"/>
      <c r="D499" s="26"/>
      <c r="E499" s="28"/>
      <c r="F499" s="31"/>
      <c r="G499" s="28"/>
      <c r="H499" s="31"/>
      <c r="I499" s="28"/>
      <c r="J499" s="31"/>
      <c r="K499" s="28"/>
      <c r="L499" s="31"/>
      <c r="M499" s="26"/>
    </row>
    <row r="500" spans="1:52" ht="26.1" customHeight="1" x14ac:dyDescent="0.3">
      <c r="A500" s="22" t="s">
        <v>1270</v>
      </c>
      <c r="B500" s="23"/>
      <c r="C500" s="23"/>
      <c r="D500" s="23"/>
      <c r="E500" s="27"/>
      <c r="F500" s="30"/>
      <c r="G500" s="27"/>
      <c r="H500" s="30"/>
      <c r="I500" s="27"/>
      <c r="J500" s="30"/>
      <c r="K500" s="27"/>
      <c r="L500" s="30"/>
      <c r="M500" s="24"/>
      <c r="N500" s="1" t="s">
        <v>1036</v>
      </c>
    </row>
    <row r="501" spans="1:52" ht="26.1" customHeight="1" x14ac:dyDescent="0.3">
      <c r="A501" s="25" t="s">
        <v>1019</v>
      </c>
      <c r="B501" s="25" t="s">
        <v>581</v>
      </c>
      <c r="C501" s="25" t="s">
        <v>582</v>
      </c>
      <c r="D501" s="26">
        <v>1.0500000000000001E-2</v>
      </c>
      <c r="E501" s="28">
        <f>단가대비표!O99</f>
        <v>0</v>
      </c>
      <c r="F501" s="31">
        <f>TRUNC(E501*D501,1)</f>
        <v>0</v>
      </c>
      <c r="G501" s="28">
        <f>단가대비표!P99</f>
        <v>258904</v>
      </c>
      <c r="H501" s="31">
        <f>TRUNC(G501*D501,1)</f>
        <v>2718.4</v>
      </c>
      <c r="I501" s="28">
        <f>단가대비표!V99</f>
        <v>0</v>
      </c>
      <c r="J501" s="31">
        <f>TRUNC(I501*D501,1)</f>
        <v>0</v>
      </c>
      <c r="K501" s="28">
        <f>TRUNC(E501+G501+I501,1)</f>
        <v>258904</v>
      </c>
      <c r="L501" s="31">
        <f>TRUNC(F501+H501+J501,1)</f>
        <v>2718.4</v>
      </c>
      <c r="M501" s="25" t="s">
        <v>53</v>
      </c>
      <c r="N501" s="1" t="s">
        <v>1036</v>
      </c>
      <c r="O501" s="1" t="s">
        <v>1020</v>
      </c>
      <c r="P501" s="1" t="s">
        <v>66</v>
      </c>
      <c r="Q501" s="1" t="s">
        <v>66</v>
      </c>
      <c r="R501" s="1" t="s">
        <v>65</v>
      </c>
      <c r="AV501" s="1" t="s">
        <v>53</v>
      </c>
      <c r="AW501" s="1" t="s">
        <v>1271</v>
      </c>
      <c r="AX501" s="1" t="s">
        <v>53</v>
      </c>
      <c r="AY501" s="1" t="s">
        <v>53</v>
      </c>
      <c r="AZ501" s="1" t="s">
        <v>53</v>
      </c>
    </row>
    <row r="502" spans="1:52" ht="26.1" customHeight="1" x14ac:dyDescent="0.3">
      <c r="A502" s="25" t="s">
        <v>748</v>
      </c>
      <c r="B502" s="25" t="s">
        <v>581</v>
      </c>
      <c r="C502" s="25" t="s">
        <v>582</v>
      </c>
      <c r="D502" s="26">
        <v>5.3E-3</v>
      </c>
      <c r="E502" s="28">
        <f>단가대비표!O86</f>
        <v>0</v>
      </c>
      <c r="F502" s="31">
        <f>TRUNC(E502*D502,1)</f>
        <v>0</v>
      </c>
      <c r="G502" s="28">
        <f>단가대비표!P86</f>
        <v>172698</v>
      </c>
      <c r="H502" s="31">
        <f>TRUNC(G502*D502,1)</f>
        <v>915.2</v>
      </c>
      <c r="I502" s="28">
        <f>단가대비표!V86</f>
        <v>0</v>
      </c>
      <c r="J502" s="31">
        <f>TRUNC(I502*D502,1)</f>
        <v>0</v>
      </c>
      <c r="K502" s="28">
        <f>TRUNC(E502+G502+I502,1)</f>
        <v>172698</v>
      </c>
      <c r="L502" s="31">
        <f>TRUNC(F502+H502+J502,1)</f>
        <v>915.2</v>
      </c>
      <c r="M502" s="25" t="s">
        <v>53</v>
      </c>
      <c r="N502" s="1" t="s">
        <v>1036</v>
      </c>
      <c r="O502" s="1" t="s">
        <v>749</v>
      </c>
      <c r="P502" s="1" t="s">
        <v>66</v>
      </c>
      <c r="Q502" s="1" t="s">
        <v>66</v>
      </c>
      <c r="R502" s="1" t="s">
        <v>65</v>
      </c>
      <c r="AV502" s="1" t="s">
        <v>53</v>
      </c>
      <c r="AW502" s="1" t="s">
        <v>1272</v>
      </c>
      <c r="AX502" s="1" t="s">
        <v>53</v>
      </c>
      <c r="AY502" s="1" t="s">
        <v>53</v>
      </c>
      <c r="AZ502" s="1" t="s">
        <v>53</v>
      </c>
    </row>
    <row r="503" spans="1:52" ht="26.1" customHeight="1" x14ac:dyDescent="0.3">
      <c r="A503" s="25" t="s">
        <v>585</v>
      </c>
      <c r="B503" s="25" t="s">
        <v>53</v>
      </c>
      <c r="C503" s="25" t="s">
        <v>53</v>
      </c>
      <c r="D503" s="26"/>
      <c r="E503" s="28"/>
      <c r="F503" s="31">
        <f>TRUNC(SUMIF(N501:N502, N500, F501:F502),0)</f>
        <v>0</v>
      </c>
      <c r="G503" s="28"/>
      <c r="H503" s="31">
        <f>TRUNC(SUMIF(N501:N502, N500, H501:H502),0)</f>
        <v>3633</v>
      </c>
      <c r="I503" s="28"/>
      <c r="J503" s="31">
        <f>TRUNC(SUMIF(N501:N502, N500, J501:J502),0)</f>
        <v>0</v>
      </c>
      <c r="K503" s="28"/>
      <c r="L503" s="31">
        <f>F503+H503+J503</f>
        <v>3633</v>
      </c>
      <c r="M503" s="25" t="s">
        <v>53</v>
      </c>
      <c r="N503" s="1" t="s">
        <v>112</v>
      </c>
      <c r="O503" s="1" t="s">
        <v>112</v>
      </c>
      <c r="P503" s="1" t="s">
        <v>53</v>
      </c>
      <c r="Q503" s="1" t="s">
        <v>53</v>
      </c>
      <c r="R503" s="1" t="s">
        <v>53</v>
      </c>
      <c r="AV503" s="1" t="s">
        <v>53</v>
      </c>
      <c r="AW503" s="1" t="s">
        <v>53</v>
      </c>
      <c r="AX503" s="1" t="s">
        <v>53</v>
      </c>
      <c r="AY503" s="1" t="s">
        <v>53</v>
      </c>
      <c r="AZ503" s="1" t="s">
        <v>53</v>
      </c>
    </row>
    <row r="504" spans="1:52" ht="26.1" customHeight="1" x14ac:dyDescent="0.3">
      <c r="A504" s="26"/>
      <c r="B504" s="26"/>
      <c r="C504" s="26"/>
      <c r="D504" s="26"/>
      <c r="E504" s="28"/>
      <c r="F504" s="31"/>
      <c r="G504" s="28"/>
      <c r="H504" s="31"/>
      <c r="I504" s="28"/>
      <c r="J504" s="31"/>
      <c r="K504" s="28"/>
      <c r="L504" s="31"/>
      <c r="M504" s="26"/>
    </row>
    <row r="505" spans="1:52" ht="26.1" customHeight="1" x14ac:dyDescent="0.3">
      <c r="A505" s="22" t="s">
        <v>1273</v>
      </c>
      <c r="B505" s="23"/>
      <c r="C505" s="23"/>
      <c r="D505" s="23"/>
      <c r="E505" s="27"/>
      <c r="F505" s="30"/>
      <c r="G505" s="27"/>
      <c r="H505" s="30"/>
      <c r="I505" s="27"/>
      <c r="J505" s="30"/>
      <c r="K505" s="27"/>
      <c r="L505" s="30"/>
      <c r="M505" s="24"/>
      <c r="N505" s="1" t="s">
        <v>1046</v>
      </c>
    </row>
    <row r="506" spans="1:52" ht="26.1" customHeight="1" x14ac:dyDescent="0.3">
      <c r="A506" s="25" t="s">
        <v>1019</v>
      </c>
      <c r="B506" s="25" t="s">
        <v>581</v>
      </c>
      <c r="C506" s="25" t="s">
        <v>582</v>
      </c>
      <c r="D506" s="26">
        <v>2.1999999999999999E-2</v>
      </c>
      <c r="E506" s="28">
        <f>단가대비표!O99</f>
        <v>0</v>
      </c>
      <c r="F506" s="31">
        <f>TRUNC(E506*D506,1)</f>
        <v>0</v>
      </c>
      <c r="G506" s="28">
        <f>단가대비표!P99</f>
        <v>258904</v>
      </c>
      <c r="H506" s="31">
        <f>TRUNC(G506*D506,1)</f>
        <v>5695.8</v>
      </c>
      <c r="I506" s="28">
        <f>단가대비표!V99</f>
        <v>0</v>
      </c>
      <c r="J506" s="31">
        <f>TRUNC(I506*D506,1)</f>
        <v>0</v>
      </c>
      <c r="K506" s="28">
        <f>TRUNC(E506+G506+I506,1)</f>
        <v>258904</v>
      </c>
      <c r="L506" s="31">
        <f>TRUNC(F506+H506+J506,1)</f>
        <v>5695.8</v>
      </c>
      <c r="M506" s="25" t="s">
        <v>53</v>
      </c>
      <c r="N506" s="1" t="s">
        <v>1046</v>
      </c>
      <c r="O506" s="1" t="s">
        <v>1020</v>
      </c>
      <c r="P506" s="1" t="s">
        <v>66</v>
      </c>
      <c r="Q506" s="1" t="s">
        <v>66</v>
      </c>
      <c r="R506" s="1" t="s">
        <v>65</v>
      </c>
      <c r="AV506" s="1" t="s">
        <v>53</v>
      </c>
      <c r="AW506" s="1" t="s">
        <v>1274</v>
      </c>
      <c r="AX506" s="1" t="s">
        <v>53</v>
      </c>
      <c r="AY506" s="1" t="s">
        <v>53</v>
      </c>
      <c r="AZ506" s="1" t="s">
        <v>53</v>
      </c>
    </row>
    <row r="507" spans="1:52" ht="26.1" customHeight="1" x14ac:dyDescent="0.3">
      <c r="A507" s="25" t="s">
        <v>748</v>
      </c>
      <c r="B507" s="25" t="s">
        <v>581</v>
      </c>
      <c r="C507" s="25" t="s">
        <v>582</v>
      </c>
      <c r="D507" s="26">
        <v>1.0999999999999999E-2</v>
      </c>
      <c r="E507" s="28">
        <f>단가대비표!O86</f>
        <v>0</v>
      </c>
      <c r="F507" s="31">
        <f>TRUNC(E507*D507,1)</f>
        <v>0</v>
      </c>
      <c r="G507" s="28">
        <f>단가대비표!P86</f>
        <v>172698</v>
      </c>
      <c r="H507" s="31">
        <f>TRUNC(G507*D507,1)</f>
        <v>1899.6</v>
      </c>
      <c r="I507" s="28">
        <f>단가대비표!V86</f>
        <v>0</v>
      </c>
      <c r="J507" s="31">
        <f>TRUNC(I507*D507,1)</f>
        <v>0</v>
      </c>
      <c r="K507" s="28">
        <f>TRUNC(E507+G507+I507,1)</f>
        <v>172698</v>
      </c>
      <c r="L507" s="31">
        <f>TRUNC(F507+H507+J507,1)</f>
        <v>1899.6</v>
      </c>
      <c r="M507" s="25" t="s">
        <v>53</v>
      </c>
      <c r="N507" s="1" t="s">
        <v>1046</v>
      </c>
      <c r="O507" s="1" t="s">
        <v>749</v>
      </c>
      <c r="P507" s="1" t="s">
        <v>66</v>
      </c>
      <c r="Q507" s="1" t="s">
        <v>66</v>
      </c>
      <c r="R507" s="1" t="s">
        <v>65</v>
      </c>
      <c r="AV507" s="1" t="s">
        <v>53</v>
      </c>
      <c r="AW507" s="1" t="s">
        <v>1275</v>
      </c>
      <c r="AX507" s="1" t="s">
        <v>53</v>
      </c>
      <c r="AY507" s="1" t="s">
        <v>53</v>
      </c>
      <c r="AZ507" s="1" t="s">
        <v>53</v>
      </c>
    </row>
    <row r="508" spans="1:52" ht="26.1" customHeight="1" x14ac:dyDescent="0.3">
      <c r="A508" s="25" t="s">
        <v>585</v>
      </c>
      <c r="B508" s="25" t="s">
        <v>53</v>
      </c>
      <c r="C508" s="25" t="s">
        <v>53</v>
      </c>
      <c r="D508" s="26"/>
      <c r="E508" s="28"/>
      <c r="F508" s="31">
        <f>TRUNC(SUMIF(N506:N507, N505, F506:F507),0)</f>
        <v>0</v>
      </c>
      <c r="G508" s="28"/>
      <c r="H508" s="31">
        <f>TRUNC(SUMIF(N506:N507, N505, H506:H507),0)</f>
        <v>7595</v>
      </c>
      <c r="I508" s="28"/>
      <c r="J508" s="31">
        <f>TRUNC(SUMIF(N506:N507, N505, J506:J507),0)</f>
        <v>0</v>
      </c>
      <c r="K508" s="28"/>
      <c r="L508" s="31">
        <f>F508+H508+J508</f>
        <v>7595</v>
      </c>
      <c r="M508" s="25" t="s">
        <v>53</v>
      </c>
      <c r="N508" s="1" t="s">
        <v>112</v>
      </c>
      <c r="O508" s="1" t="s">
        <v>112</v>
      </c>
      <c r="P508" s="1" t="s">
        <v>53</v>
      </c>
      <c r="Q508" s="1" t="s">
        <v>53</v>
      </c>
      <c r="R508" s="1" t="s">
        <v>53</v>
      </c>
      <c r="AV508" s="1" t="s">
        <v>53</v>
      </c>
      <c r="AW508" s="1" t="s">
        <v>53</v>
      </c>
      <c r="AX508" s="1" t="s">
        <v>53</v>
      </c>
      <c r="AY508" s="1" t="s">
        <v>53</v>
      </c>
      <c r="AZ508" s="1" t="s">
        <v>53</v>
      </c>
    </row>
    <row r="509" spans="1:52" ht="26.1" customHeight="1" x14ac:dyDescent="0.3">
      <c r="A509" s="26"/>
      <c r="B509" s="26"/>
      <c r="C509" s="26"/>
      <c r="D509" s="26"/>
      <c r="E509" s="28"/>
      <c r="F509" s="31"/>
      <c r="G509" s="28"/>
      <c r="H509" s="31"/>
      <c r="I509" s="28"/>
      <c r="J509" s="31"/>
      <c r="K509" s="28"/>
      <c r="L509" s="31"/>
      <c r="M509" s="26"/>
    </row>
    <row r="510" spans="1:52" ht="26.1" customHeight="1" x14ac:dyDescent="0.3">
      <c r="A510" s="22" t="s">
        <v>1276</v>
      </c>
      <c r="B510" s="23"/>
      <c r="C510" s="23"/>
      <c r="D510" s="23"/>
      <c r="E510" s="27"/>
      <c r="F510" s="30"/>
      <c r="G510" s="27"/>
      <c r="H510" s="30"/>
      <c r="I510" s="27"/>
      <c r="J510" s="30"/>
      <c r="K510" s="27"/>
      <c r="L510" s="30"/>
      <c r="M510" s="24"/>
      <c r="N510" s="1" t="s">
        <v>1053</v>
      </c>
    </row>
    <row r="511" spans="1:52" ht="26.1" customHeight="1" x14ac:dyDescent="0.3">
      <c r="A511" s="25" t="s">
        <v>1277</v>
      </c>
      <c r="B511" s="25" t="s">
        <v>1278</v>
      </c>
      <c r="C511" s="25" t="s">
        <v>582</v>
      </c>
      <c r="D511" s="26">
        <v>2.5000000000000001E-2</v>
      </c>
      <c r="E511" s="28">
        <f>단가대비표!O109</f>
        <v>0</v>
      </c>
      <c r="F511" s="31">
        <f>TRUNC(E511*D511,1)</f>
        <v>0</v>
      </c>
      <c r="G511" s="28">
        <f>단가대비표!P109</f>
        <v>212439</v>
      </c>
      <c r="H511" s="31">
        <f>TRUNC(G511*D511,1)</f>
        <v>5310.9</v>
      </c>
      <c r="I511" s="28">
        <f>단가대비표!V109</f>
        <v>0</v>
      </c>
      <c r="J511" s="31">
        <f>TRUNC(I511*D511,1)</f>
        <v>0</v>
      </c>
      <c r="K511" s="28">
        <f>TRUNC(E511+G511+I511,1)</f>
        <v>212439</v>
      </c>
      <c r="L511" s="31">
        <f>TRUNC(F511+H511+J511,1)</f>
        <v>5310.9</v>
      </c>
      <c r="M511" s="25" t="s">
        <v>53</v>
      </c>
      <c r="N511" s="1" t="s">
        <v>1053</v>
      </c>
      <c r="O511" s="1" t="s">
        <v>1279</v>
      </c>
      <c r="P511" s="1" t="s">
        <v>66</v>
      </c>
      <c r="Q511" s="1" t="s">
        <v>66</v>
      </c>
      <c r="R511" s="1" t="s">
        <v>65</v>
      </c>
      <c r="AV511" s="1" t="s">
        <v>53</v>
      </c>
      <c r="AW511" s="1" t="s">
        <v>1280</v>
      </c>
      <c r="AX511" s="1" t="s">
        <v>53</v>
      </c>
      <c r="AY511" s="1" t="s">
        <v>53</v>
      </c>
      <c r="AZ511" s="1" t="s">
        <v>53</v>
      </c>
    </row>
    <row r="512" spans="1:52" ht="26.1" customHeight="1" x14ac:dyDescent="0.3">
      <c r="A512" s="25" t="s">
        <v>585</v>
      </c>
      <c r="B512" s="25" t="s">
        <v>53</v>
      </c>
      <c r="C512" s="25" t="s">
        <v>53</v>
      </c>
      <c r="D512" s="26"/>
      <c r="E512" s="28"/>
      <c r="F512" s="31">
        <f>TRUNC(SUMIF(N511:N511, N510, F511:F511),0)</f>
        <v>0</v>
      </c>
      <c r="G512" s="28"/>
      <c r="H512" s="31">
        <f>TRUNC(SUMIF(N511:N511, N510, H511:H511),0)</f>
        <v>5310</v>
      </c>
      <c r="I512" s="28"/>
      <c r="J512" s="31">
        <f>TRUNC(SUMIF(N511:N511, N510, J511:J511),0)</f>
        <v>0</v>
      </c>
      <c r="K512" s="28"/>
      <c r="L512" s="31">
        <f>F512+H512+J512</f>
        <v>5310</v>
      </c>
      <c r="M512" s="25" t="s">
        <v>53</v>
      </c>
      <c r="N512" s="1" t="s">
        <v>112</v>
      </c>
      <c r="O512" s="1" t="s">
        <v>112</v>
      </c>
      <c r="P512" s="1" t="s">
        <v>53</v>
      </c>
      <c r="Q512" s="1" t="s">
        <v>53</v>
      </c>
      <c r="R512" s="1" t="s">
        <v>53</v>
      </c>
      <c r="AV512" s="1" t="s">
        <v>53</v>
      </c>
      <c r="AW512" s="1" t="s">
        <v>53</v>
      </c>
      <c r="AX512" s="1" t="s">
        <v>53</v>
      </c>
      <c r="AY512" s="1" t="s">
        <v>53</v>
      </c>
      <c r="AZ512" s="1" t="s">
        <v>53</v>
      </c>
    </row>
    <row r="513" spans="1:52" ht="26.1" customHeight="1" x14ac:dyDescent="0.3">
      <c r="A513" s="26"/>
      <c r="B513" s="26"/>
      <c r="C513" s="26"/>
      <c r="D513" s="26"/>
      <c r="E513" s="28"/>
      <c r="F513" s="31"/>
      <c r="G513" s="28"/>
      <c r="H513" s="31"/>
      <c r="I513" s="28"/>
      <c r="J513" s="31"/>
      <c r="K513" s="28"/>
      <c r="L513" s="31"/>
      <c r="M513" s="26"/>
    </row>
    <row r="514" spans="1:52" ht="26.1" customHeight="1" x14ac:dyDescent="0.3">
      <c r="A514" s="22" t="s">
        <v>1281</v>
      </c>
      <c r="B514" s="23"/>
      <c r="C514" s="23"/>
      <c r="D514" s="23"/>
      <c r="E514" s="27"/>
      <c r="F514" s="30"/>
      <c r="G514" s="27"/>
      <c r="H514" s="30"/>
      <c r="I514" s="27"/>
      <c r="J514" s="30"/>
      <c r="K514" s="27"/>
      <c r="L514" s="30"/>
      <c r="M514" s="24"/>
      <c r="N514" s="1" t="s">
        <v>1074</v>
      </c>
    </row>
    <row r="515" spans="1:52" ht="26.1" customHeight="1" x14ac:dyDescent="0.3">
      <c r="A515" s="25" t="s">
        <v>844</v>
      </c>
      <c r="B515" s="25" t="s">
        <v>581</v>
      </c>
      <c r="C515" s="25" t="s">
        <v>582</v>
      </c>
      <c r="D515" s="26">
        <v>2.0920000000000001E-2</v>
      </c>
      <c r="E515" s="28">
        <f>단가대비표!O89</f>
        <v>0</v>
      </c>
      <c r="F515" s="31">
        <f t="shared" ref="F515:F520" si="63">TRUNC(E515*D515,1)</f>
        <v>0</v>
      </c>
      <c r="G515" s="28">
        <f>단가대비표!P89</f>
        <v>243870</v>
      </c>
      <c r="H515" s="31">
        <f t="shared" ref="H515:H520" si="64">TRUNC(G515*D515,1)</f>
        <v>5101.7</v>
      </c>
      <c r="I515" s="28">
        <f>단가대비표!V89</f>
        <v>0</v>
      </c>
      <c r="J515" s="31">
        <f t="shared" ref="J515:J520" si="65">TRUNC(I515*D515,1)</f>
        <v>0</v>
      </c>
      <c r="K515" s="28">
        <f t="shared" ref="K515:L520" si="66">TRUNC(E515+G515+I515,1)</f>
        <v>243870</v>
      </c>
      <c r="L515" s="31">
        <f t="shared" si="66"/>
        <v>5101.7</v>
      </c>
      <c r="M515" s="25" t="s">
        <v>53</v>
      </c>
      <c r="N515" s="1" t="s">
        <v>1074</v>
      </c>
      <c r="O515" s="1" t="s">
        <v>845</v>
      </c>
      <c r="P515" s="1" t="s">
        <v>66</v>
      </c>
      <c r="Q515" s="1" t="s">
        <v>66</v>
      </c>
      <c r="R515" s="1" t="s">
        <v>65</v>
      </c>
      <c r="V515">
        <v>1</v>
      </c>
      <c r="W515">
        <v>2</v>
      </c>
      <c r="AV515" s="1" t="s">
        <v>53</v>
      </c>
      <c r="AW515" s="1" t="s">
        <v>1282</v>
      </c>
      <c r="AX515" s="1" t="s">
        <v>53</v>
      </c>
      <c r="AY515" s="1" t="s">
        <v>53</v>
      </c>
      <c r="AZ515" s="1" t="s">
        <v>53</v>
      </c>
    </row>
    <row r="516" spans="1:52" ht="26.1" customHeight="1" x14ac:dyDescent="0.3">
      <c r="A516" s="25" t="s">
        <v>1185</v>
      </c>
      <c r="B516" s="25" t="s">
        <v>581</v>
      </c>
      <c r="C516" s="25" t="s">
        <v>582</v>
      </c>
      <c r="D516" s="26">
        <v>5.7099999999999998E-3</v>
      </c>
      <c r="E516" s="28">
        <f>단가대비표!O90</f>
        <v>0</v>
      </c>
      <c r="F516" s="31">
        <f t="shared" si="63"/>
        <v>0</v>
      </c>
      <c r="G516" s="28">
        <f>단가대비표!P90</f>
        <v>286330</v>
      </c>
      <c r="H516" s="31">
        <f t="shared" si="64"/>
        <v>1634.9</v>
      </c>
      <c r="I516" s="28">
        <f>단가대비표!V90</f>
        <v>0</v>
      </c>
      <c r="J516" s="31">
        <f t="shared" si="65"/>
        <v>0</v>
      </c>
      <c r="K516" s="28">
        <f t="shared" si="66"/>
        <v>286330</v>
      </c>
      <c r="L516" s="31">
        <f t="shared" si="66"/>
        <v>1634.9</v>
      </c>
      <c r="M516" s="25" t="s">
        <v>53</v>
      </c>
      <c r="N516" s="1" t="s">
        <v>1074</v>
      </c>
      <c r="O516" s="1" t="s">
        <v>1186</v>
      </c>
      <c r="P516" s="1" t="s">
        <v>66</v>
      </c>
      <c r="Q516" s="1" t="s">
        <v>66</v>
      </c>
      <c r="R516" s="1" t="s">
        <v>65</v>
      </c>
      <c r="V516">
        <v>1</v>
      </c>
      <c r="W516">
        <v>2</v>
      </c>
      <c r="AV516" s="1" t="s">
        <v>53</v>
      </c>
      <c r="AW516" s="1" t="s">
        <v>1283</v>
      </c>
      <c r="AX516" s="1" t="s">
        <v>53</v>
      </c>
      <c r="AY516" s="1" t="s">
        <v>53</v>
      </c>
      <c r="AZ516" s="1" t="s">
        <v>53</v>
      </c>
    </row>
    <row r="517" spans="1:52" ht="26.1" customHeight="1" x14ac:dyDescent="0.3">
      <c r="A517" s="25" t="s">
        <v>960</v>
      </c>
      <c r="B517" s="25" t="s">
        <v>581</v>
      </c>
      <c r="C517" s="25" t="s">
        <v>582</v>
      </c>
      <c r="D517" s="26">
        <v>7.6099999999999996E-3</v>
      </c>
      <c r="E517" s="28">
        <f>단가대비표!O87</f>
        <v>0</v>
      </c>
      <c r="F517" s="31">
        <f t="shared" si="63"/>
        <v>0</v>
      </c>
      <c r="G517" s="28">
        <f>단가대비표!P87</f>
        <v>228717</v>
      </c>
      <c r="H517" s="31">
        <f t="shared" si="64"/>
        <v>1740.5</v>
      </c>
      <c r="I517" s="28">
        <f>단가대비표!V87</f>
        <v>0</v>
      </c>
      <c r="J517" s="31">
        <f t="shared" si="65"/>
        <v>0</v>
      </c>
      <c r="K517" s="28">
        <f t="shared" si="66"/>
        <v>228717</v>
      </c>
      <c r="L517" s="31">
        <f t="shared" si="66"/>
        <v>1740.5</v>
      </c>
      <c r="M517" s="25" t="s">
        <v>53</v>
      </c>
      <c r="N517" s="1" t="s">
        <v>1074</v>
      </c>
      <c r="O517" s="1" t="s">
        <v>961</v>
      </c>
      <c r="P517" s="1" t="s">
        <v>66</v>
      </c>
      <c r="Q517" s="1" t="s">
        <v>66</v>
      </c>
      <c r="R517" s="1" t="s">
        <v>65</v>
      </c>
      <c r="V517">
        <v>1</v>
      </c>
      <c r="W517">
        <v>2</v>
      </c>
      <c r="AV517" s="1" t="s">
        <v>53</v>
      </c>
      <c r="AW517" s="1" t="s">
        <v>1284</v>
      </c>
      <c r="AX517" s="1" t="s">
        <v>53</v>
      </c>
      <c r="AY517" s="1" t="s">
        <v>53</v>
      </c>
      <c r="AZ517" s="1" t="s">
        <v>53</v>
      </c>
    </row>
    <row r="518" spans="1:52" ht="26.1" customHeight="1" x14ac:dyDescent="0.3">
      <c r="A518" s="25" t="s">
        <v>748</v>
      </c>
      <c r="B518" s="25" t="s">
        <v>581</v>
      </c>
      <c r="C518" s="25" t="s">
        <v>582</v>
      </c>
      <c r="D518" s="26">
        <v>3.81E-3</v>
      </c>
      <c r="E518" s="28">
        <f>단가대비표!O86</f>
        <v>0</v>
      </c>
      <c r="F518" s="31">
        <f t="shared" si="63"/>
        <v>0</v>
      </c>
      <c r="G518" s="28">
        <f>단가대비표!P86</f>
        <v>172698</v>
      </c>
      <c r="H518" s="31">
        <f t="shared" si="64"/>
        <v>657.9</v>
      </c>
      <c r="I518" s="28">
        <f>단가대비표!V86</f>
        <v>0</v>
      </c>
      <c r="J518" s="31">
        <f t="shared" si="65"/>
        <v>0</v>
      </c>
      <c r="K518" s="28">
        <f t="shared" si="66"/>
        <v>172698</v>
      </c>
      <c r="L518" s="31">
        <f t="shared" si="66"/>
        <v>657.9</v>
      </c>
      <c r="M518" s="25" t="s">
        <v>53</v>
      </c>
      <c r="N518" s="1" t="s">
        <v>1074</v>
      </c>
      <c r="O518" s="1" t="s">
        <v>749</v>
      </c>
      <c r="P518" s="1" t="s">
        <v>66</v>
      </c>
      <c r="Q518" s="1" t="s">
        <v>66</v>
      </c>
      <c r="R518" s="1" t="s">
        <v>65</v>
      </c>
      <c r="V518">
        <v>1</v>
      </c>
      <c r="W518">
        <v>2</v>
      </c>
      <c r="AV518" s="1" t="s">
        <v>53</v>
      </c>
      <c r="AW518" s="1" t="s">
        <v>1285</v>
      </c>
      <c r="AX518" s="1" t="s">
        <v>53</v>
      </c>
      <c r="AY518" s="1" t="s">
        <v>53</v>
      </c>
      <c r="AZ518" s="1" t="s">
        <v>53</v>
      </c>
    </row>
    <row r="519" spans="1:52" ht="26.1" customHeight="1" x14ac:dyDescent="0.3">
      <c r="A519" s="25" t="s">
        <v>847</v>
      </c>
      <c r="B519" s="25" t="s">
        <v>1190</v>
      </c>
      <c r="C519" s="25" t="s">
        <v>387</v>
      </c>
      <c r="D519" s="26">
        <v>1</v>
      </c>
      <c r="E519" s="28">
        <v>0</v>
      </c>
      <c r="F519" s="31">
        <f t="shared" si="63"/>
        <v>0</v>
      </c>
      <c r="G519" s="28">
        <v>0</v>
      </c>
      <c r="H519" s="31">
        <f t="shared" si="64"/>
        <v>0</v>
      </c>
      <c r="I519" s="28">
        <f>TRUNC(SUMIF(V515:V520, RIGHTB(O519, 1), H515:H520)*U519, 2)</f>
        <v>365.4</v>
      </c>
      <c r="J519" s="31">
        <f t="shared" si="65"/>
        <v>365.4</v>
      </c>
      <c r="K519" s="28">
        <f t="shared" si="66"/>
        <v>365.4</v>
      </c>
      <c r="L519" s="31">
        <f t="shared" si="66"/>
        <v>365.4</v>
      </c>
      <c r="M519" s="25" t="s">
        <v>53</v>
      </c>
      <c r="N519" s="1" t="s">
        <v>1074</v>
      </c>
      <c r="O519" s="1" t="s">
        <v>388</v>
      </c>
      <c r="P519" s="1" t="s">
        <v>66</v>
      </c>
      <c r="Q519" s="1" t="s">
        <v>66</v>
      </c>
      <c r="R519" s="1" t="s">
        <v>66</v>
      </c>
      <c r="S519">
        <v>1</v>
      </c>
      <c r="T519">
        <v>2</v>
      </c>
      <c r="U519">
        <v>0.04</v>
      </c>
      <c r="AV519" s="1" t="s">
        <v>53</v>
      </c>
      <c r="AW519" s="1" t="s">
        <v>1286</v>
      </c>
      <c r="AX519" s="1" t="s">
        <v>53</v>
      </c>
      <c r="AY519" s="1" t="s">
        <v>53</v>
      </c>
      <c r="AZ519" s="1" t="s">
        <v>53</v>
      </c>
    </row>
    <row r="520" spans="1:52" ht="26.1" customHeight="1" x14ac:dyDescent="0.3">
      <c r="A520" s="25" t="s">
        <v>577</v>
      </c>
      <c r="B520" s="25" t="s">
        <v>1141</v>
      </c>
      <c r="C520" s="25" t="s">
        <v>387</v>
      </c>
      <c r="D520" s="26">
        <v>1</v>
      </c>
      <c r="E520" s="28">
        <f>TRUNC(SUMIF(W515:W520, RIGHTB(O520, 1), H515:H520)*U520, 2)</f>
        <v>182.7</v>
      </c>
      <c r="F520" s="31">
        <f t="shared" si="63"/>
        <v>182.7</v>
      </c>
      <c r="G520" s="28">
        <v>0</v>
      </c>
      <c r="H520" s="31">
        <f t="shared" si="64"/>
        <v>0</v>
      </c>
      <c r="I520" s="28">
        <v>0</v>
      </c>
      <c r="J520" s="31">
        <f t="shared" si="65"/>
        <v>0</v>
      </c>
      <c r="K520" s="28">
        <f t="shared" si="66"/>
        <v>182.7</v>
      </c>
      <c r="L520" s="31">
        <f t="shared" si="66"/>
        <v>182.7</v>
      </c>
      <c r="M520" s="25" t="s">
        <v>53</v>
      </c>
      <c r="N520" s="1" t="s">
        <v>1074</v>
      </c>
      <c r="O520" s="1" t="s">
        <v>602</v>
      </c>
      <c r="P520" s="1" t="s">
        <v>66</v>
      </c>
      <c r="Q520" s="1" t="s">
        <v>66</v>
      </c>
      <c r="R520" s="1" t="s">
        <v>66</v>
      </c>
      <c r="S520">
        <v>1</v>
      </c>
      <c r="T520">
        <v>0</v>
      </c>
      <c r="U520">
        <v>0.02</v>
      </c>
      <c r="AV520" s="1" t="s">
        <v>53</v>
      </c>
      <c r="AW520" s="1" t="s">
        <v>1287</v>
      </c>
      <c r="AX520" s="1" t="s">
        <v>53</v>
      </c>
      <c r="AY520" s="1" t="s">
        <v>53</v>
      </c>
      <c r="AZ520" s="1" t="s">
        <v>53</v>
      </c>
    </row>
    <row r="521" spans="1:52" ht="26.1" customHeight="1" x14ac:dyDescent="0.3">
      <c r="A521" s="25" t="s">
        <v>585</v>
      </c>
      <c r="B521" s="25" t="s">
        <v>53</v>
      </c>
      <c r="C521" s="25" t="s">
        <v>53</v>
      </c>
      <c r="D521" s="26"/>
      <c r="E521" s="28"/>
      <c r="F521" s="31">
        <f>TRUNC(SUMIF(N515:N520, N514, F515:F520),0)</f>
        <v>182</v>
      </c>
      <c r="G521" s="28"/>
      <c r="H521" s="31">
        <f>TRUNC(SUMIF(N515:N520, N514, H515:H520),0)</f>
        <v>9135</v>
      </c>
      <c r="I521" s="28"/>
      <c r="J521" s="31">
        <f>TRUNC(SUMIF(N515:N520, N514, J515:J520),0)</f>
        <v>365</v>
      </c>
      <c r="K521" s="28"/>
      <c r="L521" s="31">
        <f>F521+H521+J521</f>
        <v>9682</v>
      </c>
      <c r="M521" s="25" t="s">
        <v>53</v>
      </c>
      <c r="N521" s="1" t="s">
        <v>112</v>
      </c>
      <c r="O521" s="1" t="s">
        <v>112</v>
      </c>
      <c r="P521" s="1" t="s">
        <v>53</v>
      </c>
      <c r="Q521" s="1" t="s">
        <v>53</v>
      </c>
      <c r="R521" s="1" t="s">
        <v>53</v>
      </c>
      <c r="AV521" s="1" t="s">
        <v>53</v>
      </c>
      <c r="AW521" s="1" t="s">
        <v>53</v>
      </c>
      <c r="AX521" s="1" t="s">
        <v>53</v>
      </c>
      <c r="AY521" s="1" t="s">
        <v>53</v>
      </c>
      <c r="AZ521" s="1" t="s">
        <v>53</v>
      </c>
    </row>
    <row r="522" spans="1:52" ht="26.1" customHeight="1" x14ac:dyDescent="0.3">
      <c r="A522" s="26"/>
      <c r="B522" s="26"/>
      <c r="C522" s="26"/>
      <c r="D522" s="26"/>
      <c r="E522" s="28"/>
      <c r="F522" s="31"/>
      <c r="G522" s="28"/>
      <c r="H522" s="31"/>
      <c r="I522" s="28"/>
      <c r="J522" s="31"/>
      <c r="K522" s="28"/>
      <c r="L522" s="31"/>
      <c r="M522" s="26"/>
    </row>
    <row r="523" spans="1:52" ht="26.1" customHeight="1" x14ac:dyDescent="0.3">
      <c r="A523" s="22" t="s">
        <v>1288</v>
      </c>
      <c r="B523" s="23"/>
      <c r="C523" s="23"/>
      <c r="D523" s="23"/>
      <c r="E523" s="27"/>
      <c r="F523" s="30"/>
      <c r="G523" s="27"/>
      <c r="H523" s="30"/>
      <c r="I523" s="27"/>
      <c r="J523" s="30"/>
      <c r="K523" s="27"/>
      <c r="L523" s="30"/>
      <c r="M523" s="24"/>
      <c r="N523" s="1" t="s">
        <v>1289</v>
      </c>
    </row>
    <row r="524" spans="1:52" ht="26.1" customHeight="1" x14ac:dyDescent="0.3">
      <c r="A524" s="25" t="s">
        <v>1290</v>
      </c>
      <c r="B524" s="25" t="s">
        <v>1291</v>
      </c>
      <c r="C524" s="25" t="s">
        <v>76</v>
      </c>
      <c r="D524" s="26">
        <v>0.37080000000000002</v>
      </c>
      <c r="E524" s="28">
        <f>단가대비표!O7</f>
        <v>0</v>
      </c>
      <c r="F524" s="31">
        <f>TRUNC(E524*D524,1)</f>
        <v>0</v>
      </c>
      <c r="G524" s="28">
        <f>단가대비표!P7</f>
        <v>0</v>
      </c>
      <c r="H524" s="31">
        <f>TRUNC(G524*D524,1)</f>
        <v>0</v>
      </c>
      <c r="I524" s="28">
        <f>단가대비표!V7</f>
        <v>1673</v>
      </c>
      <c r="J524" s="31">
        <f>TRUNC(I524*D524,1)</f>
        <v>620.29999999999995</v>
      </c>
      <c r="K524" s="28">
        <f t="shared" ref="K524:L527" si="67">TRUNC(E524+G524+I524,1)</f>
        <v>1673</v>
      </c>
      <c r="L524" s="31">
        <f t="shared" si="67"/>
        <v>620.29999999999995</v>
      </c>
      <c r="M524" s="25" t="s">
        <v>569</v>
      </c>
      <c r="N524" s="1" t="s">
        <v>1289</v>
      </c>
      <c r="O524" s="1" t="s">
        <v>1293</v>
      </c>
      <c r="P524" s="1" t="s">
        <v>66</v>
      </c>
      <c r="Q524" s="1" t="s">
        <v>66</v>
      </c>
      <c r="R524" s="1" t="s">
        <v>65</v>
      </c>
      <c r="AV524" s="1" t="s">
        <v>53</v>
      </c>
      <c r="AW524" s="1" t="s">
        <v>1294</v>
      </c>
      <c r="AX524" s="1" t="s">
        <v>53</v>
      </c>
      <c r="AY524" s="1" t="s">
        <v>53</v>
      </c>
      <c r="AZ524" s="1" t="s">
        <v>53</v>
      </c>
    </row>
    <row r="525" spans="1:52" ht="26.1" customHeight="1" x14ac:dyDescent="0.3">
      <c r="A525" s="25" t="s">
        <v>1295</v>
      </c>
      <c r="B525" s="25" t="s">
        <v>1296</v>
      </c>
      <c r="C525" s="25" t="s">
        <v>574</v>
      </c>
      <c r="D525" s="26">
        <v>1</v>
      </c>
      <c r="E525" s="28">
        <f>단가대비표!O18</f>
        <v>1695.45</v>
      </c>
      <c r="F525" s="31">
        <f>TRUNC(E525*D525,1)</f>
        <v>1695.4</v>
      </c>
      <c r="G525" s="28">
        <f>단가대비표!P18</f>
        <v>0</v>
      </c>
      <c r="H525" s="31">
        <f>TRUNC(G525*D525,1)</f>
        <v>0</v>
      </c>
      <c r="I525" s="28">
        <f>단가대비표!V18</f>
        <v>0</v>
      </c>
      <c r="J525" s="31">
        <f>TRUNC(I525*D525,1)</f>
        <v>0</v>
      </c>
      <c r="K525" s="28">
        <f t="shared" si="67"/>
        <v>1695.4</v>
      </c>
      <c r="L525" s="31">
        <f t="shared" si="67"/>
        <v>1695.4</v>
      </c>
      <c r="M525" s="25" t="s">
        <v>53</v>
      </c>
      <c r="N525" s="1" t="s">
        <v>1289</v>
      </c>
      <c r="O525" s="1" t="s">
        <v>1297</v>
      </c>
      <c r="P525" s="1" t="s">
        <v>66</v>
      </c>
      <c r="Q525" s="1" t="s">
        <v>66</v>
      </c>
      <c r="R525" s="1" t="s">
        <v>65</v>
      </c>
      <c r="V525">
        <v>1</v>
      </c>
      <c r="AV525" s="1" t="s">
        <v>53</v>
      </c>
      <c r="AW525" s="1" t="s">
        <v>1298</v>
      </c>
      <c r="AX525" s="1" t="s">
        <v>53</v>
      </c>
      <c r="AY525" s="1" t="s">
        <v>53</v>
      </c>
      <c r="AZ525" s="1" t="s">
        <v>53</v>
      </c>
    </row>
    <row r="526" spans="1:52" ht="26.1" customHeight="1" x14ac:dyDescent="0.3">
      <c r="A526" s="25" t="s">
        <v>577</v>
      </c>
      <c r="B526" s="25" t="s">
        <v>1299</v>
      </c>
      <c r="C526" s="25" t="s">
        <v>387</v>
      </c>
      <c r="D526" s="26">
        <v>1</v>
      </c>
      <c r="E526" s="28">
        <f>TRUNC(SUMIF(V524:V527, RIGHTB(O526, 1), F524:F527)*U526, 2)</f>
        <v>339.08</v>
      </c>
      <c r="F526" s="31">
        <f>TRUNC(E526*D526,1)</f>
        <v>339</v>
      </c>
      <c r="G526" s="28">
        <v>0</v>
      </c>
      <c r="H526" s="31">
        <f>TRUNC(G526*D526,1)</f>
        <v>0</v>
      </c>
      <c r="I526" s="28">
        <v>0</v>
      </c>
      <c r="J526" s="31">
        <f>TRUNC(I526*D526,1)</f>
        <v>0</v>
      </c>
      <c r="K526" s="28">
        <f t="shared" si="67"/>
        <v>339</v>
      </c>
      <c r="L526" s="31">
        <f t="shared" si="67"/>
        <v>339</v>
      </c>
      <c r="M526" s="25" t="s">
        <v>53</v>
      </c>
      <c r="N526" s="1" t="s">
        <v>1289</v>
      </c>
      <c r="O526" s="1" t="s">
        <v>388</v>
      </c>
      <c r="P526" s="1" t="s">
        <v>66</v>
      </c>
      <c r="Q526" s="1" t="s">
        <v>66</v>
      </c>
      <c r="R526" s="1" t="s">
        <v>66</v>
      </c>
      <c r="S526">
        <v>0</v>
      </c>
      <c r="T526">
        <v>0</v>
      </c>
      <c r="U526">
        <v>0.2</v>
      </c>
      <c r="AV526" s="1" t="s">
        <v>53</v>
      </c>
      <c r="AW526" s="1" t="s">
        <v>1300</v>
      </c>
      <c r="AX526" s="1" t="s">
        <v>53</v>
      </c>
      <c r="AY526" s="1" t="s">
        <v>53</v>
      </c>
      <c r="AZ526" s="1" t="s">
        <v>53</v>
      </c>
    </row>
    <row r="527" spans="1:52" ht="26.1" customHeight="1" x14ac:dyDescent="0.3">
      <c r="A527" s="25" t="s">
        <v>1301</v>
      </c>
      <c r="B527" s="25" t="s">
        <v>581</v>
      </c>
      <c r="C527" s="25" t="s">
        <v>582</v>
      </c>
      <c r="D527" s="26">
        <v>1</v>
      </c>
      <c r="E527" s="28">
        <f>TRUNC(단가대비표!O107*1/8*16/12*25/20, 1)</f>
        <v>0</v>
      </c>
      <c r="F527" s="31">
        <f>TRUNC(E527*D527,1)</f>
        <v>0</v>
      </c>
      <c r="G527" s="28">
        <f>TRUNC(단가대비표!P107*1/8*16/12*25/20, 1)</f>
        <v>36604.699999999997</v>
      </c>
      <c r="H527" s="31">
        <f>TRUNC(G527*D527,1)</f>
        <v>36604.699999999997</v>
      </c>
      <c r="I527" s="28">
        <f>TRUNC(단가대비표!V107*1/8*16/12*25/20, 1)</f>
        <v>0</v>
      </c>
      <c r="J527" s="31">
        <f>TRUNC(I527*D527,1)</f>
        <v>0</v>
      </c>
      <c r="K527" s="28">
        <f t="shared" si="67"/>
        <v>36604.699999999997</v>
      </c>
      <c r="L527" s="31">
        <f t="shared" si="67"/>
        <v>36604.699999999997</v>
      </c>
      <c r="M527" s="25" t="s">
        <v>53</v>
      </c>
      <c r="N527" s="1" t="s">
        <v>1289</v>
      </c>
      <c r="O527" s="1" t="s">
        <v>1302</v>
      </c>
      <c r="P527" s="1" t="s">
        <v>66</v>
      </c>
      <c r="Q527" s="1" t="s">
        <v>66</v>
      </c>
      <c r="R527" s="1" t="s">
        <v>65</v>
      </c>
      <c r="AV527" s="1" t="s">
        <v>53</v>
      </c>
      <c r="AW527" s="1" t="s">
        <v>1303</v>
      </c>
      <c r="AX527" s="1" t="s">
        <v>65</v>
      </c>
      <c r="AY527" s="1" t="s">
        <v>53</v>
      </c>
      <c r="AZ527" s="1" t="s">
        <v>53</v>
      </c>
    </row>
    <row r="528" spans="1:52" ht="26.1" customHeight="1" x14ac:dyDescent="0.3">
      <c r="A528" s="25" t="s">
        <v>585</v>
      </c>
      <c r="B528" s="25" t="s">
        <v>53</v>
      </c>
      <c r="C528" s="25" t="s">
        <v>53</v>
      </c>
      <c r="D528" s="26"/>
      <c r="E528" s="28"/>
      <c r="F528" s="31">
        <f>TRUNC(SUMIF(N524:N527, N523, F524:F527),0)</f>
        <v>2034</v>
      </c>
      <c r="G528" s="28"/>
      <c r="H528" s="31">
        <f>TRUNC(SUMIF(N524:N527, N523, H524:H527),0)</f>
        <v>36604</v>
      </c>
      <c r="I528" s="28"/>
      <c r="J528" s="31">
        <f>TRUNC(SUMIF(N524:N527, N523, J524:J527),0)</f>
        <v>620</v>
      </c>
      <c r="K528" s="28"/>
      <c r="L528" s="31">
        <f>F528+H528+J528</f>
        <v>39258</v>
      </c>
      <c r="M528" s="25" t="s">
        <v>53</v>
      </c>
      <c r="N528" s="1" t="s">
        <v>112</v>
      </c>
      <c r="O528" s="1" t="s">
        <v>112</v>
      </c>
      <c r="P528" s="1" t="s">
        <v>53</v>
      </c>
      <c r="Q528" s="1" t="s">
        <v>53</v>
      </c>
      <c r="R528" s="1" t="s">
        <v>53</v>
      </c>
      <c r="AV528" s="1" t="s">
        <v>53</v>
      </c>
      <c r="AW528" s="1" t="s">
        <v>53</v>
      </c>
      <c r="AX528" s="1" t="s">
        <v>53</v>
      </c>
      <c r="AY528" s="1" t="s">
        <v>53</v>
      </c>
      <c r="AZ528" s="1" t="s">
        <v>53</v>
      </c>
    </row>
    <row r="529" spans="1:52" ht="26.1" customHeight="1" x14ac:dyDescent="0.3">
      <c r="A529" s="26"/>
      <c r="B529" s="26"/>
      <c r="C529" s="26"/>
      <c r="D529" s="26"/>
      <c r="E529" s="28"/>
      <c r="F529" s="31"/>
      <c r="G529" s="28"/>
      <c r="H529" s="31"/>
      <c r="I529" s="28"/>
      <c r="J529" s="31"/>
      <c r="K529" s="28"/>
      <c r="L529" s="31"/>
      <c r="M529" s="26"/>
    </row>
    <row r="530" spans="1:52" ht="26.1" customHeight="1" x14ac:dyDescent="0.3">
      <c r="A530" s="22" t="s">
        <v>1304</v>
      </c>
      <c r="B530" s="23"/>
      <c r="C530" s="23"/>
      <c r="D530" s="23"/>
      <c r="E530" s="27"/>
      <c r="F530" s="30"/>
      <c r="G530" s="27"/>
      <c r="H530" s="30"/>
      <c r="I530" s="27"/>
      <c r="J530" s="30"/>
      <c r="K530" s="27"/>
      <c r="L530" s="30"/>
      <c r="M530" s="24"/>
      <c r="N530" s="1" t="s">
        <v>1305</v>
      </c>
    </row>
    <row r="531" spans="1:52" ht="26.1" customHeight="1" x14ac:dyDescent="0.3">
      <c r="A531" s="25" t="s">
        <v>1306</v>
      </c>
      <c r="B531" s="25" t="s">
        <v>1307</v>
      </c>
      <c r="C531" s="25" t="s">
        <v>76</v>
      </c>
      <c r="D531" s="26">
        <v>0.29670000000000002</v>
      </c>
      <c r="E531" s="28">
        <f>단가대비표!O6</f>
        <v>0</v>
      </c>
      <c r="F531" s="31">
        <f>TRUNC(E531*D531,1)</f>
        <v>0</v>
      </c>
      <c r="G531" s="28">
        <f>단가대비표!P6</f>
        <v>0</v>
      </c>
      <c r="H531" s="31">
        <f>TRUNC(G531*D531,1)</f>
        <v>0</v>
      </c>
      <c r="I531" s="28">
        <f>단가대비표!V6</f>
        <v>21982</v>
      </c>
      <c r="J531" s="31">
        <f>TRUNC(I531*D531,1)</f>
        <v>6522</v>
      </c>
      <c r="K531" s="28">
        <f t="shared" ref="K531:L534" si="68">TRUNC(E531+G531+I531,1)</f>
        <v>21982</v>
      </c>
      <c r="L531" s="31">
        <f t="shared" si="68"/>
        <v>6522</v>
      </c>
      <c r="M531" s="25" t="s">
        <v>569</v>
      </c>
      <c r="N531" s="1" t="s">
        <v>1305</v>
      </c>
      <c r="O531" s="1" t="s">
        <v>1309</v>
      </c>
      <c r="P531" s="1" t="s">
        <v>66</v>
      </c>
      <c r="Q531" s="1" t="s">
        <v>66</v>
      </c>
      <c r="R531" s="1" t="s">
        <v>65</v>
      </c>
      <c r="AV531" s="1" t="s">
        <v>53</v>
      </c>
      <c r="AW531" s="1" t="s">
        <v>1310</v>
      </c>
      <c r="AX531" s="1" t="s">
        <v>53</v>
      </c>
      <c r="AY531" s="1" t="s">
        <v>53</v>
      </c>
      <c r="AZ531" s="1" t="s">
        <v>53</v>
      </c>
    </row>
    <row r="532" spans="1:52" ht="26.1" customHeight="1" x14ac:dyDescent="0.3">
      <c r="A532" s="25" t="s">
        <v>572</v>
      </c>
      <c r="B532" s="25" t="s">
        <v>573</v>
      </c>
      <c r="C532" s="25" t="s">
        <v>574</v>
      </c>
      <c r="D532" s="26">
        <v>2.9</v>
      </c>
      <c r="E532" s="28">
        <f>단가대비표!O17</f>
        <v>1680</v>
      </c>
      <c r="F532" s="31">
        <f>TRUNC(E532*D532,1)</f>
        <v>4872</v>
      </c>
      <c r="G532" s="28">
        <f>단가대비표!P17</f>
        <v>0</v>
      </c>
      <c r="H532" s="31">
        <f>TRUNC(G532*D532,1)</f>
        <v>0</v>
      </c>
      <c r="I532" s="28">
        <f>단가대비표!V17</f>
        <v>0</v>
      </c>
      <c r="J532" s="31">
        <f>TRUNC(I532*D532,1)</f>
        <v>0</v>
      </c>
      <c r="K532" s="28">
        <f t="shared" si="68"/>
        <v>1680</v>
      </c>
      <c r="L532" s="31">
        <f t="shared" si="68"/>
        <v>4872</v>
      </c>
      <c r="M532" s="25" t="s">
        <v>53</v>
      </c>
      <c r="N532" s="1" t="s">
        <v>1305</v>
      </c>
      <c r="O532" s="1" t="s">
        <v>575</v>
      </c>
      <c r="P532" s="1" t="s">
        <v>66</v>
      </c>
      <c r="Q532" s="1" t="s">
        <v>66</v>
      </c>
      <c r="R532" s="1" t="s">
        <v>65</v>
      </c>
      <c r="V532">
        <v>1</v>
      </c>
      <c r="AV532" s="1" t="s">
        <v>53</v>
      </c>
      <c r="AW532" s="1" t="s">
        <v>1311</v>
      </c>
      <c r="AX532" s="1" t="s">
        <v>53</v>
      </c>
      <c r="AY532" s="1" t="s">
        <v>53</v>
      </c>
      <c r="AZ532" s="1" t="s">
        <v>53</v>
      </c>
    </row>
    <row r="533" spans="1:52" ht="26.1" customHeight="1" x14ac:dyDescent="0.3">
      <c r="A533" s="25" t="s">
        <v>577</v>
      </c>
      <c r="B533" s="25" t="s">
        <v>1312</v>
      </c>
      <c r="C533" s="25" t="s">
        <v>387</v>
      </c>
      <c r="D533" s="26">
        <v>1</v>
      </c>
      <c r="E533" s="28">
        <f>TRUNC(SUMIF(V531:V534, RIGHTB(O533, 1), F531:F534)*U533, 2)</f>
        <v>1851.36</v>
      </c>
      <c r="F533" s="31">
        <f>TRUNC(E533*D533,1)</f>
        <v>1851.3</v>
      </c>
      <c r="G533" s="28">
        <v>0</v>
      </c>
      <c r="H533" s="31">
        <f>TRUNC(G533*D533,1)</f>
        <v>0</v>
      </c>
      <c r="I533" s="28">
        <v>0</v>
      </c>
      <c r="J533" s="31">
        <f>TRUNC(I533*D533,1)</f>
        <v>0</v>
      </c>
      <c r="K533" s="28">
        <f t="shared" si="68"/>
        <v>1851.3</v>
      </c>
      <c r="L533" s="31">
        <f t="shared" si="68"/>
        <v>1851.3</v>
      </c>
      <c r="M533" s="25" t="s">
        <v>53</v>
      </c>
      <c r="N533" s="1" t="s">
        <v>1305</v>
      </c>
      <c r="O533" s="1" t="s">
        <v>388</v>
      </c>
      <c r="P533" s="1" t="s">
        <v>66</v>
      </c>
      <c r="Q533" s="1" t="s">
        <v>66</v>
      </c>
      <c r="R533" s="1" t="s">
        <v>66</v>
      </c>
      <c r="S533">
        <v>0</v>
      </c>
      <c r="T533">
        <v>0</v>
      </c>
      <c r="U533">
        <v>0.38</v>
      </c>
      <c r="AV533" s="1" t="s">
        <v>53</v>
      </c>
      <c r="AW533" s="1" t="s">
        <v>1313</v>
      </c>
      <c r="AX533" s="1" t="s">
        <v>53</v>
      </c>
      <c r="AY533" s="1" t="s">
        <v>53</v>
      </c>
      <c r="AZ533" s="1" t="s">
        <v>53</v>
      </c>
    </row>
    <row r="534" spans="1:52" ht="26.1" customHeight="1" x14ac:dyDescent="0.3">
      <c r="A534" s="25" t="s">
        <v>1314</v>
      </c>
      <c r="B534" s="25" t="s">
        <v>581</v>
      </c>
      <c r="C534" s="25" t="s">
        <v>582</v>
      </c>
      <c r="D534" s="26">
        <v>1</v>
      </c>
      <c r="E534" s="28">
        <f>TRUNC(단가대비표!O106*1/8*16/12*25/20, 1)</f>
        <v>0</v>
      </c>
      <c r="F534" s="31">
        <f>TRUNC(E534*D534,1)</f>
        <v>0</v>
      </c>
      <c r="G534" s="28">
        <f>TRUNC(단가대비표!P106*1/8*16/12*25/20, 1)</f>
        <v>50008.7</v>
      </c>
      <c r="H534" s="31">
        <f>TRUNC(G534*D534,1)</f>
        <v>50008.7</v>
      </c>
      <c r="I534" s="28">
        <f>TRUNC(단가대비표!V106*1/8*16/12*25/20, 1)</f>
        <v>0</v>
      </c>
      <c r="J534" s="31">
        <f>TRUNC(I534*D534,1)</f>
        <v>0</v>
      </c>
      <c r="K534" s="28">
        <f t="shared" si="68"/>
        <v>50008.7</v>
      </c>
      <c r="L534" s="31">
        <f t="shared" si="68"/>
        <v>50008.7</v>
      </c>
      <c r="M534" s="25" t="s">
        <v>53</v>
      </c>
      <c r="N534" s="1" t="s">
        <v>1305</v>
      </c>
      <c r="O534" s="1" t="s">
        <v>1315</v>
      </c>
      <c r="P534" s="1" t="s">
        <v>66</v>
      </c>
      <c r="Q534" s="1" t="s">
        <v>66</v>
      </c>
      <c r="R534" s="1" t="s">
        <v>65</v>
      </c>
      <c r="AV534" s="1" t="s">
        <v>53</v>
      </c>
      <c r="AW534" s="1" t="s">
        <v>1316</v>
      </c>
      <c r="AX534" s="1" t="s">
        <v>65</v>
      </c>
      <c r="AY534" s="1" t="s">
        <v>53</v>
      </c>
      <c r="AZ534" s="1" t="s">
        <v>53</v>
      </c>
    </row>
    <row r="535" spans="1:52" ht="26.1" customHeight="1" x14ac:dyDescent="0.3">
      <c r="A535" s="25" t="s">
        <v>585</v>
      </c>
      <c r="B535" s="25" t="s">
        <v>53</v>
      </c>
      <c r="C535" s="25" t="s">
        <v>53</v>
      </c>
      <c r="D535" s="26"/>
      <c r="E535" s="28"/>
      <c r="F535" s="31">
        <f>TRUNC(SUMIF(N531:N534, N530, F531:F534),0)</f>
        <v>6723</v>
      </c>
      <c r="G535" s="28"/>
      <c r="H535" s="31">
        <f>TRUNC(SUMIF(N531:N534, N530, H531:H534),0)</f>
        <v>50008</v>
      </c>
      <c r="I535" s="28"/>
      <c r="J535" s="31">
        <f>TRUNC(SUMIF(N531:N534, N530, J531:J534),0)</f>
        <v>6522</v>
      </c>
      <c r="K535" s="28"/>
      <c r="L535" s="31">
        <f>F535+H535+J535</f>
        <v>63253</v>
      </c>
      <c r="M535" s="25" t="s">
        <v>53</v>
      </c>
      <c r="N535" s="1" t="s">
        <v>112</v>
      </c>
      <c r="O535" s="1" t="s">
        <v>112</v>
      </c>
      <c r="P535" s="1" t="s">
        <v>53</v>
      </c>
      <c r="Q535" s="1" t="s">
        <v>53</v>
      </c>
      <c r="R535" s="1" t="s">
        <v>53</v>
      </c>
      <c r="AV535" s="1" t="s">
        <v>53</v>
      </c>
      <c r="AW535" s="1" t="s">
        <v>53</v>
      </c>
      <c r="AX535" s="1" t="s">
        <v>53</v>
      </c>
      <c r="AY535" s="1" t="s">
        <v>53</v>
      </c>
      <c r="AZ535" s="1" t="s">
        <v>53</v>
      </c>
    </row>
    <row r="536" spans="1:52" ht="26.1" customHeight="1" x14ac:dyDescent="0.3">
      <c r="A536" s="26"/>
      <c r="B536" s="26"/>
      <c r="C536" s="26"/>
      <c r="D536" s="26"/>
      <c r="E536" s="28"/>
      <c r="F536" s="31"/>
      <c r="G536" s="28"/>
      <c r="H536" s="31"/>
      <c r="I536" s="28"/>
      <c r="J536" s="31"/>
      <c r="K536" s="28"/>
      <c r="L536" s="31"/>
      <c r="M536" s="26"/>
    </row>
    <row r="537" spans="1:52" ht="26.1" customHeight="1" x14ac:dyDescent="0.3">
      <c r="A537" s="22" t="s">
        <v>1317</v>
      </c>
      <c r="B537" s="23"/>
      <c r="C537" s="23"/>
      <c r="D537" s="23"/>
      <c r="E537" s="27"/>
      <c r="F537" s="30"/>
      <c r="G537" s="27"/>
      <c r="H537" s="30"/>
      <c r="I537" s="27"/>
      <c r="J537" s="30"/>
      <c r="K537" s="27"/>
      <c r="L537" s="30"/>
      <c r="M537" s="24"/>
      <c r="N537" s="1" t="s">
        <v>1094</v>
      </c>
    </row>
    <row r="538" spans="1:52" ht="26.1" customHeight="1" x14ac:dyDescent="0.3">
      <c r="A538" s="25" t="s">
        <v>748</v>
      </c>
      <c r="B538" s="25" t="s">
        <v>581</v>
      </c>
      <c r="C538" s="25" t="s">
        <v>582</v>
      </c>
      <c r="D538" s="26">
        <v>0.03</v>
      </c>
      <c r="E538" s="28">
        <f>단가대비표!O86</f>
        <v>0</v>
      </c>
      <c r="F538" s="31">
        <f>TRUNC(E538*D538,1)</f>
        <v>0</v>
      </c>
      <c r="G538" s="28">
        <f>단가대비표!P86</f>
        <v>172698</v>
      </c>
      <c r="H538" s="31">
        <f>TRUNC(G538*D538,1)</f>
        <v>5180.8999999999996</v>
      </c>
      <c r="I538" s="28">
        <f>단가대비표!V86</f>
        <v>0</v>
      </c>
      <c r="J538" s="31">
        <f>TRUNC(I538*D538,1)</f>
        <v>0</v>
      </c>
      <c r="K538" s="28">
        <f>TRUNC(E538+G538+I538,1)</f>
        <v>172698</v>
      </c>
      <c r="L538" s="31">
        <f>TRUNC(F538+H538+J538,1)</f>
        <v>5180.8999999999996</v>
      </c>
      <c r="M538" s="25" t="s">
        <v>53</v>
      </c>
      <c r="N538" s="1" t="s">
        <v>1094</v>
      </c>
      <c r="O538" s="1" t="s">
        <v>749</v>
      </c>
      <c r="P538" s="1" t="s">
        <v>66</v>
      </c>
      <c r="Q538" s="1" t="s">
        <v>66</v>
      </c>
      <c r="R538" s="1" t="s">
        <v>65</v>
      </c>
      <c r="AV538" s="1" t="s">
        <v>53</v>
      </c>
      <c r="AW538" s="1" t="s">
        <v>1318</v>
      </c>
      <c r="AX538" s="1" t="s">
        <v>53</v>
      </c>
      <c r="AY538" s="1" t="s">
        <v>53</v>
      </c>
      <c r="AZ538" s="1" t="s">
        <v>53</v>
      </c>
    </row>
    <row r="539" spans="1:52" ht="26.1" customHeight="1" x14ac:dyDescent="0.3">
      <c r="A539" s="25" t="s">
        <v>585</v>
      </c>
      <c r="B539" s="25" t="s">
        <v>53</v>
      </c>
      <c r="C539" s="25" t="s">
        <v>53</v>
      </c>
      <c r="D539" s="26"/>
      <c r="E539" s="28"/>
      <c r="F539" s="31">
        <f>TRUNC(SUMIF(N538:N538, N537, F538:F538),0)</f>
        <v>0</v>
      </c>
      <c r="G539" s="28"/>
      <c r="H539" s="31">
        <f>TRUNC(SUMIF(N538:N538, N537, H538:H538),0)</f>
        <v>5180</v>
      </c>
      <c r="I539" s="28"/>
      <c r="J539" s="31">
        <f>TRUNC(SUMIF(N538:N538, N537, J538:J538),0)</f>
        <v>0</v>
      </c>
      <c r="K539" s="28"/>
      <c r="L539" s="31">
        <f>F539+H539+J539</f>
        <v>5180</v>
      </c>
      <c r="M539" s="25" t="s">
        <v>53</v>
      </c>
      <c r="N539" s="1" t="s">
        <v>112</v>
      </c>
      <c r="O539" s="1" t="s">
        <v>112</v>
      </c>
      <c r="P539" s="1" t="s">
        <v>53</v>
      </c>
      <c r="Q539" s="1" t="s">
        <v>53</v>
      </c>
      <c r="R539" s="1" t="s">
        <v>53</v>
      </c>
      <c r="AV539" s="1" t="s">
        <v>53</v>
      </c>
      <c r="AW539" s="1" t="s">
        <v>53</v>
      </c>
      <c r="AX539" s="1" t="s">
        <v>53</v>
      </c>
      <c r="AY539" s="1" t="s">
        <v>53</v>
      </c>
      <c r="AZ539" s="1" t="s">
        <v>53</v>
      </c>
    </row>
    <row r="540" spans="1:52" ht="26.1" customHeight="1" x14ac:dyDescent="0.3">
      <c r="A540" s="26"/>
      <c r="B540" s="26"/>
      <c r="C540" s="26"/>
      <c r="D540" s="26"/>
      <c r="E540" s="28"/>
      <c r="F540" s="31"/>
      <c r="G540" s="28"/>
      <c r="H540" s="31"/>
      <c r="I540" s="28"/>
      <c r="J540" s="31"/>
      <c r="K540" s="28"/>
      <c r="L540" s="31"/>
      <c r="M540" s="26"/>
    </row>
    <row r="541" spans="1:52" ht="26.1" customHeight="1" x14ac:dyDescent="0.3">
      <c r="A541" s="22" t="s">
        <v>1319</v>
      </c>
      <c r="B541" s="23"/>
      <c r="C541" s="23"/>
      <c r="D541" s="23"/>
      <c r="E541" s="27"/>
      <c r="F541" s="30"/>
      <c r="G541" s="27"/>
      <c r="H541" s="30"/>
      <c r="I541" s="27"/>
      <c r="J541" s="30"/>
      <c r="K541" s="27"/>
      <c r="L541" s="30"/>
      <c r="M541" s="24"/>
      <c r="N541" s="1" t="s">
        <v>1098</v>
      </c>
    </row>
    <row r="542" spans="1:52" ht="26.1" customHeight="1" x14ac:dyDescent="0.3">
      <c r="A542" s="25" t="s">
        <v>960</v>
      </c>
      <c r="B542" s="25" t="s">
        <v>581</v>
      </c>
      <c r="C542" s="25" t="s">
        <v>582</v>
      </c>
      <c r="D542" s="26">
        <v>2.4E-2</v>
      </c>
      <c r="E542" s="28">
        <f>단가대비표!O87</f>
        <v>0</v>
      </c>
      <c r="F542" s="31">
        <f>TRUNC(E542*D542,1)</f>
        <v>0</v>
      </c>
      <c r="G542" s="28">
        <f>단가대비표!P87</f>
        <v>228717</v>
      </c>
      <c r="H542" s="31">
        <f>TRUNC(G542*D542,1)</f>
        <v>5489.2</v>
      </c>
      <c r="I542" s="28">
        <f>단가대비표!V87</f>
        <v>0</v>
      </c>
      <c r="J542" s="31">
        <f>TRUNC(I542*D542,1)</f>
        <v>0</v>
      </c>
      <c r="K542" s="28">
        <f t="shared" ref="K542:L544" si="69">TRUNC(E542+G542+I542,1)</f>
        <v>228717</v>
      </c>
      <c r="L542" s="31">
        <f t="shared" si="69"/>
        <v>5489.2</v>
      </c>
      <c r="M542" s="25" t="s">
        <v>53</v>
      </c>
      <c r="N542" s="1" t="s">
        <v>1098</v>
      </c>
      <c r="O542" s="1" t="s">
        <v>961</v>
      </c>
      <c r="P542" s="1" t="s">
        <v>66</v>
      </c>
      <c r="Q542" s="1" t="s">
        <v>66</v>
      </c>
      <c r="R542" s="1" t="s">
        <v>65</v>
      </c>
      <c r="AV542" s="1" t="s">
        <v>53</v>
      </c>
      <c r="AW542" s="1" t="s">
        <v>1320</v>
      </c>
      <c r="AX542" s="1" t="s">
        <v>53</v>
      </c>
      <c r="AY542" s="1" t="s">
        <v>53</v>
      </c>
      <c r="AZ542" s="1" t="s">
        <v>53</v>
      </c>
    </row>
    <row r="543" spans="1:52" ht="26.1" customHeight="1" x14ac:dyDescent="0.3">
      <c r="A543" s="25" t="s">
        <v>748</v>
      </c>
      <c r="B543" s="25" t="s">
        <v>581</v>
      </c>
      <c r="C543" s="25" t="s">
        <v>582</v>
      </c>
      <c r="D543" s="26">
        <v>1.0999999999999999E-2</v>
      </c>
      <c r="E543" s="28">
        <f>단가대비표!O86</f>
        <v>0</v>
      </c>
      <c r="F543" s="31">
        <f>TRUNC(E543*D543,1)</f>
        <v>0</v>
      </c>
      <c r="G543" s="28">
        <f>단가대비표!P86</f>
        <v>172698</v>
      </c>
      <c r="H543" s="31">
        <f>TRUNC(G543*D543,1)</f>
        <v>1899.6</v>
      </c>
      <c r="I543" s="28">
        <f>단가대비표!V86</f>
        <v>0</v>
      </c>
      <c r="J543" s="31">
        <f>TRUNC(I543*D543,1)</f>
        <v>0</v>
      </c>
      <c r="K543" s="28">
        <f t="shared" si="69"/>
        <v>172698</v>
      </c>
      <c r="L543" s="31">
        <f t="shared" si="69"/>
        <v>1899.6</v>
      </c>
      <c r="M543" s="25" t="s">
        <v>53</v>
      </c>
      <c r="N543" s="1" t="s">
        <v>1098</v>
      </c>
      <c r="O543" s="1" t="s">
        <v>749</v>
      </c>
      <c r="P543" s="1" t="s">
        <v>66</v>
      </c>
      <c r="Q543" s="1" t="s">
        <v>66</v>
      </c>
      <c r="R543" s="1" t="s">
        <v>65</v>
      </c>
      <c r="AV543" s="1" t="s">
        <v>53</v>
      </c>
      <c r="AW543" s="1" t="s">
        <v>1321</v>
      </c>
      <c r="AX543" s="1" t="s">
        <v>53</v>
      </c>
      <c r="AY543" s="1" t="s">
        <v>53</v>
      </c>
      <c r="AZ543" s="1" t="s">
        <v>53</v>
      </c>
    </row>
    <row r="544" spans="1:52" ht="26.1" customHeight="1" x14ac:dyDescent="0.3">
      <c r="A544" s="25" t="s">
        <v>1322</v>
      </c>
      <c r="B544" s="25" t="s">
        <v>1323</v>
      </c>
      <c r="C544" s="25" t="s">
        <v>62</v>
      </c>
      <c r="D544" s="26">
        <v>0.15</v>
      </c>
      <c r="E544" s="28">
        <f>일위대가목록!E94</f>
        <v>10281</v>
      </c>
      <c r="F544" s="31">
        <f>TRUNC(E544*D544,1)</f>
        <v>1542.1</v>
      </c>
      <c r="G544" s="28">
        <f>일위대가목록!F94</f>
        <v>50008</v>
      </c>
      <c r="H544" s="31">
        <f>TRUNC(G544*D544,1)</f>
        <v>7501.2</v>
      </c>
      <c r="I544" s="28">
        <f>일위대가목록!G94</f>
        <v>11117</v>
      </c>
      <c r="J544" s="31">
        <f>TRUNC(I544*D544,1)</f>
        <v>1667.5</v>
      </c>
      <c r="K544" s="28">
        <f t="shared" si="69"/>
        <v>71406</v>
      </c>
      <c r="L544" s="31">
        <f t="shared" si="69"/>
        <v>10710.8</v>
      </c>
      <c r="M544" s="25" t="s">
        <v>1324</v>
      </c>
      <c r="N544" s="1" t="s">
        <v>1098</v>
      </c>
      <c r="O544" s="1" t="s">
        <v>1325</v>
      </c>
      <c r="P544" s="1" t="s">
        <v>65</v>
      </c>
      <c r="Q544" s="1" t="s">
        <v>66</v>
      </c>
      <c r="R544" s="1" t="s">
        <v>66</v>
      </c>
      <c r="AV544" s="1" t="s">
        <v>53</v>
      </c>
      <c r="AW544" s="1" t="s">
        <v>1326</v>
      </c>
      <c r="AX544" s="1" t="s">
        <v>53</v>
      </c>
      <c r="AY544" s="1" t="s">
        <v>53</v>
      </c>
      <c r="AZ544" s="1" t="s">
        <v>53</v>
      </c>
    </row>
    <row r="545" spans="1:52" ht="26.1" customHeight="1" x14ac:dyDescent="0.3">
      <c r="A545" s="25" t="s">
        <v>585</v>
      </c>
      <c r="B545" s="25" t="s">
        <v>53</v>
      </c>
      <c r="C545" s="25" t="s">
        <v>53</v>
      </c>
      <c r="D545" s="26"/>
      <c r="E545" s="28"/>
      <c r="F545" s="31">
        <f>TRUNC(SUMIF(N542:N544, N541, F542:F544),0)</f>
        <v>1542</v>
      </c>
      <c r="G545" s="28"/>
      <c r="H545" s="31">
        <f>TRUNC(SUMIF(N542:N544, N541, H542:H544),0)</f>
        <v>14890</v>
      </c>
      <c r="I545" s="28"/>
      <c r="J545" s="31">
        <f>TRUNC(SUMIF(N542:N544, N541, J542:J544),0)</f>
        <v>1667</v>
      </c>
      <c r="K545" s="28"/>
      <c r="L545" s="31">
        <f>F545+H545+J545</f>
        <v>18099</v>
      </c>
      <c r="M545" s="25" t="s">
        <v>53</v>
      </c>
      <c r="N545" s="1" t="s">
        <v>112</v>
      </c>
      <c r="O545" s="1" t="s">
        <v>112</v>
      </c>
      <c r="P545" s="1" t="s">
        <v>53</v>
      </c>
      <c r="Q545" s="1" t="s">
        <v>53</v>
      </c>
      <c r="R545" s="1" t="s">
        <v>53</v>
      </c>
      <c r="AV545" s="1" t="s">
        <v>53</v>
      </c>
      <c r="AW545" s="1" t="s">
        <v>53</v>
      </c>
      <c r="AX545" s="1" t="s">
        <v>53</v>
      </c>
      <c r="AY545" s="1" t="s">
        <v>53</v>
      </c>
      <c r="AZ545" s="1" t="s">
        <v>53</v>
      </c>
    </row>
    <row r="546" spans="1:52" ht="26.1" customHeight="1" x14ac:dyDescent="0.3">
      <c r="A546" s="26"/>
      <c r="B546" s="26"/>
      <c r="C546" s="26"/>
      <c r="D546" s="26"/>
      <c r="E546" s="28"/>
      <c r="F546" s="31"/>
      <c r="G546" s="28"/>
      <c r="H546" s="31"/>
      <c r="I546" s="28"/>
      <c r="J546" s="31"/>
      <c r="K546" s="28"/>
      <c r="L546" s="31"/>
      <c r="M546" s="26"/>
    </row>
    <row r="547" spans="1:52" ht="26.1" customHeight="1" x14ac:dyDescent="0.3">
      <c r="A547" s="22" t="s">
        <v>1327</v>
      </c>
      <c r="B547" s="23"/>
      <c r="C547" s="23"/>
      <c r="D547" s="23"/>
      <c r="E547" s="27"/>
      <c r="F547" s="30"/>
      <c r="G547" s="27"/>
      <c r="H547" s="30"/>
      <c r="I547" s="27"/>
      <c r="J547" s="30"/>
      <c r="K547" s="27"/>
      <c r="L547" s="30"/>
      <c r="M547" s="24"/>
      <c r="N547" s="1" t="s">
        <v>1325</v>
      </c>
    </row>
    <row r="548" spans="1:52" ht="26.1" customHeight="1" x14ac:dyDescent="0.3">
      <c r="A548" s="25" t="s">
        <v>1322</v>
      </c>
      <c r="B548" s="25" t="s">
        <v>1323</v>
      </c>
      <c r="C548" s="25" t="s">
        <v>76</v>
      </c>
      <c r="D548" s="26">
        <v>0.25979999999999998</v>
      </c>
      <c r="E548" s="28">
        <f>단가대비표!O9</f>
        <v>0</v>
      </c>
      <c r="F548" s="31">
        <f>TRUNC(E548*D548,1)</f>
        <v>0</v>
      </c>
      <c r="G548" s="28">
        <f>단가대비표!P9</f>
        <v>0</v>
      </c>
      <c r="H548" s="31">
        <f>TRUNC(G548*D548,1)</f>
        <v>0</v>
      </c>
      <c r="I548" s="28">
        <f>단가대비표!V9</f>
        <v>42791</v>
      </c>
      <c r="J548" s="31">
        <f>TRUNC(I548*D548,1)</f>
        <v>11117.1</v>
      </c>
      <c r="K548" s="28">
        <f t="shared" ref="K548:L551" si="70">TRUNC(E548+G548+I548,1)</f>
        <v>42791</v>
      </c>
      <c r="L548" s="31">
        <f t="shared" si="70"/>
        <v>11117.1</v>
      </c>
      <c r="M548" s="25" t="s">
        <v>569</v>
      </c>
      <c r="N548" s="1" t="s">
        <v>1325</v>
      </c>
      <c r="O548" s="1" t="s">
        <v>1328</v>
      </c>
      <c r="P548" s="1" t="s">
        <v>66</v>
      </c>
      <c r="Q548" s="1" t="s">
        <v>66</v>
      </c>
      <c r="R548" s="1" t="s">
        <v>65</v>
      </c>
      <c r="AV548" s="1" t="s">
        <v>53</v>
      </c>
      <c r="AW548" s="1" t="s">
        <v>1329</v>
      </c>
      <c r="AX548" s="1" t="s">
        <v>53</v>
      </c>
      <c r="AY548" s="1" t="s">
        <v>53</v>
      </c>
      <c r="AZ548" s="1" t="s">
        <v>53</v>
      </c>
    </row>
    <row r="549" spans="1:52" ht="26.1" customHeight="1" x14ac:dyDescent="0.3">
      <c r="A549" s="25" t="s">
        <v>572</v>
      </c>
      <c r="B549" s="25" t="s">
        <v>573</v>
      </c>
      <c r="C549" s="25" t="s">
        <v>574</v>
      </c>
      <c r="D549" s="26">
        <v>5.0999999999999996</v>
      </c>
      <c r="E549" s="28">
        <f>단가대비표!O17</f>
        <v>1680</v>
      </c>
      <c r="F549" s="31">
        <f>TRUNC(E549*D549,1)</f>
        <v>8568</v>
      </c>
      <c r="G549" s="28">
        <f>단가대비표!P17</f>
        <v>0</v>
      </c>
      <c r="H549" s="31">
        <f>TRUNC(G549*D549,1)</f>
        <v>0</v>
      </c>
      <c r="I549" s="28">
        <f>단가대비표!V17</f>
        <v>0</v>
      </c>
      <c r="J549" s="31">
        <f>TRUNC(I549*D549,1)</f>
        <v>0</v>
      </c>
      <c r="K549" s="28">
        <f t="shared" si="70"/>
        <v>1680</v>
      </c>
      <c r="L549" s="31">
        <f t="shared" si="70"/>
        <v>8568</v>
      </c>
      <c r="M549" s="25" t="s">
        <v>53</v>
      </c>
      <c r="N549" s="1" t="s">
        <v>1325</v>
      </c>
      <c r="O549" s="1" t="s">
        <v>575</v>
      </c>
      <c r="P549" s="1" t="s">
        <v>66</v>
      </c>
      <c r="Q549" s="1" t="s">
        <v>66</v>
      </c>
      <c r="R549" s="1" t="s">
        <v>65</v>
      </c>
      <c r="V549">
        <v>1</v>
      </c>
      <c r="AV549" s="1" t="s">
        <v>53</v>
      </c>
      <c r="AW549" s="1" t="s">
        <v>1330</v>
      </c>
      <c r="AX549" s="1" t="s">
        <v>53</v>
      </c>
      <c r="AY549" s="1" t="s">
        <v>53</v>
      </c>
      <c r="AZ549" s="1" t="s">
        <v>53</v>
      </c>
    </row>
    <row r="550" spans="1:52" ht="26.1" customHeight="1" x14ac:dyDescent="0.3">
      <c r="A550" s="25" t="s">
        <v>577</v>
      </c>
      <c r="B550" s="25" t="s">
        <v>1299</v>
      </c>
      <c r="C550" s="25" t="s">
        <v>387</v>
      </c>
      <c r="D550" s="26">
        <v>1</v>
      </c>
      <c r="E550" s="28">
        <f>TRUNC(SUMIF(V548:V551, RIGHTB(O550, 1), F548:F551)*U550, 2)</f>
        <v>1713.6</v>
      </c>
      <c r="F550" s="31">
        <f>TRUNC(E550*D550,1)</f>
        <v>1713.6</v>
      </c>
      <c r="G550" s="28">
        <v>0</v>
      </c>
      <c r="H550" s="31">
        <f>TRUNC(G550*D550,1)</f>
        <v>0</v>
      </c>
      <c r="I550" s="28">
        <v>0</v>
      </c>
      <c r="J550" s="31">
        <f>TRUNC(I550*D550,1)</f>
        <v>0</v>
      </c>
      <c r="K550" s="28">
        <f t="shared" si="70"/>
        <v>1713.6</v>
      </c>
      <c r="L550" s="31">
        <f t="shared" si="70"/>
        <v>1713.6</v>
      </c>
      <c r="M550" s="25" t="s">
        <v>53</v>
      </c>
      <c r="N550" s="1" t="s">
        <v>1325</v>
      </c>
      <c r="O550" s="1" t="s">
        <v>388</v>
      </c>
      <c r="P550" s="1" t="s">
        <v>66</v>
      </c>
      <c r="Q550" s="1" t="s">
        <v>66</v>
      </c>
      <c r="R550" s="1" t="s">
        <v>66</v>
      </c>
      <c r="S550">
        <v>0</v>
      </c>
      <c r="T550">
        <v>0</v>
      </c>
      <c r="U550">
        <v>0.2</v>
      </c>
      <c r="AV550" s="1" t="s">
        <v>53</v>
      </c>
      <c r="AW550" s="1" t="s">
        <v>1331</v>
      </c>
      <c r="AX550" s="1" t="s">
        <v>53</v>
      </c>
      <c r="AY550" s="1" t="s">
        <v>53</v>
      </c>
      <c r="AZ550" s="1" t="s">
        <v>53</v>
      </c>
    </row>
    <row r="551" spans="1:52" ht="26.1" customHeight="1" x14ac:dyDescent="0.3">
      <c r="A551" s="25" t="s">
        <v>1314</v>
      </c>
      <c r="B551" s="25" t="s">
        <v>581</v>
      </c>
      <c r="C551" s="25" t="s">
        <v>582</v>
      </c>
      <c r="D551" s="26">
        <v>1</v>
      </c>
      <c r="E551" s="28">
        <f>TRUNC(단가대비표!O106*1/8*16/12*25/20, 1)</f>
        <v>0</v>
      </c>
      <c r="F551" s="31">
        <f>TRUNC(E551*D551,1)</f>
        <v>0</v>
      </c>
      <c r="G551" s="28">
        <f>TRUNC(단가대비표!P106*1/8*16/12*25/20, 1)</f>
        <v>50008.7</v>
      </c>
      <c r="H551" s="31">
        <f>TRUNC(G551*D551,1)</f>
        <v>50008.7</v>
      </c>
      <c r="I551" s="28">
        <f>TRUNC(단가대비표!V106*1/8*16/12*25/20, 1)</f>
        <v>0</v>
      </c>
      <c r="J551" s="31">
        <f>TRUNC(I551*D551,1)</f>
        <v>0</v>
      </c>
      <c r="K551" s="28">
        <f t="shared" si="70"/>
        <v>50008.7</v>
      </c>
      <c r="L551" s="31">
        <f t="shared" si="70"/>
        <v>50008.7</v>
      </c>
      <c r="M551" s="25" t="s">
        <v>53</v>
      </c>
      <c r="N551" s="1" t="s">
        <v>1325</v>
      </c>
      <c r="O551" s="1" t="s">
        <v>1315</v>
      </c>
      <c r="P551" s="1" t="s">
        <v>66</v>
      </c>
      <c r="Q551" s="1" t="s">
        <v>66</v>
      </c>
      <c r="R551" s="1" t="s">
        <v>65</v>
      </c>
      <c r="AV551" s="1" t="s">
        <v>53</v>
      </c>
      <c r="AW551" s="1" t="s">
        <v>1332</v>
      </c>
      <c r="AX551" s="1" t="s">
        <v>65</v>
      </c>
      <c r="AY551" s="1" t="s">
        <v>53</v>
      </c>
      <c r="AZ551" s="1" t="s">
        <v>53</v>
      </c>
    </row>
    <row r="552" spans="1:52" ht="26.1" customHeight="1" x14ac:dyDescent="0.3">
      <c r="A552" s="25" t="s">
        <v>585</v>
      </c>
      <c r="B552" s="25" t="s">
        <v>53</v>
      </c>
      <c r="C552" s="25" t="s">
        <v>53</v>
      </c>
      <c r="D552" s="26"/>
      <c r="E552" s="28"/>
      <c r="F552" s="31">
        <f>TRUNC(SUMIF(N548:N551, N547, F548:F551),0)</f>
        <v>10281</v>
      </c>
      <c r="G552" s="28"/>
      <c r="H552" s="31">
        <f>TRUNC(SUMIF(N548:N551, N547, H548:H551),0)</f>
        <v>50008</v>
      </c>
      <c r="I552" s="28"/>
      <c r="J552" s="31">
        <f>TRUNC(SUMIF(N548:N551, N547, J548:J551),0)</f>
        <v>11117</v>
      </c>
      <c r="K552" s="28"/>
      <c r="L552" s="31">
        <f>F552+H552+J552</f>
        <v>71406</v>
      </c>
      <c r="M552" s="25" t="s">
        <v>53</v>
      </c>
      <c r="N552" s="1" t="s">
        <v>112</v>
      </c>
      <c r="O552" s="1" t="s">
        <v>112</v>
      </c>
      <c r="P552" s="1" t="s">
        <v>53</v>
      </c>
      <c r="Q552" s="1" t="s">
        <v>53</v>
      </c>
      <c r="R552" s="1" t="s">
        <v>53</v>
      </c>
      <c r="AV552" s="1" t="s">
        <v>53</v>
      </c>
      <c r="AW552" s="1" t="s">
        <v>53</v>
      </c>
      <c r="AX552" s="1" t="s">
        <v>53</v>
      </c>
      <c r="AY552" s="1" t="s">
        <v>53</v>
      </c>
      <c r="AZ552" s="1" t="s">
        <v>53</v>
      </c>
    </row>
  </sheetData>
  <mergeCells count="45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90987-E7D5-4661-8FF3-CD82CA544111}">
  <sheetPr>
    <pageSetUpPr fitToPage="1"/>
  </sheetPr>
  <dimension ref="A1:L6"/>
  <sheetViews>
    <sheetView topLeftCell="B1" workbookViewId="0">
      <selection activeCell="A10" sqref="A10"/>
    </sheetView>
  </sheetViews>
  <sheetFormatPr defaultRowHeight="26.1" customHeight="1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26.1" customHeight="1" x14ac:dyDescent="0.3">
      <c r="A1" s="3"/>
      <c r="B1" s="2" t="s">
        <v>1333</v>
      </c>
      <c r="C1" s="3"/>
      <c r="D1" s="3"/>
      <c r="E1" s="3"/>
      <c r="F1" s="3"/>
      <c r="G1" s="3"/>
      <c r="H1" s="3"/>
      <c r="I1" s="3"/>
      <c r="J1" s="3"/>
    </row>
    <row r="2" spans="1:12" ht="26.1" customHeight="1" x14ac:dyDescent="0.3">
      <c r="A2" s="19"/>
      <c r="B2" s="20" t="s">
        <v>1</v>
      </c>
      <c r="C2" s="5"/>
      <c r="D2" s="5"/>
      <c r="E2" s="5"/>
      <c r="F2" s="5"/>
      <c r="G2" s="5"/>
      <c r="H2" s="5"/>
      <c r="I2" s="5"/>
      <c r="J2" s="6"/>
    </row>
    <row r="3" spans="1:12" ht="26.1" customHeight="1" x14ac:dyDescent="0.3">
      <c r="A3" s="7" t="s">
        <v>547</v>
      </c>
      <c r="B3" s="7" t="s">
        <v>2</v>
      </c>
      <c r="C3" s="7" t="s">
        <v>3</v>
      </c>
      <c r="D3" s="7" t="s">
        <v>4</v>
      </c>
      <c r="E3" s="7" t="s">
        <v>548</v>
      </c>
      <c r="F3" s="7" t="s">
        <v>549</v>
      </c>
      <c r="G3" s="7" t="s">
        <v>550</v>
      </c>
      <c r="H3" s="7" t="s">
        <v>551</v>
      </c>
      <c r="I3" s="7" t="s">
        <v>552</v>
      </c>
      <c r="J3" s="7" t="s">
        <v>1334</v>
      </c>
      <c r="K3" s="1" t="s">
        <v>1335</v>
      </c>
      <c r="L3" s="1" t="s">
        <v>556</v>
      </c>
    </row>
    <row r="4" spans="1:12" ht="26.1" customHeight="1" x14ac:dyDescent="0.3">
      <c r="A4" s="32" t="s">
        <v>524</v>
      </c>
      <c r="B4" s="32" t="s">
        <v>521</v>
      </c>
      <c r="C4" s="32" t="s">
        <v>522</v>
      </c>
      <c r="D4" s="32" t="s">
        <v>82</v>
      </c>
      <c r="E4" s="33">
        <f>단가산출서!B9</f>
        <v>45600</v>
      </c>
      <c r="F4" s="33">
        <f>단가산출서!C9</f>
        <v>16079</v>
      </c>
      <c r="G4" s="33">
        <f>단가산출서!D9</f>
        <v>0</v>
      </c>
      <c r="H4" s="33">
        <f>단가산출서!E9</f>
        <v>61679</v>
      </c>
      <c r="I4" s="32" t="s">
        <v>523</v>
      </c>
      <c r="J4" s="32" t="s">
        <v>53</v>
      </c>
      <c r="K4" s="1" t="s">
        <v>524</v>
      </c>
      <c r="L4" s="1" t="s">
        <v>53</v>
      </c>
    </row>
    <row r="5" spans="1:12" ht="26.1" customHeight="1" x14ac:dyDescent="0.3">
      <c r="A5" s="32" t="s">
        <v>529</v>
      </c>
      <c r="B5" s="32" t="s">
        <v>526</v>
      </c>
      <c r="C5" s="32" t="s">
        <v>527</v>
      </c>
      <c r="D5" s="32" t="s">
        <v>70</v>
      </c>
      <c r="E5" s="33">
        <f>단가산출서!B14</f>
        <v>316600</v>
      </c>
      <c r="F5" s="33">
        <f>단가산출서!C14</f>
        <v>0</v>
      </c>
      <c r="G5" s="33">
        <f>단가산출서!D14</f>
        <v>0</v>
      </c>
      <c r="H5" s="33">
        <f>단가산출서!E14</f>
        <v>316600</v>
      </c>
      <c r="I5" s="32" t="s">
        <v>528</v>
      </c>
      <c r="J5" s="32" t="s">
        <v>53</v>
      </c>
      <c r="K5" s="1" t="s">
        <v>529</v>
      </c>
      <c r="L5" s="1" t="s">
        <v>53</v>
      </c>
    </row>
    <row r="6" spans="1:12" ht="26.1" customHeight="1" x14ac:dyDescent="0.3">
      <c r="A6" s="32" t="s">
        <v>1089</v>
      </c>
      <c r="B6" s="32" t="s">
        <v>1086</v>
      </c>
      <c r="C6" s="32" t="s">
        <v>1087</v>
      </c>
      <c r="D6" s="32" t="s">
        <v>82</v>
      </c>
      <c r="E6" s="33">
        <f>단가산출서!B58</f>
        <v>840</v>
      </c>
      <c r="F6" s="33">
        <f>단가산출서!C58</f>
        <v>13027</v>
      </c>
      <c r="G6" s="33">
        <f>단가산출서!D58</f>
        <v>1261</v>
      </c>
      <c r="H6" s="33">
        <f>단가산출서!E58</f>
        <v>15128</v>
      </c>
      <c r="I6" s="32" t="s">
        <v>1088</v>
      </c>
      <c r="J6" s="32" t="s">
        <v>53</v>
      </c>
      <c r="K6" s="1" t="s">
        <v>1089</v>
      </c>
      <c r="L6" s="1" t="s">
        <v>1363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52009-35B4-4D1E-89DE-4C02FF87E30C}">
  <sheetPr>
    <pageSetUpPr fitToPage="1"/>
  </sheetPr>
  <dimension ref="A1:T58"/>
  <sheetViews>
    <sheetView workbookViewId="0">
      <selection activeCell="A10" sqref="A10"/>
    </sheetView>
  </sheetViews>
  <sheetFormatPr defaultRowHeight="26.1" customHeight="1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26.1" customHeight="1" x14ac:dyDescent="0.3">
      <c r="A1" s="2" t="s">
        <v>1336</v>
      </c>
      <c r="B1" s="3"/>
      <c r="C1" s="3"/>
      <c r="D1" s="3"/>
      <c r="E1" s="3"/>
      <c r="F1" s="3"/>
    </row>
    <row r="2" spans="1:20" ht="26.1" customHeight="1" x14ac:dyDescent="0.3">
      <c r="A2" s="4" t="s">
        <v>1</v>
      </c>
      <c r="B2" s="5"/>
      <c r="C2" s="5"/>
      <c r="D2" s="5"/>
      <c r="E2" s="5"/>
      <c r="F2" s="6"/>
    </row>
    <row r="3" spans="1:20" ht="26.1" customHeight="1" x14ac:dyDescent="0.3">
      <c r="A3" s="7" t="s">
        <v>1337</v>
      </c>
      <c r="B3" s="7" t="s">
        <v>548</v>
      </c>
      <c r="C3" s="7" t="s">
        <v>549</v>
      </c>
      <c r="D3" s="7" t="s">
        <v>550</v>
      </c>
      <c r="E3" s="7" t="s">
        <v>551</v>
      </c>
      <c r="F3" s="7" t="s">
        <v>1334</v>
      </c>
      <c r="G3" s="1" t="s">
        <v>1335</v>
      </c>
      <c r="H3" s="1" t="s">
        <v>1338</v>
      </c>
      <c r="I3" s="1" t="s">
        <v>1339</v>
      </c>
      <c r="J3" s="1" t="s">
        <v>1340</v>
      </c>
      <c r="K3" s="1" t="s">
        <v>4</v>
      </c>
      <c r="L3" s="1" t="s">
        <v>5</v>
      </c>
      <c r="M3" s="1" t="s">
        <v>14</v>
      </c>
      <c r="N3" s="1" t="s">
        <v>1341</v>
      </c>
      <c r="O3" s="1" t="s">
        <v>1342</v>
      </c>
      <c r="P3" s="1" t="s">
        <v>1342</v>
      </c>
      <c r="Q3" s="1" t="s">
        <v>1342</v>
      </c>
      <c r="R3" s="1" t="s">
        <v>1342</v>
      </c>
      <c r="S3" s="1" t="s">
        <v>1342</v>
      </c>
      <c r="T3" s="1" t="s">
        <v>1343</v>
      </c>
    </row>
    <row r="4" spans="1:20" ht="26.1" customHeight="1" x14ac:dyDescent="0.3">
      <c r="A4" s="34" t="s">
        <v>1344</v>
      </c>
      <c r="B4" s="34"/>
      <c r="C4" s="34"/>
      <c r="D4" s="34"/>
      <c r="E4" s="34"/>
      <c r="F4" s="35" t="s">
        <v>53</v>
      </c>
      <c r="G4" s="1" t="s">
        <v>524</v>
      </c>
      <c r="I4" s="1" t="s">
        <v>521</v>
      </c>
      <c r="J4" s="1" t="s">
        <v>522</v>
      </c>
      <c r="K4" s="1" t="s">
        <v>82</v>
      </c>
    </row>
    <row r="5" spans="1:20" ht="26.1" customHeight="1" x14ac:dyDescent="0.3">
      <c r="A5" s="36" t="s">
        <v>1345</v>
      </c>
      <c r="B5" s="37"/>
      <c r="C5" s="37"/>
      <c r="D5" s="37"/>
      <c r="E5" s="37">
        <v>1200</v>
      </c>
      <c r="F5" s="36" t="s">
        <v>53</v>
      </c>
      <c r="G5" s="1" t="s">
        <v>524</v>
      </c>
      <c r="H5" s="1" t="s">
        <v>1346</v>
      </c>
      <c r="I5" s="1" t="s">
        <v>1347</v>
      </c>
      <c r="J5" s="1" t="s">
        <v>532</v>
      </c>
      <c r="K5" s="1" t="s">
        <v>139</v>
      </c>
      <c r="L5">
        <v>38</v>
      </c>
      <c r="M5" s="1" t="s">
        <v>53</v>
      </c>
      <c r="O5" s="1" t="s">
        <v>53</v>
      </c>
      <c r="P5" s="1" t="s">
        <v>53</v>
      </c>
      <c r="Q5" s="1" t="s">
        <v>53</v>
      </c>
      <c r="R5" s="1" t="s">
        <v>53</v>
      </c>
      <c r="S5" s="1" t="s">
        <v>53</v>
      </c>
      <c r="T5" s="1" t="s">
        <v>53</v>
      </c>
    </row>
    <row r="6" spans="1:20" ht="26.1" customHeight="1" x14ac:dyDescent="0.3">
      <c r="A6" s="36" t="s">
        <v>1348</v>
      </c>
      <c r="B6" s="37"/>
      <c r="C6" s="37"/>
      <c r="D6" s="37"/>
      <c r="E6" s="37">
        <v>172698</v>
      </c>
      <c r="F6" s="36" t="s">
        <v>53</v>
      </c>
      <c r="G6" s="1" t="s">
        <v>524</v>
      </c>
      <c r="H6" s="1" t="s">
        <v>1349</v>
      </c>
      <c r="I6" s="1" t="s">
        <v>748</v>
      </c>
      <c r="J6" s="1" t="s">
        <v>581</v>
      </c>
      <c r="K6" s="1" t="s">
        <v>582</v>
      </c>
      <c r="L6">
        <v>1.4999999999999999E-2</v>
      </c>
      <c r="M6" s="1" t="s">
        <v>53</v>
      </c>
      <c r="O6" s="1" t="s">
        <v>53</v>
      </c>
      <c r="P6" s="1" t="s">
        <v>53</v>
      </c>
      <c r="Q6" s="1" t="s">
        <v>53</v>
      </c>
      <c r="R6" s="1" t="s">
        <v>53</v>
      </c>
      <c r="S6" s="1" t="s">
        <v>53</v>
      </c>
      <c r="T6" s="1" t="s">
        <v>53</v>
      </c>
    </row>
    <row r="7" spans="1:20" ht="26.1" customHeight="1" x14ac:dyDescent="0.3">
      <c r="A7" s="36" t="s">
        <v>1350</v>
      </c>
      <c r="B7" s="37"/>
      <c r="C7" s="37"/>
      <c r="D7" s="37"/>
      <c r="E7" s="37">
        <v>294379</v>
      </c>
      <c r="F7" s="36" t="s">
        <v>53</v>
      </c>
      <c r="G7" s="1" t="s">
        <v>524</v>
      </c>
      <c r="H7" s="1" t="s">
        <v>1351</v>
      </c>
      <c r="I7" s="1" t="s">
        <v>1352</v>
      </c>
      <c r="J7" s="1" t="s">
        <v>581</v>
      </c>
      <c r="K7" s="1" t="s">
        <v>582</v>
      </c>
      <c r="L7">
        <v>3.5000000000000003E-2</v>
      </c>
      <c r="M7" s="1" t="s">
        <v>53</v>
      </c>
      <c r="O7" s="1" t="s">
        <v>53</v>
      </c>
      <c r="P7" s="1" t="s">
        <v>53</v>
      </c>
      <c r="Q7" s="1" t="s">
        <v>53</v>
      </c>
      <c r="R7" s="1" t="s">
        <v>53</v>
      </c>
      <c r="S7" s="1" t="s">
        <v>53</v>
      </c>
      <c r="T7" s="1" t="s">
        <v>53</v>
      </c>
    </row>
    <row r="8" spans="1:20" ht="26.1" customHeight="1" x14ac:dyDescent="0.3">
      <c r="A8" s="36" t="s">
        <v>1353</v>
      </c>
      <c r="B8" s="37"/>
      <c r="C8" s="37"/>
      <c r="D8" s="37"/>
      <c r="E8" s="37">
        <v>212390</v>
      </c>
      <c r="F8" s="36" t="s">
        <v>53</v>
      </c>
      <c r="G8" s="1" t="s">
        <v>524</v>
      </c>
      <c r="H8" s="1" t="s">
        <v>1354</v>
      </c>
      <c r="I8" s="1" t="s">
        <v>1170</v>
      </c>
      <c r="J8" s="1" t="s">
        <v>581</v>
      </c>
      <c r="K8" s="1" t="s">
        <v>582</v>
      </c>
      <c r="L8">
        <v>1.4999999999999999E-2</v>
      </c>
      <c r="M8" s="1" t="s">
        <v>53</v>
      </c>
      <c r="O8" s="1" t="s">
        <v>53</v>
      </c>
      <c r="P8" s="1" t="s">
        <v>53</v>
      </c>
      <c r="Q8" s="1" t="s">
        <v>53</v>
      </c>
      <c r="R8" s="1" t="s">
        <v>53</v>
      </c>
      <c r="S8" s="1" t="s">
        <v>53</v>
      </c>
      <c r="T8" s="1" t="s">
        <v>53</v>
      </c>
    </row>
    <row r="9" spans="1:20" ht="26.1" customHeight="1" x14ac:dyDescent="0.3">
      <c r="A9" s="36" t="s">
        <v>1355</v>
      </c>
      <c r="B9" s="38">
        <v>45600</v>
      </c>
      <c r="C9" s="38">
        <v>16079</v>
      </c>
      <c r="D9" s="38">
        <v>0</v>
      </c>
      <c r="E9" s="38">
        <v>61679</v>
      </c>
      <c r="F9" s="39"/>
    </row>
    <row r="10" spans="1:20" ht="26.1" customHeight="1" x14ac:dyDescent="0.3">
      <c r="A10" s="39"/>
      <c r="B10" s="39"/>
      <c r="C10" s="39"/>
      <c r="D10" s="39"/>
      <c r="E10" s="39"/>
      <c r="F10" s="39"/>
    </row>
    <row r="11" spans="1:20" ht="26.1" customHeight="1" x14ac:dyDescent="0.3">
      <c r="A11" s="39" t="s">
        <v>1356</v>
      </c>
      <c r="B11" s="39"/>
      <c r="C11" s="39"/>
      <c r="D11" s="39"/>
      <c r="E11" s="39"/>
      <c r="F11" s="36" t="s">
        <v>53</v>
      </c>
      <c r="G11" s="1" t="s">
        <v>529</v>
      </c>
      <c r="I11" s="1" t="s">
        <v>526</v>
      </c>
      <c r="J11" s="1" t="s">
        <v>527</v>
      </c>
      <c r="K11" s="1" t="s">
        <v>70</v>
      </c>
    </row>
    <row r="12" spans="1:20" ht="26.1" customHeight="1" x14ac:dyDescent="0.3">
      <c r="A12" s="36" t="s">
        <v>1357</v>
      </c>
      <c r="B12" s="37"/>
      <c r="C12" s="37"/>
      <c r="D12" s="37"/>
      <c r="E12" s="37">
        <v>200000</v>
      </c>
      <c r="F12" s="36" t="s">
        <v>53</v>
      </c>
      <c r="G12" s="1" t="s">
        <v>529</v>
      </c>
      <c r="H12" s="1" t="s">
        <v>1358</v>
      </c>
      <c r="I12" s="1" t="s">
        <v>1359</v>
      </c>
      <c r="J12" s="1" t="s">
        <v>53</v>
      </c>
      <c r="K12" s="1" t="s">
        <v>70</v>
      </c>
      <c r="L12">
        <v>1</v>
      </c>
      <c r="M12" s="1" t="s">
        <v>53</v>
      </c>
      <c r="O12" s="1" t="s">
        <v>53</v>
      </c>
      <c r="P12" s="1" t="s">
        <v>53</v>
      </c>
      <c r="Q12" s="1" t="s">
        <v>53</v>
      </c>
      <c r="R12" s="1" t="s">
        <v>53</v>
      </c>
      <c r="S12" s="1" t="s">
        <v>53</v>
      </c>
      <c r="T12" s="1" t="s">
        <v>53</v>
      </c>
    </row>
    <row r="13" spans="1:20" ht="26.1" customHeight="1" x14ac:dyDescent="0.3">
      <c r="A13" s="36" t="s">
        <v>1360</v>
      </c>
      <c r="B13" s="37"/>
      <c r="C13" s="37"/>
      <c r="D13" s="37"/>
      <c r="E13" s="37">
        <v>200000</v>
      </c>
      <c r="F13" s="36" t="s">
        <v>53</v>
      </c>
      <c r="G13" s="1" t="s">
        <v>529</v>
      </c>
      <c r="H13" s="1" t="s">
        <v>1361</v>
      </c>
      <c r="I13" s="1" t="s">
        <v>1362</v>
      </c>
      <c r="J13" s="1" t="s">
        <v>53</v>
      </c>
      <c r="K13" s="1" t="s">
        <v>582</v>
      </c>
      <c r="L13">
        <v>0.58299999999999996</v>
      </c>
      <c r="M13" s="1" t="s">
        <v>53</v>
      </c>
      <c r="O13" s="1" t="s">
        <v>53</v>
      </c>
      <c r="P13" s="1" t="s">
        <v>53</v>
      </c>
      <c r="Q13" s="1" t="s">
        <v>53</v>
      </c>
      <c r="R13" s="1" t="s">
        <v>53</v>
      </c>
      <c r="S13" s="1" t="s">
        <v>53</v>
      </c>
      <c r="T13" s="1" t="s">
        <v>53</v>
      </c>
    </row>
    <row r="14" spans="1:20" ht="26.1" customHeight="1" x14ac:dyDescent="0.3">
      <c r="A14" s="36" t="s">
        <v>1355</v>
      </c>
      <c r="B14" s="38">
        <v>316600</v>
      </c>
      <c r="C14" s="38">
        <v>0</v>
      </c>
      <c r="D14" s="38">
        <v>0</v>
      </c>
      <c r="E14" s="38">
        <v>316600</v>
      </c>
      <c r="F14" s="39"/>
    </row>
    <row r="15" spans="1:20" ht="26.1" customHeight="1" x14ac:dyDescent="0.3">
      <c r="A15" s="39"/>
      <c r="B15" s="39"/>
      <c r="C15" s="39"/>
      <c r="D15" s="39"/>
      <c r="E15" s="39"/>
      <c r="F15" s="39"/>
    </row>
    <row r="16" spans="1:20" ht="26.1" customHeight="1" x14ac:dyDescent="0.3">
      <c r="A16" s="39" t="s">
        <v>1364</v>
      </c>
      <c r="B16" s="39"/>
      <c r="C16" s="39"/>
      <c r="D16" s="39"/>
      <c r="E16" s="39"/>
      <c r="F16" s="36" t="s">
        <v>53</v>
      </c>
      <c r="G16" s="1" t="s">
        <v>1089</v>
      </c>
      <c r="I16" s="1" t="s">
        <v>1086</v>
      </c>
      <c r="J16" s="1" t="s">
        <v>1087</v>
      </c>
      <c r="K16" s="1" t="s">
        <v>82</v>
      </c>
    </row>
    <row r="17" spans="1:20" ht="26.1" customHeight="1" x14ac:dyDescent="0.3">
      <c r="A17" s="36" t="s">
        <v>53</v>
      </c>
      <c r="B17" s="37"/>
      <c r="C17" s="37"/>
      <c r="D17" s="37"/>
      <c r="E17" s="37"/>
      <c r="F17" s="36" t="s">
        <v>53</v>
      </c>
      <c r="G17" s="1" t="s">
        <v>1089</v>
      </c>
      <c r="H17" s="1" t="s">
        <v>1365</v>
      </c>
      <c r="I17" s="1" t="s">
        <v>53</v>
      </c>
      <c r="J17" s="1" t="s">
        <v>53</v>
      </c>
      <c r="K17" s="1" t="s">
        <v>53</v>
      </c>
      <c r="L17">
        <v>1</v>
      </c>
      <c r="M17" s="1" t="s">
        <v>53</v>
      </c>
      <c r="O17" s="1" t="s">
        <v>53</v>
      </c>
      <c r="P17" s="1" t="s">
        <v>53</v>
      </c>
      <c r="Q17" s="1" t="s">
        <v>53</v>
      </c>
      <c r="R17" s="1" t="s">
        <v>53</v>
      </c>
      <c r="S17" s="1" t="s">
        <v>53</v>
      </c>
      <c r="T17" s="1" t="s">
        <v>53</v>
      </c>
    </row>
    <row r="18" spans="1:20" ht="26.1" customHeight="1" x14ac:dyDescent="0.3">
      <c r="A18" s="36" t="s">
        <v>1366</v>
      </c>
      <c r="B18" s="37">
        <v>0</v>
      </c>
      <c r="C18" s="37">
        <v>0</v>
      </c>
      <c r="D18" s="37">
        <v>0</v>
      </c>
      <c r="E18" s="37">
        <v>0</v>
      </c>
      <c r="F18" s="36" t="s">
        <v>53</v>
      </c>
      <c r="G18" s="1" t="s">
        <v>1089</v>
      </c>
      <c r="H18" s="1" t="s">
        <v>1367</v>
      </c>
      <c r="I18" s="1" t="s">
        <v>1368</v>
      </c>
      <c r="J18" s="1" t="s">
        <v>53</v>
      </c>
      <c r="K18" s="1" t="s">
        <v>53</v>
      </c>
      <c r="M18" s="1" t="s">
        <v>53</v>
      </c>
      <c r="O18" s="1" t="s">
        <v>53</v>
      </c>
      <c r="P18" s="1" t="s">
        <v>53</v>
      </c>
      <c r="Q18" s="1" t="s">
        <v>53</v>
      </c>
      <c r="R18" s="1" t="s">
        <v>53</v>
      </c>
      <c r="S18" s="1" t="s">
        <v>53</v>
      </c>
      <c r="T18" s="1" t="s">
        <v>53</v>
      </c>
    </row>
    <row r="19" spans="1:20" ht="26.1" customHeight="1" x14ac:dyDescent="0.3">
      <c r="A19" s="36" t="s">
        <v>1369</v>
      </c>
      <c r="B19" s="37">
        <v>0</v>
      </c>
      <c r="C19" s="37">
        <v>0</v>
      </c>
      <c r="D19" s="37">
        <v>0</v>
      </c>
      <c r="E19" s="37">
        <v>0</v>
      </c>
      <c r="F19" s="36" t="s">
        <v>53</v>
      </c>
      <c r="G19" s="1" t="s">
        <v>1089</v>
      </c>
      <c r="H19" s="1" t="s">
        <v>1367</v>
      </c>
      <c r="I19" s="1" t="s">
        <v>53</v>
      </c>
      <c r="J19" s="1" t="s">
        <v>53</v>
      </c>
      <c r="K19" s="1" t="s">
        <v>53</v>
      </c>
      <c r="M19" s="1" t="s">
        <v>53</v>
      </c>
      <c r="O19" s="1" t="s">
        <v>53</v>
      </c>
      <c r="P19" s="1" t="s">
        <v>53</v>
      </c>
      <c r="Q19" s="1" t="s">
        <v>53</v>
      </c>
      <c r="R19" s="1" t="s">
        <v>53</v>
      </c>
      <c r="S19" s="1" t="s">
        <v>53</v>
      </c>
      <c r="T19" s="1" t="s">
        <v>53</v>
      </c>
    </row>
    <row r="20" spans="1:20" ht="26.1" customHeight="1" x14ac:dyDescent="0.3">
      <c r="A20" s="36" t="s">
        <v>1370</v>
      </c>
      <c r="B20" s="37">
        <v>0</v>
      </c>
      <c r="C20" s="37">
        <v>0</v>
      </c>
      <c r="D20" s="37">
        <v>0</v>
      </c>
      <c r="E20" s="37">
        <v>0</v>
      </c>
      <c r="F20" s="36" t="s">
        <v>53</v>
      </c>
      <c r="G20" s="1" t="s">
        <v>1089</v>
      </c>
      <c r="H20" s="1" t="s">
        <v>1367</v>
      </c>
      <c r="I20" s="1" t="s">
        <v>1371</v>
      </c>
      <c r="J20" s="1" t="s">
        <v>53</v>
      </c>
      <c r="K20" s="1" t="s">
        <v>53</v>
      </c>
      <c r="M20" s="1" t="s">
        <v>53</v>
      </c>
      <c r="O20" s="1" t="s">
        <v>53</v>
      </c>
      <c r="P20" s="1" t="s">
        <v>53</v>
      </c>
      <c r="Q20" s="1" t="s">
        <v>53</v>
      </c>
      <c r="R20" s="1" t="s">
        <v>53</v>
      </c>
      <c r="S20" s="1" t="s">
        <v>53</v>
      </c>
      <c r="T20" s="1" t="s">
        <v>53</v>
      </c>
    </row>
    <row r="21" spans="1:20" ht="26.1" customHeight="1" x14ac:dyDescent="0.3">
      <c r="A21" s="36" t="s">
        <v>1372</v>
      </c>
      <c r="B21" s="37">
        <v>0</v>
      </c>
      <c r="C21" s="37">
        <v>0</v>
      </c>
      <c r="D21" s="37">
        <v>0</v>
      </c>
      <c r="E21" s="37">
        <v>0</v>
      </c>
      <c r="F21" s="36" t="s">
        <v>53</v>
      </c>
      <c r="G21" s="1" t="s">
        <v>1089</v>
      </c>
      <c r="H21" s="1" t="s">
        <v>1367</v>
      </c>
      <c r="I21" s="1" t="s">
        <v>1373</v>
      </c>
      <c r="J21" s="1" t="s">
        <v>53</v>
      </c>
      <c r="K21" s="1" t="s">
        <v>53</v>
      </c>
      <c r="M21" s="1" t="s">
        <v>53</v>
      </c>
      <c r="O21" s="1" t="s">
        <v>53</v>
      </c>
      <c r="P21" s="1" t="s">
        <v>53</v>
      </c>
      <c r="Q21" s="1" t="s">
        <v>53</v>
      </c>
      <c r="R21" s="1" t="s">
        <v>53</v>
      </c>
      <c r="S21" s="1" t="s">
        <v>53</v>
      </c>
      <c r="T21" s="1" t="s">
        <v>53</v>
      </c>
    </row>
    <row r="22" spans="1:20" ht="26.1" customHeight="1" x14ac:dyDescent="0.3">
      <c r="A22" s="36" t="s">
        <v>1369</v>
      </c>
      <c r="B22" s="37">
        <v>0</v>
      </c>
      <c r="C22" s="37">
        <v>0</v>
      </c>
      <c r="D22" s="37">
        <v>0</v>
      </c>
      <c r="E22" s="37">
        <v>0</v>
      </c>
      <c r="F22" s="36" t="s">
        <v>53</v>
      </c>
      <c r="G22" s="1" t="s">
        <v>1089</v>
      </c>
      <c r="H22" s="1" t="s">
        <v>1367</v>
      </c>
      <c r="I22" s="1" t="s">
        <v>53</v>
      </c>
      <c r="J22" s="1" t="s">
        <v>53</v>
      </c>
      <c r="K22" s="1" t="s">
        <v>53</v>
      </c>
      <c r="M22" s="1" t="s">
        <v>53</v>
      </c>
      <c r="O22" s="1" t="s">
        <v>53</v>
      </c>
      <c r="P22" s="1" t="s">
        <v>53</v>
      </c>
      <c r="Q22" s="1" t="s">
        <v>53</v>
      </c>
      <c r="R22" s="1" t="s">
        <v>53</v>
      </c>
      <c r="S22" s="1" t="s">
        <v>53</v>
      </c>
      <c r="T22" s="1" t="s">
        <v>53</v>
      </c>
    </row>
    <row r="23" spans="1:20" ht="26.1" customHeight="1" x14ac:dyDescent="0.3">
      <c r="A23" s="36" t="s">
        <v>1374</v>
      </c>
      <c r="B23" s="37">
        <v>0</v>
      </c>
      <c r="C23" s="37">
        <v>0</v>
      </c>
      <c r="D23" s="37">
        <v>0</v>
      </c>
      <c r="E23" s="37">
        <v>0</v>
      </c>
      <c r="F23" s="36" t="s">
        <v>53</v>
      </c>
      <c r="G23" s="1" t="s">
        <v>1089</v>
      </c>
      <c r="H23" s="1" t="s">
        <v>1367</v>
      </c>
      <c r="I23" s="1" t="s">
        <v>1375</v>
      </c>
      <c r="J23" s="1" t="s">
        <v>53</v>
      </c>
      <c r="K23" s="1" t="s">
        <v>53</v>
      </c>
      <c r="M23" s="1" t="s">
        <v>53</v>
      </c>
      <c r="O23" s="1" t="s">
        <v>53</v>
      </c>
      <c r="P23" s="1" t="s">
        <v>53</v>
      </c>
      <c r="Q23" s="1" t="s">
        <v>53</v>
      </c>
      <c r="R23" s="1" t="s">
        <v>53</v>
      </c>
      <c r="S23" s="1" t="s">
        <v>53</v>
      </c>
      <c r="T23" s="1" t="s">
        <v>53</v>
      </c>
    </row>
    <row r="24" spans="1:20" ht="26.1" customHeight="1" x14ac:dyDescent="0.3">
      <c r="A24" s="36" t="s">
        <v>1369</v>
      </c>
      <c r="B24" s="37">
        <v>0</v>
      </c>
      <c r="C24" s="37">
        <v>0</v>
      </c>
      <c r="D24" s="37">
        <v>0</v>
      </c>
      <c r="E24" s="37">
        <v>0</v>
      </c>
      <c r="F24" s="36" t="s">
        <v>53</v>
      </c>
      <c r="G24" s="1" t="s">
        <v>1089</v>
      </c>
      <c r="H24" s="1" t="s">
        <v>1367</v>
      </c>
      <c r="I24" s="1" t="s">
        <v>53</v>
      </c>
      <c r="J24" s="1" t="s">
        <v>53</v>
      </c>
      <c r="K24" s="1" t="s">
        <v>53</v>
      </c>
      <c r="M24" s="1" t="s">
        <v>53</v>
      </c>
      <c r="O24" s="1" t="s">
        <v>53</v>
      </c>
      <c r="P24" s="1" t="s">
        <v>53</v>
      </c>
      <c r="Q24" s="1" t="s">
        <v>53</v>
      </c>
      <c r="R24" s="1" t="s">
        <v>53</v>
      </c>
      <c r="S24" s="1" t="s">
        <v>53</v>
      </c>
      <c r="T24" s="1" t="s">
        <v>53</v>
      </c>
    </row>
    <row r="25" spans="1:20" ht="26.1" customHeight="1" x14ac:dyDescent="0.3">
      <c r="A25" s="36" t="s">
        <v>1376</v>
      </c>
      <c r="B25" s="37">
        <v>0</v>
      </c>
      <c r="C25" s="37">
        <v>0</v>
      </c>
      <c r="D25" s="37">
        <v>0</v>
      </c>
      <c r="E25" s="37">
        <v>0</v>
      </c>
      <c r="F25" s="36" t="s">
        <v>53</v>
      </c>
      <c r="G25" s="1" t="s">
        <v>1089</v>
      </c>
      <c r="H25" s="1" t="s">
        <v>1367</v>
      </c>
      <c r="I25" s="1" t="s">
        <v>1377</v>
      </c>
      <c r="J25" s="1" t="s">
        <v>53</v>
      </c>
      <c r="K25" s="1" t="s">
        <v>53</v>
      </c>
      <c r="M25" s="1" t="s">
        <v>53</v>
      </c>
      <c r="O25" s="1" t="s">
        <v>53</v>
      </c>
      <c r="P25" s="1" t="s">
        <v>53</v>
      </c>
      <c r="Q25" s="1" t="s">
        <v>53</v>
      </c>
      <c r="R25" s="1" t="s">
        <v>53</v>
      </c>
      <c r="S25" s="1" t="s">
        <v>53</v>
      </c>
      <c r="T25" s="1" t="s">
        <v>53</v>
      </c>
    </row>
    <row r="26" spans="1:20" ht="26.1" customHeight="1" x14ac:dyDescent="0.3">
      <c r="A26" s="36" t="s">
        <v>1378</v>
      </c>
      <c r="B26" s="37">
        <v>0</v>
      </c>
      <c r="C26" s="37">
        <v>0</v>
      </c>
      <c r="D26" s="37">
        <v>0</v>
      </c>
      <c r="E26" s="37">
        <v>0</v>
      </c>
      <c r="F26" s="36" t="s">
        <v>53</v>
      </c>
      <c r="G26" s="1" t="s">
        <v>1089</v>
      </c>
      <c r="H26" s="1" t="s">
        <v>1367</v>
      </c>
      <c r="I26" s="1" t="s">
        <v>1379</v>
      </c>
      <c r="J26" s="1" t="s">
        <v>53</v>
      </c>
      <c r="K26" s="1" t="s">
        <v>53</v>
      </c>
      <c r="M26" s="1" t="s">
        <v>53</v>
      </c>
      <c r="O26" s="1" t="s">
        <v>53</v>
      </c>
      <c r="P26" s="1" t="s">
        <v>53</v>
      </c>
      <c r="Q26" s="1" t="s">
        <v>53</v>
      </c>
      <c r="R26" s="1" t="s">
        <v>53</v>
      </c>
      <c r="S26" s="1" t="s">
        <v>53</v>
      </c>
      <c r="T26" s="1" t="s">
        <v>53</v>
      </c>
    </row>
    <row r="27" spans="1:20" ht="26.1" customHeight="1" x14ac:dyDescent="0.3">
      <c r="A27" s="36" t="s">
        <v>1380</v>
      </c>
      <c r="B27" s="37">
        <v>0</v>
      </c>
      <c r="C27" s="37">
        <v>0</v>
      </c>
      <c r="D27" s="37">
        <v>0</v>
      </c>
      <c r="E27" s="37">
        <v>0</v>
      </c>
      <c r="F27" s="36" t="s">
        <v>53</v>
      </c>
      <c r="G27" s="1" t="s">
        <v>1089</v>
      </c>
      <c r="H27" s="1" t="s">
        <v>1367</v>
      </c>
      <c r="I27" s="1" t="s">
        <v>1381</v>
      </c>
      <c r="J27" s="1" t="s">
        <v>53</v>
      </c>
      <c r="K27" s="1" t="s">
        <v>53</v>
      </c>
      <c r="M27" s="1" t="s">
        <v>53</v>
      </c>
      <c r="O27" s="1" t="s">
        <v>53</v>
      </c>
      <c r="P27" s="1" t="s">
        <v>53</v>
      </c>
      <c r="Q27" s="1" t="s">
        <v>53</v>
      </c>
      <c r="R27" s="1" t="s">
        <v>53</v>
      </c>
      <c r="S27" s="1" t="s">
        <v>53</v>
      </c>
      <c r="T27" s="1" t="s">
        <v>53</v>
      </c>
    </row>
    <row r="28" spans="1:20" ht="26.1" customHeight="1" x14ac:dyDescent="0.3">
      <c r="A28" s="36" t="s">
        <v>1382</v>
      </c>
      <c r="B28" s="37">
        <v>0</v>
      </c>
      <c r="C28" s="37">
        <v>3054.1</v>
      </c>
      <c r="D28" s="37">
        <v>0</v>
      </c>
      <c r="E28" s="37">
        <v>3054.1</v>
      </c>
      <c r="F28" s="36" t="s">
        <v>53</v>
      </c>
      <c r="G28" s="1" t="s">
        <v>1089</v>
      </c>
      <c r="H28" s="1" t="s">
        <v>1367</v>
      </c>
      <c r="I28" s="1" t="s">
        <v>1383</v>
      </c>
      <c r="J28" s="1" t="s">
        <v>53</v>
      </c>
      <c r="K28" s="1" t="s">
        <v>53</v>
      </c>
      <c r="M28" s="1" t="s">
        <v>53</v>
      </c>
      <c r="O28" s="1" t="s">
        <v>53</v>
      </c>
      <c r="P28" s="1" t="s">
        <v>53</v>
      </c>
      <c r="Q28" s="1" t="s">
        <v>53</v>
      </c>
      <c r="R28" s="1" t="s">
        <v>53</v>
      </c>
      <c r="S28" s="1" t="s">
        <v>53</v>
      </c>
      <c r="T28" s="1" t="s">
        <v>53</v>
      </c>
    </row>
    <row r="29" spans="1:20" ht="26.1" customHeight="1" x14ac:dyDescent="0.3">
      <c r="A29" s="36" t="s">
        <v>1384</v>
      </c>
      <c r="B29" s="37">
        <v>0</v>
      </c>
      <c r="C29" s="37">
        <v>0</v>
      </c>
      <c r="D29" s="37">
        <v>0</v>
      </c>
      <c r="E29" s="37">
        <v>0</v>
      </c>
      <c r="F29" s="36" t="s">
        <v>53</v>
      </c>
      <c r="G29" s="1" t="s">
        <v>1089</v>
      </c>
      <c r="H29" s="1" t="s">
        <v>1367</v>
      </c>
      <c r="I29" s="1" t="s">
        <v>1385</v>
      </c>
      <c r="J29" s="1" t="s">
        <v>53</v>
      </c>
      <c r="K29" s="1" t="s">
        <v>53</v>
      </c>
      <c r="M29" s="1" t="s">
        <v>53</v>
      </c>
      <c r="O29" s="1" t="s">
        <v>53</v>
      </c>
      <c r="P29" s="1" t="s">
        <v>53</v>
      </c>
      <c r="Q29" s="1" t="s">
        <v>53</v>
      </c>
      <c r="R29" s="1" t="s">
        <v>53</v>
      </c>
      <c r="S29" s="1" t="s">
        <v>53</v>
      </c>
      <c r="T29" s="1" t="s">
        <v>53</v>
      </c>
    </row>
    <row r="30" spans="1:20" ht="26.1" customHeight="1" x14ac:dyDescent="0.3">
      <c r="A30" s="36" t="s">
        <v>1386</v>
      </c>
      <c r="B30" s="37">
        <v>0</v>
      </c>
      <c r="C30" s="37">
        <v>2541.3000000000002</v>
      </c>
      <c r="D30" s="37">
        <v>0</v>
      </c>
      <c r="E30" s="37">
        <v>2541.3000000000002</v>
      </c>
      <c r="F30" s="36" t="s">
        <v>53</v>
      </c>
      <c r="G30" s="1" t="s">
        <v>1089</v>
      </c>
      <c r="H30" s="1" t="s">
        <v>1367</v>
      </c>
      <c r="I30" s="1" t="s">
        <v>1387</v>
      </c>
      <c r="J30" s="1" t="s">
        <v>53</v>
      </c>
      <c r="K30" s="1" t="s">
        <v>53</v>
      </c>
      <c r="M30" s="1" t="s">
        <v>53</v>
      </c>
      <c r="O30" s="1" t="s">
        <v>53</v>
      </c>
      <c r="P30" s="1" t="s">
        <v>53</v>
      </c>
      <c r="Q30" s="1" t="s">
        <v>53</v>
      </c>
      <c r="R30" s="1" t="s">
        <v>53</v>
      </c>
      <c r="S30" s="1" t="s">
        <v>53</v>
      </c>
      <c r="T30" s="1" t="s">
        <v>53</v>
      </c>
    </row>
    <row r="31" spans="1:20" ht="26.1" customHeight="1" x14ac:dyDescent="0.3">
      <c r="A31" s="36" t="s">
        <v>1388</v>
      </c>
      <c r="B31" s="37">
        <v>0</v>
      </c>
      <c r="C31" s="37">
        <v>0</v>
      </c>
      <c r="D31" s="37">
        <v>0</v>
      </c>
      <c r="E31" s="37">
        <v>0</v>
      </c>
      <c r="F31" s="36" t="s">
        <v>53</v>
      </c>
      <c r="G31" s="1" t="s">
        <v>1089</v>
      </c>
      <c r="H31" s="1" t="s">
        <v>1367</v>
      </c>
      <c r="I31" s="1" t="s">
        <v>1389</v>
      </c>
      <c r="J31" s="1" t="s">
        <v>53</v>
      </c>
      <c r="K31" s="1" t="s">
        <v>53</v>
      </c>
      <c r="M31" s="1" t="s">
        <v>53</v>
      </c>
      <c r="O31" s="1" t="s">
        <v>53</v>
      </c>
      <c r="P31" s="1" t="s">
        <v>53</v>
      </c>
      <c r="Q31" s="1" t="s">
        <v>53</v>
      </c>
      <c r="R31" s="1" t="s">
        <v>53</v>
      </c>
      <c r="S31" s="1" t="s">
        <v>53</v>
      </c>
      <c r="T31" s="1" t="s">
        <v>53</v>
      </c>
    </row>
    <row r="32" spans="1:20" ht="26.1" customHeight="1" x14ac:dyDescent="0.3">
      <c r="A32" s="36" t="s">
        <v>1390</v>
      </c>
      <c r="B32" s="37">
        <v>0</v>
      </c>
      <c r="C32" s="37">
        <v>959.4</v>
      </c>
      <c r="D32" s="37">
        <v>0</v>
      </c>
      <c r="E32" s="37">
        <v>959.4</v>
      </c>
      <c r="F32" s="36" t="s">
        <v>53</v>
      </c>
      <c r="G32" s="1" t="s">
        <v>1089</v>
      </c>
      <c r="H32" s="1" t="s">
        <v>1367</v>
      </c>
      <c r="I32" s="1" t="s">
        <v>1391</v>
      </c>
      <c r="J32" s="1" t="s">
        <v>53</v>
      </c>
      <c r="K32" s="1" t="s">
        <v>53</v>
      </c>
      <c r="M32" s="1" t="s">
        <v>53</v>
      </c>
      <c r="O32" s="1" t="s">
        <v>53</v>
      </c>
      <c r="P32" s="1" t="s">
        <v>53</v>
      </c>
      <c r="Q32" s="1" t="s">
        <v>53</v>
      </c>
      <c r="R32" s="1" t="s">
        <v>53</v>
      </c>
      <c r="S32" s="1" t="s">
        <v>53</v>
      </c>
      <c r="T32" s="1" t="s">
        <v>53</v>
      </c>
    </row>
    <row r="33" spans="1:20" ht="26.1" customHeight="1" x14ac:dyDescent="0.3">
      <c r="A33" s="36" t="s">
        <v>1392</v>
      </c>
      <c r="B33" s="37">
        <v>0</v>
      </c>
      <c r="C33" s="37">
        <v>6554.8</v>
      </c>
      <c r="D33" s="37">
        <v>0</v>
      </c>
      <c r="E33" s="37">
        <v>6554.8</v>
      </c>
      <c r="F33" s="36" t="s">
        <v>53</v>
      </c>
      <c r="G33" s="1" t="s">
        <v>1089</v>
      </c>
      <c r="H33" s="1" t="s">
        <v>1367</v>
      </c>
      <c r="I33" s="1" t="s">
        <v>1393</v>
      </c>
      <c r="J33" s="1" t="s">
        <v>53</v>
      </c>
      <c r="K33" s="1" t="s">
        <v>53</v>
      </c>
      <c r="M33" s="1" t="s">
        <v>53</v>
      </c>
      <c r="O33" s="1" t="s">
        <v>53</v>
      </c>
      <c r="P33" s="1" t="s">
        <v>53</v>
      </c>
      <c r="Q33" s="1" t="s">
        <v>53</v>
      </c>
      <c r="R33" s="1" t="s">
        <v>53</v>
      </c>
      <c r="S33" s="1" t="s">
        <v>53</v>
      </c>
      <c r="T33" s="1" t="s">
        <v>53</v>
      </c>
    </row>
    <row r="34" spans="1:20" ht="26.1" customHeight="1" x14ac:dyDescent="0.3">
      <c r="A34" s="36" t="s">
        <v>1369</v>
      </c>
      <c r="B34" s="37">
        <v>0</v>
      </c>
      <c r="C34" s="37">
        <v>0</v>
      </c>
      <c r="D34" s="37">
        <v>0</v>
      </c>
      <c r="E34" s="37">
        <v>0</v>
      </c>
      <c r="F34" s="36" t="s">
        <v>53</v>
      </c>
      <c r="G34" s="1" t="s">
        <v>1089</v>
      </c>
      <c r="H34" s="1" t="s">
        <v>1367</v>
      </c>
      <c r="I34" s="1" t="s">
        <v>1369</v>
      </c>
      <c r="J34" s="1" t="s">
        <v>53</v>
      </c>
      <c r="K34" s="1" t="s">
        <v>53</v>
      </c>
      <c r="M34" s="1" t="s">
        <v>53</v>
      </c>
      <c r="O34" s="1" t="s">
        <v>53</v>
      </c>
      <c r="P34" s="1" t="s">
        <v>53</v>
      </c>
      <c r="Q34" s="1" t="s">
        <v>53</v>
      </c>
      <c r="R34" s="1" t="s">
        <v>53</v>
      </c>
      <c r="S34" s="1" t="s">
        <v>53</v>
      </c>
      <c r="T34" s="1" t="s">
        <v>53</v>
      </c>
    </row>
    <row r="35" spans="1:20" ht="26.1" customHeight="1" x14ac:dyDescent="0.3">
      <c r="A35" s="36" t="s">
        <v>1394</v>
      </c>
      <c r="B35" s="37">
        <v>0</v>
      </c>
      <c r="C35" s="37">
        <v>0</v>
      </c>
      <c r="D35" s="37">
        <v>0</v>
      </c>
      <c r="E35" s="37">
        <v>0</v>
      </c>
      <c r="F35" s="36" t="s">
        <v>53</v>
      </c>
      <c r="G35" s="1" t="s">
        <v>1089</v>
      </c>
      <c r="H35" s="1" t="s">
        <v>1367</v>
      </c>
      <c r="I35" s="1" t="s">
        <v>1395</v>
      </c>
      <c r="J35" s="1" t="s">
        <v>53</v>
      </c>
      <c r="K35" s="1" t="s">
        <v>53</v>
      </c>
      <c r="M35" s="1" t="s">
        <v>53</v>
      </c>
      <c r="O35" s="1" t="s">
        <v>53</v>
      </c>
      <c r="P35" s="1" t="s">
        <v>53</v>
      </c>
      <c r="Q35" s="1" t="s">
        <v>53</v>
      </c>
      <c r="R35" s="1" t="s">
        <v>53</v>
      </c>
      <c r="S35" s="1" t="s">
        <v>53</v>
      </c>
      <c r="T35" s="1" t="s">
        <v>53</v>
      </c>
    </row>
    <row r="36" spans="1:20" ht="26.1" customHeight="1" x14ac:dyDescent="0.3">
      <c r="A36" s="36" t="s">
        <v>1396</v>
      </c>
      <c r="B36" s="37">
        <v>0</v>
      </c>
      <c r="C36" s="37">
        <v>0</v>
      </c>
      <c r="D36" s="37">
        <v>0</v>
      </c>
      <c r="E36" s="37">
        <v>0</v>
      </c>
      <c r="F36" s="36" t="s">
        <v>53</v>
      </c>
      <c r="G36" s="1" t="s">
        <v>1089</v>
      </c>
      <c r="H36" s="1" t="s">
        <v>1367</v>
      </c>
      <c r="I36" s="1" t="s">
        <v>1396</v>
      </c>
      <c r="J36" s="1" t="s">
        <v>53</v>
      </c>
      <c r="K36" s="1" t="s">
        <v>53</v>
      </c>
      <c r="M36" s="1" t="s">
        <v>53</v>
      </c>
      <c r="O36" s="1" t="s">
        <v>53</v>
      </c>
      <c r="P36" s="1" t="s">
        <v>53</v>
      </c>
      <c r="Q36" s="1" t="s">
        <v>53</v>
      </c>
      <c r="R36" s="1" t="s">
        <v>53</v>
      </c>
      <c r="S36" s="1" t="s">
        <v>53</v>
      </c>
      <c r="T36" s="1" t="s">
        <v>53</v>
      </c>
    </row>
    <row r="37" spans="1:20" ht="26.1" customHeight="1" x14ac:dyDescent="0.3">
      <c r="A37" s="36" t="s">
        <v>1397</v>
      </c>
      <c r="B37" s="37">
        <v>0</v>
      </c>
      <c r="C37" s="37">
        <v>0</v>
      </c>
      <c r="D37" s="37">
        <v>0</v>
      </c>
      <c r="E37" s="37">
        <v>0</v>
      </c>
      <c r="F37" s="36" t="s">
        <v>53</v>
      </c>
      <c r="G37" s="1" t="s">
        <v>1089</v>
      </c>
      <c r="H37" s="1" t="s">
        <v>1367</v>
      </c>
      <c r="I37" s="1" t="s">
        <v>1398</v>
      </c>
      <c r="J37" s="1" t="s">
        <v>53</v>
      </c>
      <c r="K37" s="1" t="s">
        <v>53</v>
      </c>
      <c r="M37" s="1" t="s">
        <v>53</v>
      </c>
      <c r="O37" s="1" t="s">
        <v>53</v>
      </c>
      <c r="P37" s="1" t="s">
        <v>53</v>
      </c>
      <c r="Q37" s="1" t="s">
        <v>53</v>
      </c>
      <c r="R37" s="1" t="s">
        <v>53</v>
      </c>
      <c r="S37" s="1" t="s">
        <v>53</v>
      </c>
      <c r="T37" s="1" t="s">
        <v>53</v>
      </c>
    </row>
    <row r="38" spans="1:20" ht="26.1" customHeight="1" x14ac:dyDescent="0.3">
      <c r="A38" s="36" t="s">
        <v>1399</v>
      </c>
      <c r="B38" s="37">
        <v>451.7</v>
      </c>
      <c r="C38" s="37">
        <v>0</v>
      </c>
      <c r="D38" s="37">
        <v>0</v>
      </c>
      <c r="E38" s="37">
        <v>451.7</v>
      </c>
      <c r="F38" s="36" t="s">
        <v>53</v>
      </c>
      <c r="G38" s="1" t="s">
        <v>1089</v>
      </c>
      <c r="H38" s="1" t="s">
        <v>1367</v>
      </c>
      <c r="I38" s="1" t="s">
        <v>1400</v>
      </c>
      <c r="J38" s="1" t="s">
        <v>53</v>
      </c>
      <c r="K38" s="1" t="s">
        <v>53</v>
      </c>
      <c r="M38" s="1" t="s">
        <v>53</v>
      </c>
      <c r="O38" s="1" t="s">
        <v>53</v>
      </c>
      <c r="P38" s="1" t="s">
        <v>53</v>
      </c>
      <c r="Q38" s="1" t="s">
        <v>53</v>
      </c>
      <c r="R38" s="1" t="s">
        <v>53</v>
      </c>
      <c r="S38" s="1" t="s">
        <v>53</v>
      </c>
      <c r="T38" s="1" t="s">
        <v>53</v>
      </c>
    </row>
    <row r="39" spans="1:20" ht="26.1" customHeight="1" x14ac:dyDescent="0.3">
      <c r="A39" s="36" t="s">
        <v>1401</v>
      </c>
      <c r="B39" s="37">
        <v>0</v>
      </c>
      <c r="C39" s="37">
        <v>2623.3</v>
      </c>
      <c r="D39" s="37">
        <v>0</v>
      </c>
      <c r="E39" s="37">
        <v>2623.3</v>
      </c>
      <c r="F39" s="36" t="s">
        <v>53</v>
      </c>
      <c r="G39" s="1" t="s">
        <v>1089</v>
      </c>
      <c r="H39" s="1" t="s">
        <v>1367</v>
      </c>
      <c r="I39" s="1" t="s">
        <v>1402</v>
      </c>
      <c r="J39" s="1" t="s">
        <v>53</v>
      </c>
      <c r="K39" s="1" t="s">
        <v>53</v>
      </c>
      <c r="M39" s="1" t="s">
        <v>53</v>
      </c>
      <c r="O39" s="1" t="s">
        <v>53</v>
      </c>
      <c r="P39" s="1" t="s">
        <v>53</v>
      </c>
      <c r="Q39" s="1" t="s">
        <v>53</v>
      </c>
      <c r="R39" s="1" t="s">
        <v>53</v>
      </c>
      <c r="S39" s="1" t="s">
        <v>53</v>
      </c>
      <c r="T39" s="1" t="s">
        <v>53</v>
      </c>
    </row>
    <row r="40" spans="1:20" ht="26.1" customHeight="1" x14ac:dyDescent="0.3">
      <c r="A40" s="36" t="s">
        <v>1403</v>
      </c>
      <c r="B40" s="37">
        <v>0</v>
      </c>
      <c r="C40" s="37">
        <v>0</v>
      </c>
      <c r="D40" s="37">
        <v>616.5</v>
      </c>
      <c r="E40" s="37">
        <v>616.5</v>
      </c>
      <c r="F40" s="36" t="s">
        <v>53</v>
      </c>
      <c r="G40" s="1" t="s">
        <v>1089</v>
      </c>
      <c r="H40" s="1" t="s">
        <v>1367</v>
      </c>
      <c r="I40" s="1" t="s">
        <v>1404</v>
      </c>
      <c r="J40" s="1" t="s">
        <v>53</v>
      </c>
      <c r="K40" s="1" t="s">
        <v>53</v>
      </c>
      <c r="M40" s="1" t="s">
        <v>53</v>
      </c>
      <c r="O40" s="1" t="s">
        <v>53</v>
      </c>
      <c r="P40" s="1" t="s">
        <v>53</v>
      </c>
      <c r="Q40" s="1" t="s">
        <v>53</v>
      </c>
      <c r="R40" s="1" t="s">
        <v>53</v>
      </c>
      <c r="S40" s="1" t="s">
        <v>53</v>
      </c>
      <c r="T40" s="1" t="s">
        <v>53</v>
      </c>
    </row>
    <row r="41" spans="1:20" ht="26.1" customHeight="1" x14ac:dyDescent="0.3">
      <c r="A41" s="36" t="s">
        <v>1405</v>
      </c>
      <c r="B41" s="37">
        <v>451.7</v>
      </c>
      <c r="C41" s="37">
        <v>2623.3</v>
      </c>
      <c r="D41" s="37">
        <v>616.5</v>
      </c>
      <c r="E41" s="37">
        <v>3691.5</v>
      </c>
      <c r="F41" s="36" t="s">
        <v>53</v>
      </c>
      <c r="G41" s="1" t="s">
        <v>1089</v>
      </c>
      <c r="H41" s="1" t="s">
        <v>1367</v>
      </c>
      <c r="I41" s="1" t="s">
        <v>1406</v>
      </c>
      <c r="J41" s="1" t="s">
        <v>53</v>
      </c>
      <c r="K41" s="1" t="s">
        <v>53</v>
      </c>
      <c r="M41" s="1" t="s">
        <v>53</v>
      </c>
      <c r="O41" s="1" t="s">
        <v>53</v>
      </c>
      <c r="P41" s="1" t="s">
        <v>53</v>
      </c>
      <c r="Q41" s="1" t="s">
        <v>53</v>
      </c>
      <c r="R41" s="1" t="s">
        <v>53</v>
      </c>
      <c r="S41" s="1" t="s">
        <v>53</v>
      </c>
      <c r="T41" s="1" t="s">
        <v>53</v>
      </c>
    </row>
    <row r="42" spans="1:20" ht="26.1" customHeight="1" x14ac:dyDescent="0.3">
      <c r="A42" s="36" t="s">
        <v>1369</v>
      </c>
      <c r="B42" s="37">
        <v>0</v>
      </c>
      <c r="C42" s="37">
        <v>0</v>
      </c>
      <c r="D42" s="37">
        <v>0</v>
      </c>
      <c r="E42" s="37">
        <v>0</v>
      </c>
      <c r="F42" s="36" t="s">
        <v>53</v>
      </c>
      <c r="G42" s="1" t="s">
        <v>1089</v>
      </c>
      <c r="H42" s="1" t="s">
        <v>1367</v>
      </c>
      <c r="I42" s="1" t="s">
        <v>53</v>
      </c>
      <c r="J42" s="1" t="s">
        <v>53</v>
      </c>
      <c r="K42" s="1" t="s">
        <v>53</v>
      </c>
      <c r="M42" s="1" t="s">
        <v>53</v>
      </c>
      <c r="O42" s="1" t="s">
        <v>53</v>
      </c>
      <c r="P42" s="1" t="s">
        <v>53</v>
      </c>
      <c r="Q42" s="1" t="s">
        <v>53</v>
      </c>
      <c r="R42" s="1" t="s">
        <v>53</v>
      </c>
      <c r="S42" s="1" t="s">
        <v>53</v>
      </c>
      <c r="T42" s="1" t="s">
        <v>53</v>
      </c>
    </row>
    <row r="43" spans="1:20" ht="26.1" customHeight="1" x14ac:dyDescent="0.3">
      <c r="A43" s="36" t="s">
        <v>1407</v>
      </c>
      <c r="B43" s="37">
        <v>0</v>
      </c>
      <c r="C43" s="37">
        <v>0</v>
      </c>
      <c r="D43" s="37">
        <v>0</v>
      </c>
      <c r="E43" s="37">
        <v>0</v>
      </c>
      <c r="F43" s="36" t="s">
        <v>53</v>
      </c>
      <c r="G43" s="1" t="s">
        <v>1089</v>
      </c>
      <c r="H43" s="1" t="s">
        <v>1367</v>
      </c>
      <c r="I43" s="1" t="s">
        <v>1408</v>
      </c>
      <c r="J43" s="1" t="s">
        <v>53</v>
      </c>
      <c r="K43" s="1" t="s">
        <v>53</v>
      </c>
      <c r="M43" s="1" t="s">
        <v>53</v>
      </c>
      <c r="O43" s="1" t="s">
        <v>53</v>
      </c>
      <c r="P43" s="1" t="s">
        <v>53</v>
      </c>
      <c r="Q43" s="1" t="s">
        <v>53</v>
      </c>
      <c r="R43" s="1" t="s">
        <v>53</v>
      </c>
      <c r="S43" s="1" t="s">
        <v>53</v>
      </c>
      <c r="T43" s="1" t="s">
        <v>53</v>
      </c>
    </row>
    <row r="44" spans="1:20" ht="26.1" customHeight="1" x14ac:dyDescent="0.3">
      <c r="A44" s="36" t="s">
        <v>1409</v>
      </c>
      <c r="B44" s="37">
        <v>90.4</v>
      </c>
      <c r="C44" s="37">
        <v>0</v>
      </c>
      <c r="D44" s="37">
        <v>0</v>
      </c>
      <c r="E44" s="37">
        <v>90.4</v>
      </c>
      <c r="F44" s="36" t="s">
        <v>53</v>
      </c>
      <c r="G44" s="1" t="s">
        <v>1089</v>
      </c>
      <c r="H44" s="1" t="s">
        <v>1367</v>
      </c>
      <c r="I44" s="1" t="s">
        <v>1410</v>
      </c>
      <c r="J44" s="1" t="s">
        <v>53</v>
      </c>
      <c r="K44" s="1" t="s">
        <v>53</v>
      </c>
      <c r="M44" s="1" t="s">
        <v>53</v>
      </c>
      <c r="O44" s="1" t="s">
        <v>53</v>
      </c>
      <c r="P44" s="1" t="s">
        <v>53</v>
      </c>
      <c r="Q44" s="1" t="s">
        <v>53</v>
      </c>
      <c r="R44" s="1" t="s">
        <v>53</v>
      </c>
      <c r="S44" s="1" t="s">
        <v>53</v>
      </c>
      <c r="T44" s="1" t="s">
        <v>53</v>
      </c>
    </row>
    <row r="45" spans="1:20" ht="26.1" customHeight="1" x14ac:dyDescent="0.3">
      <c r="A45" s="36" t="s">
        <v>1411</v>
      </c>
      <c r="B45" s="37">
        <v>0</v>
      </c>
      <c r="C45" s="37">
        <v>1626.8</v>
      </c>
      <c r="D45" s="37">
        <v>0</v>
      </c>
      <c r="E45" s="37">
        <v>1626.8</v>
      </c>
      <c r="F45" s="36" t="s">
        <v>53</v>
      </c>
      <c r="G45" s="1" t="s">
        <v>1089</v>
      </c>
      <c r="H45" s="1" t="s">
        <v>1367</v>
      </c>
      <c r="I45" s="1" t="s">
        <v>1412</v>
      </c>
      <c r="J45" s="1" t="s">
        <v>53</v>
      </c>
      <c r="K45" s="1" t="s">
        <v>53</v>
      </c>
      <c r="M45" s="1" t="s">
        <v>53</v>
      </c>
      <c r="O45" s="1" t="s">
        <v>53</v>
      </c>
      <c r="P45" s="1" t="s">
        <v>53</v>
      </c>
      <c r="Q45" s="1" t="s">
        <v>53</v>
      </c>
      <c r="R45" s="1" t="s">
        <v>53</v>
      </c>
      <c r="S45" s="1" t="s">
        <v>53</v>
      </c>
      <c r="T45" s="1" t="s">
        <v>53</v>
      </c>
    </row>
    <row r="46" spans="1:20" ht="26.1" customHeight="1" x14ac:dyDescent="0.3">
      <c r="A46" s="36" t="s">
        <v>1413</v>
      </c>
      <c r="B46" s="37">
        <v>0</v>
      </c>
      <c r="C46" s="37">
        <v>0</v>
      </c>
      <c r="D46" s="37">
        <v>27.5</v>
      </c>
      <c r="E46" s="37">
        <v>27.5</v>
      </c>
      <c r="F46" s="36" t="s">
        <v>53</v>
      </c>
      <c r="G46" s="1" t="s">
        <v>1089</v>
      </c>
      <c r="H46" s="1" t="s">
        <v>1367</v>
      </c>
      <c r="I46" s="1" t="s">
        <v>1414</v>
      </c>
      <c r="J46" s="1" t="s">
        <v>53</v>
      </c>
      <c r="K46" s="1" t="s">
        <v>53</v>
      </c>
      <c r="M46" s="1" t="s">
        <v>53</v>
      </c>
      <c r="O46" s="1" t="s">
        <v>53</v>
      </c>
      <c r="P46" s="1" t="s">
        <v>53</v>
      </c>
      <c r="Q46" s="1" t="s">
        <v>53</v>
      </c>
      <c r="R46" s="1" t="s">
        <v>53</v>
      </c>
      <c r="S46" s="1" t="s">
        <v>53</v>
      </c>
      <c r="T46" s="1" t="s">
        <v>53</v>
      </c>
    </row>
    <row r="47" spans="1:20" ht="26.1" customHeight="1" x14ac:dyDescent="0.3">
      <c r="A47" s="36" t="s">
        <v>1415</v>
      </c>
      <c r="B47" s="37">
        <v>90.4</v>
      </c>
      <c r="C47" s="37">
        <v>1626.8</v>
      </c>
      <c r="D47" s="37">
        <v>27.5</v>
      </c>
      <c r="E47" s="37">
        <v>1744.7</v>
      </c>
      <c r="F47" s="36" t="s">
        <v>53</v>
      </c>
      <c r="G47" s="1" t="s">
        <v>1089</v>
      </c>
      <c r="H47" s="1" t="s">
        <v>1367</v>
      </c>
      <c r="I47" s="1" t="s">
        <v>1416</v>
      </c>
      <c r="J47" s="1" t="s">
        <v>53</v>
      </c>
      <c r="K47" s="1" t="s">
        <v>53</v>
      </c>
      <c r="M47" s="1" t="s">
        <v>53</v>
      </c>
      <c r="O47" s="1" t="s">
        <v>53</v>
      </c>
      <c r="P47" s="1" t="s">
        <v>53</v>
      </c>
      <c r="Q47" s="1" t="s">
        <v>53</v>
      </c>
      <c r="R47" s="1" t="s">
        <v>53</v>
      </c>
      <c r="S47" s="1" t="s">
        <v>53</v>
      </c>
      <c r="T47" s="1" t="s">
        <v>53</v>
      </c>
    </row>
    <row r="48" spans="1:20" ht="26.1" customHeight="1" x14ac:dyDescent="0.3">
      <c r="A48" s="36" t="s">
        <v>1369</v>
      </c>
      <c r="B48" s="37">
        <v>0</v>
      </c>
      <c r="C48" s="37">
        <v>0</v>
      </c>
      <c r="D48" s="37">
        <v>0</v>
      </c>
      <c r="E48" s="37">
        <v>0</v>
      </c>
      <c r="F48" s="36" t="s">
        <v>53</v>
      </c>
      <c r="G48" s="1" t="s">
        <v>1089</v>
      </c>
      <c r="H48" s="1" t="s">
        <v>1367</v>
      </c>
      <c r="I48" s="1" t="s">
        <v>53</v>
      </c>
      <c r="J48" s="1" t="s">
        <v>53</v>
      </c>
      <c r="K48" s="1" t="s">
        <v>53</v>
      </c>
      <c r="M48" s="1" t="s">
        <v>53</v>
      </c>
      <c r="O48" s="1" t="s">
        <v>53</v>
      </c>
      <c r="P48" s="1" t="s">
        <v>53</v>
      </c>
      <c r="Q48" s="1" t="s">
        <v>53</v>
      </c>
      <c r="R48" s="1" t="s">
        <v>53</v>
      </c>
      <c r="S48" s="1" t="s">
        <v>53</v>
      </c>
      <c r="T48" s="1" t="s">
        <v>53</v>
      </c>
    </row>
    <row r="49" spans="1:20" ht="26.1" customHeight="1" x14ac:dyDescent="0.3">
      <c r="A49" s="36" t="s">
        <v>1417</v>
      </c>
      <c r="B49" s="37">
        <v>0</v>
      </c>
      <c r="C49" s="37">
        <v>0</v>
      </c>
      <c r="D49" s="37">
        <v>0</v>
      </c>
      <c r="E49" s="37">
        <v>0</v>
      </c>
      <c r="F49" s="36" t="s">
        <v>53</v>
      </c>
      <c r="G49" s="1" t="s">
        <v>1089</v>
      </c>
      <c r="H49" s="1" t="s">
        <v>1367</v>
      </c>
      <c r="I49" s="1" t="s">
        <v>1418</v>
      </c>
      <c r="J49" s="1" t="s">
        <v>53</v>
      </c>
      <c r="K49" s="1" t="s">
        <v>53</v>
      </c>
      <c r="M49" s="1" t="s">
        <v>53</v>
      </c>
      <c r="O49" s="1" t="s">
        <v>53</v>
      </c>
      <c r="P49" s="1" t="s">
        <v>53</v>
      </c>
      <c r="Q49" s="1" t="s">
        <v>53</v>
      </c>
      <c r="R49" s="1" t="s">
        <v>53</v>
      </c>
      <c r="S49" s="1" t="s">
        <v>53</v>
      </c>
      <c r="T49" s="1" t="s">
        <v>53</v>
      </c>
    </row>
    <row r="50" spans="1:20" ht="26.1" customHeight="1" x14ac:dyDescent="0.3">
      <c r="A50" s="36" t="s">
        <v>1419</v>
      </c>
      <c r="B50" s="37">
        <v>298.8</v>
      </c>
      <c r="C50" s="37">
        <v>0</v>
      </c>
      <c r="D50" s="37">
        <v>0</v>
      </c>
      <c r="E50" s="37">
        <v>298.8</v>
      </c>
      <c r="F50" s="36" t="s">
        <v>53</v>
      </c>
      <c r="G50" s="1" t="s">
        <v>1089</v>
      </c>
      <c r="H50" s="1" t="s">
        <v>1367</v>
      </c>
      <c r="I50" s="1" t="s">
        <v>1420</v>
      </c>
      <c r="J50" s="1" t="s">
        <v>53</v>
      </c>
      <c r="K50" s="1" t="s">
        <v>53</v>
      </c>
      <c r="M50" s="1" t="s">
        <v>53</v>
      </c>
      <c r="O50" s="1" t="s">
        <v>53</v>
      </c>
      <c r="P50" s="1" t="s">
        <v>53</v>
      </c>
      <c r="Q50" s="1" t="s">
        <v>53</v>
      </c>
      <c r="R50" s="1" t="s">
        <v>53</v>
      </c>
      <c r="S50" s="1" t="s">
        <v>53</v>
      </c>
      <c r="T50" s="1" t="s">
        <v>53</v>
      </c>
    </row>
    <row r="51" spans="1:20" ht="26.1" customHeight="1" x14ac:dyDescent="0.3">
      <c r="A51" s="36" t="s">
        <v>1421</v>
      </c>
      <c r="B51" s="37">
        <v>0</v>
      </c>
      <c r="C51" s="37">
        <v>2222.5</v>
      </c>
      <c r="D51" s="37">
        <v>0</v>
      </c>
      <c r="E51" s="37">
        <v>2222.5</v>
      </c>
      <c r="F51" s="36" t="s">
        <v>53</v>
      </c>
      <c r="G51" s="1" t="s">
        <v>1089</v>
      </c>
      <c r="H51" s="1" t="s">
        <v>1367</v>
      </c>
      <c r="I51" s="1" t="s">
        <v>1422</v>
      </c>
      <c r="J51" s="1" t="s">
        <v>53</v>
      </c>
      <c r="K51" s="1" t="s">
        <v>53</v>
      </c>
      <c r="M51" s="1" t="s">
        <v>53</v>
      </c>
      <c r="O51" s="1" t="s">
        <v>53</v>
      </c>
      <c r="P51" s="1" t="s">
        <v>53</v>
      </c>
      <c r="Q51" s="1" t="s">
        <v>53</v>
      </c>
      <c r="R51" s="1" t="s">
        <v>53</v>
      </c>
      <c r="S51" s="1" t="s">
        <v>53</v>
      </c>
      <c r="T51" s="1" t="s">
        <v>53</v>
      </c>
    </row>
    <row r="52" spans="1:20" ht="26.1" customHeight="1" x14ac:dyDescent="0.3">
      <c r="A52" s="36" t="s">
        <v>1423</v>
      </c>
      <c r="B52" s="37">
        <v>0</v>
      </c>
      <c r="C52" s="37">
        <v>0</v>
      </c>
      <c r="D52" s="37">
        <v>289.8</v>
      </c>
      <c r="E52" s="37">
        <v>289.8</v>
      </c>
      <c r="F52" s="36" t="s">
        <v>53</v>
      </c>
      <c r="G52" s="1" t="s">
        <v>1089</v>
      </c>
      <c r="H52" s="1" t="s">
        <v>1367</v>
      </c>
      <c r="I52" s="1" t="s">
        <v>1424</v>
      </c>
      <c r="J52" s="1" t="s">
        <v>53</v>
      </c>
      <c r="K52" s="1" t="s">
        <v>53</v>
      </c>
      <c r="M52" s="1" t="s">
        <v>53</v>
      </c>
      <c r="O52" s="1" t="s">
        <v>53</v>
      </c>
      <c r="P52" s="1" t="s">
        <v>53</v>
      </c>
      <c r="Q52" s="1" t="s">
        <v>53</v>
      </c>
      <c r="R52" s="1" t="s">
        <v>53</v>
      </c>
      <c r="S52" s="1" t="s">
        <v>53</v>
      </c>
      <c r="T52" s="1" t="s">
        <v>53</v>
      </c>
    </row>
    <row r="53" spans="1:20" ht="26.1" customHeight="1" x14ac:dyDescent="0.3">
      <c r="A53" s="36" t="s">
        <v>1425</v>
      </c>
      <c r="B53" s="37">
        <v>298.8</v>
      </c>
      <c r="C53" s="37">
        <v>2222.5</v>
      </c>
      <c r="D53" s="37">
        <v>289.8</v>
      </c>
      <c r="E53" s="37">
        <v>2811.1</v>
      </c>
      <c r="F53" s="36" t="s">
        <v>53</v>
      </c>
      <c r="G53" s="1" t="s">
        <v>1089</v>
      </c>
      <c r="H53" s="1" t="s">
        <v>1367</v>
      </c>
      <c r="I53" s="1" t="s">
        <v>1426</v>
      </c>
      <c r="J53" s="1" t="s">
        <v>53</v>
      </c>
      <c r="K53" s="1" t="s">
        <v>53</v>
      </c>
      <c r="M53" s="1" t="s">
        <v>53</v>
      </c>
      <c r="O53" s="1" t="s">
        <v>53</v>
      </c>
      <c r="P53" s="1" t="s">
        <v>53</v>
      </c>
      <c r="Q53" s="1" t="s">
        <v>53</v>
      </c>
      <c r="R53" s="1" t="s">
        <v>53</v>
      </c>
      <c r="S53" s="1" t="s">
        <v>53</v>
      </c>
      <c r="T53" s="1" t="s">
        <v>53</v>
      </c>
    </row>
    <row r="54" spans="1:20" ht="26.1" customHeight="1" x14ac:dyDescent="0.3">
      <c r="A54" s="36" t="s">
        <v>1369</v>
      </c>
      <c r="B54" s="37">
        <v>0</v>
      </c>
      <c r="C54" s="37">
        <v>0</v>
      </c>
      <c r="D54" s="37">
        <v>0</v>
      </c>
      <c r="E54" s="37">
        <v>0</v>
      </c>
      <c r="F54" s="36" t="s">
        <v>53</v>
      </c>
      <c r="G54" s="1" t="s">
        <v>1089</v>
      </c>
      <c r="H54" s="1" t="s">
        <v>1367</v>
      </c>
      <c r="I54" s="1" t="s">
        <v>53</v>
      </c>
      <c r="J54" s="1" t="s">
        <v>53</v>
      </c>
      <c r="K54" s="1" t="s">
        <v>53</v>
      </c>
      <c r="M54" s="1" t="s">
        <v>53</v>
      </c>
      <c r="O54" s="1" t="s">
        <v>53</v>
      </c>
      <c r="P54" s="1" t="s">
        <v>53</v>
      </c>
      <c r="Q54" s="1" t="s">
        <v>53</v>
      </c>
      <c r="R54" s="1" t="s">
        <v>53</v>
      </c>
      <c r="S54" s="1" t="s">
        <v>53</v>
      </c>
      <c r="T54" s="1" t="s">
        <v>53</v>
      </c>
    </row>
    <row r="55" spans="1:20" ht="26.1" customHeight="1" x14ac:dyDescent="0.3">
      <c r="A55" s="36" t="s">
        <v>1427</v>
      </c>
      <c r="B55" s="37">
        <v>0</v>
      </c>
      <c r="C55" s="37">
        <v>0</v>
      </c>
      <c r="D55" s="37">
        <v>327.7</v>
      </c>
      <c r="E55" s="37">
        <v>327.7</v>
      </c>
      <c r="F55" s="36" t="s">
        <v>53</v>
      </c>
      <c r="G55" s="1" t="s">
        <v>1089</v>
      </c>
      <c r="H55" s="1" t="s">
        <v>1367</v>
      </c>
      <c r="I55" s="1" t="s">
        <v>1428</v>
      </c>
      <c r="J55" s="1" t="s">
        <v>53</v>
      </c>
      <c r="K55" s="1" t="s">
        <v>53</v>
      </c>
      <c r="M55" s="1" t="s">
        <v>53</v>
      </c>
      <c r="O55" s="1" t="s">
        <v>53</v>
      </c>
      <c r="P55" s="1" t="s">
        <v>53</v>
      </c>
      <c r="Q55" s="1" t="s">
        <v>53</v>
      </c>
      <c r="R55" s="1" t="s">
        <v>53</v>
      </c>
      <c r="S55" s="1" t="s">
        <v>53</v>
      </c>
      <c r="T55" s="1" t="s">
        <v>53</v>
      </c>
    </row>
    <row r="56" spans="1:20" ht="26.1" customHeight="1" x14ac:dyDescent="0.3">
      <c r="A56" s="36" t="s">
        <v>1415</v>
      </c>
      <c r="B56" s="37">
        <v>0</v>
      </c>
      <c r="C56" s="37">
        <v>0</v>
      </c>
      <c r="D56" s="37">
        <v>327.7</v>
      </c>
      <c r="E56" s="37">
        <v>327.7</v>
      </c>
      <c r="F56" s="36" t="s">
        <v>53</v>
      </c>
      <c r="G56" s="1" t="s">
        <v>1089</v>
      </c>
      <c r="H56" s="1" t="s">
        <v>1367</v>
      </c>
      <c r="I56" s="1" t="s">
        <v>1416</v>
      </c>
      <c r="J56" s="1" t="s">
        <v>53</v>
      </c>
      <c r="K56" s="1" t="s">
        <v>53</v>
      </c>
      <c r="M56" s="1" t="s">
        <v>53</v>
      </c>
      <c r="O56" s="1" t="s">
        <v>53</v>
      </c>
      <c r="P56" s="1" t="s">
        <v>53</v>
      </c>
      <c r="Q56" s="1" t="s">
        <v>53</v>
      </c>
      <c r="R56" s="1" t="s">
        <v>53</v>
      </c>
      <c r="S56" s="1" t="s">
        <v>53</v>
      </c>
      <c r="T56" s="1" t="s">
        <v>53</v>
      </c>
    </row>
    <row r="57" spans="1:20" ht="26.1" customHeight="1" x14ac:dyDescent="0.3">
      <c r="A57" s="36" t="s">
        <v>1429</v>
      </c>
      <c r="B57" s="37">
        <v>0</v>
      </c>
      <c r="C57" s="37">
        <v>0</v>
      </c>
      <c r="D57" s="37">
        <v>0</v>
      </c>
      <c r="E57" s="37">
        <v>0</v>
      </c>
      <c r="F57" s="36" t="s">
        <v>53</v>
      </c>
      <c r="G57" s="1" t="s">
        <v>1089</v>
      </c>
      <c r="H57" s="1" t="s">
        <v>1367</v>
      </c>
      <c r="I57" s="1" t="s">
        <v>1429</v>
      </c>
      <c r="J57" s="1" t="s">
        <v>53</v>
      </c>
      <c r="K57" s="1" t="s">
        <v>53</v>
      </c>
      <c r="M57" s="1" t="s">
        <v>53</v>
      </c>
      <c r="O57" s="1" t="s">
        <v>53</v>
      </c>
      <c r="P57" s="1" t="s">
        <v>53</v>
      </c>
      <c r="Q57" s="1" t="s">
        <v>53</v>
      </c>
      <c r="R57" s="1" t="s">
        <v>53</v>
      </c>
      <c r="S57" s="1" t="s">
        <v>53</v>
      </c>
      <c r="T57" s="1" t="s">
        <v>53</v>
      </c>
    </row>
    <row r="58" spans="1:20" ht="26.1" customHeight="1" x14ac:dyDescent="0.3">
      <c r="A58" s="40" t="s">
        <v>1355</v>
      </c>
      <c r="B58" s="41">
        <v>840</v>
      </c>
      <c r="C58" s="41">
        <v>13027</v>
      </c>
      <c r="D58" s="41">
        <v>1261</v>
      </c>
      <c r="E58" s="41">
        <v>15128</v>
      </c>
      <c r="F58" s="42"/>
    </row>
  </sheetData>
  <phoneticPr fontId="1" type="noConversion"/>
  <pageMargins left="0.78740157480314954" right="0" top="0.39370078740157477" bottom="0.39370078740157477" header="0" footer="0"/>
  <pageSetup paperSize="9" scale="86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521C9-2BCE-48D8-A63D-5582C05CB406}">
  <sheetPr>
    <pageSetUpPr fitToPage="1"/>
  </sheetPr>
  <dimension ref="A1:AB146"/>
  <sheetViews>
    <sheetView topLeftCell="B1" workbookViewId="0">
      <selection activeCell="A10" sqref="A10"/>
    </sheetView>
  </sheetViews>
  <sheetFormatPr defaultRowHeight="26.1" customHeight="1" x14ac:dyDescent="0.3"/>
  <cols>
    <col min="1" max="1" width="47" hidden="1" customWidth="1"/>
    <col min="2" max="2" width="64.875" bestFit="1" customWidth="1"/>
    <col min="3" max="3" width="43.375" bestFit="1" customWidth="1"/>
    <col min="4" max="4" width="5.5" bestFit="1" customWidth="1"/>
    <col min="5" max="5" width="11.75" bestFit="1" customWidth="1"/>
    <col min="6" max="6" width="6.625" bestFit="1" customWidth="1"/>
    <col min="7" max="7" width="11.75" bestFit="1" customWidth="1"/>
    <col min="8" max="8" width="6.625" bestFit="1" customWidth="1"/>
    <col min="9" max="9" width="9.25" bestFit="1" customWidth="1"/>
    <col min="10" max="10" width="6.625" bestFit="1" customWidth="1"/>
    <col min="11" max="11" width="10.25" bestFit="1" customWidth="1"/>
    <col min="12" max="12" width="6.625" bestFit="1" customWidth="1"/>
    <col min="13" max="13" width="10.25" bestFit="1" customWidth="1"/>
    <col min="14" max="14" width="15.125" bestFit="1" customWidth="1"/>
    <col min="15" max="15" width="11.75" bestFit="1" customWidth="1"/>
    <col min="16" max="16" width="10.25" bestFit="1" customWidth="1"/>
    <col min="17" max="17" width="11.25" bestFit="1" customWidth="1"/>
    <col min="18" max="20" width="9.25" bestFit="1" customWidth="1"/>
    <col min="21" max="22" width="10.25" bestFit="1" customWidth="1"/>
    <col min="23" max="23" width="8.875" bestFit="1" customWidth="1"/>
    <col min="24" max="24" width="11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26.1" customHeight="1" x14ac:dyDescent="0.3">
      <c r="A1" s="68" t="s">
        <v>1430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8" ht="26.1" customHeight="1" x14ac:dyDescent="0.3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8" ht="26.1" customHeight="1" x14ac:dyDescent="0.3">
      <c r="A3" s="66" t="s">
        <v>547</v>
      </c>
      <c r="B3" s="66" t="s">
        <v>2</v>
      </c>
      <c r="C3" s="66" t="s">
        <v>1340</v>
      </c>
      <c r="D3" s="66" t="s">
        <v>4</v>
      </c>
      <c r="E3" s="66" t="s">
        <v>6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 t="s">
        <v>549</v>
      </c>
      <c r="Q3" s="66" t="s">
        <v>550</v>
      </c>
      <c r="R3" s="66"/>
      <c r="S3" s="66"/>
      <c r="T3" s="66"/>
      <c r="U3" s="66"/>
      <c r="V3" s="66"/>
      <c r="W3" s="66" t="s">
        <v>552</v>
      </c>
      <c r="X3" s="66" t="s">
        <v>12</v>
      </c>
      <c r="Y3" s="63" t="s">
        <v>1438</v>
      </c>
      <c r="Z3" s="63" t="s">
        <v>1439</v>
      </c>
      <c r="AA3" s="63" t="s">
        <v>1440</v>
      </c>
      <c r="AB3" s="63" t="s">
        <v>49</v>
      </c>
    </row>
    <row r="4" spans="1:28" ht="26.1" customHeight="1" x14ac:dyDescent="0.3">
      <c r="A4" s="66"/>
      <c r="B4" s="66"/>
      <c r="C4" s="66"/>
      <c r="D4" s="66"/>
      <c r="E4" s="7" t="s">
        <v>1431</v>
      </c>
      <c r="F4" s="7" t="s">
        <v>1432</v>
      </c>
      <c r="G4" s="7" t="s">
        <v>1433</v>
      </c>
      <c r="H4" s="7" t="s">
        <v>1432</v>
      </c>
      <c r="I4" s="7" t="s">
        <v>1434</v>
      </c>
      <c r="J4" s="7" t="s">
        <v>1432</v>
      </c>
      <c r="K4" s="7" t="s">
        <v>1435</v>
      </c>
      <c r="L4" s="7" t="s">
        <v>1432</v>
      </c>
      <c r="M4" s="7" t="s">
        <v>1436</v>
      </c>
      <c r="N4" s="7" t="s">
        <v>1432</v>
      </c>
      <c r="O4" s="7" t="s">
        <v>1437</v>
      </c>
      <c r="P4" s="66"/>
      <c r="Q4" s="7" t="s">
        <v>1431</v>
      </c>
      <c r="R4" s="7" t="s">
        <v>1433</v>
      </c>
      <c r="S4" s="7" t="s">
        <v>1434</v>
      </c>
      <c r="T4" s="7" t="s">
        <v>1435</v>
      </c>
      <c r="U4" s="7" t="s">
        <v>1436</v>
      </c>
      <c r="V4" s="7" t="s">
        <v>1437</v>
      </c>
      <c r="W4" s="66"/>
      <c r="X4" s="66"/>
      <c r="Y4" s="63"/>
      <c r="Z4" s="63"/>
      <c r="AA4" s="63"/>
      <c r="AB4" s="63"/>
    </row>
    <row r="5" spans="1:28" ht="26.1" customHeight="1" x14ac:dyDescent="0.3">
      <c r="A5" s="21" t="s">
        <v>1129</v>
      </c>
      <c r="B5" s="21" t="s">
        <v>1105</v>
      </c>
      <c r="C5" s="21" t="s">
        <v>1106</v>
      </c>
      <c r="D5" s="43" t="s">
        <v>76</v>
      </c>
      <c r="E5" s="44">
        <v>0</v>
      </c>
      <c r="F5" s="21" t="s">
        <v>53</v>
      </c>
      <c r="G5" s="44">
        <v>0</v>
      </c>
      <c r="H5" s="21" t="s">
        <v>53</v>
      </c>
      <c r="I5" s="44">
        <v>0</v>
      </c>
      <c r="J5" s="21" t="s">
        <v>53</v>
      </c>
      <c r="K5" s="44">
        <v>0</v>
      </c>
      <c r="L5" s="21" t="s">
        <v>53</v>
      </c>
      <c r="M5" s="44">
        <v>0</v>
      </c>
      <c r="N5" s="21" t="s">
        <v>53</v>
      </c>
      <c r="O5" s="44">
        <v>0</v>
      </c>
      <c r="P5" s="44">
        <v>0</v>
      </c>
      <c r="Q5" s="44">
        <v>0</v>
      </c>
      <c r="R5" s="44">
        <v>0</v>
      </c>
      <c r="S5" s="44">
        <v>0</v>
      </c>
      <c r="T5" s="44">
        <v>0</v>
      </c>
      <c r="U5" s="44">
        <v>66538</v>
      </c>
      <c r="V5" s="44">
        <f t="shared" ref="V5:V10" si="0">SMALL(Q5:U5,COUNTIF(Q5:U5,0)+1)</f>
        <v>66538</v>
      </c>
      <c r="W5" s="21" t="s">
        <v>1441</v>
      </c>
      <c r="X5" s="21" t="s">
        <v>569</v>
      </c>
      <c r="Y5" s="1" t="s">
        <v>53</v>
      </c>
      <c r="Z5" s="1" t="s">
        <v>53</v>
      </c>
      <c r="AA5" s="45"/>
      <c r="AB5" s="1" t="s">
        <v>53</v>
      </c>
    </row>
    <row r="6" spans="1:28" ht="26.1" customHeight="1" x14ac:dyDescent="0.3">
      <c r="A6" s="21" t="s">
        <v>1309</v>
      </c>
      <c r="B6" s="21" t="s">
        <v>1306</v>
      </c>
      <c r="C6" s="21" t="s">
        <v>1307</v>
      </c>
      <c r="D6" s="43" t="s">
        <v>76</v>
      </c>
      <c r="E6" s="44">
        <v>0</v>
      </c>
      <c r="F6" s="21" t="s">
        <v>53</v>
      </c>
      <c r="G6" s="44">
        <v>0</v>
      </c>
      <c r="H6" s="21" t="s">
        <v>53</v>
      </c>
      <c r="I6" s="44">
        <v>0</v>
      </c>
      <c r="J6" s="21" t="s">
        <v>53</v>
      </c>
      <c r="K6" s="44">
        <v>0</v>
      </c>
      <c r="L6" s="21" t="s">
        <v>53</v>
      </c>
      <c r="M6" s="44">
        <v>0</v>
      </c>
      <c r="N6" s="21" t="s">
        <v>53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21982</v>
      </c>
      <c r="V6" s="44">
        <f t="shared" si="0"/>
        <v>21982</v>
      </c>
      <c r="W6" s="21" t="s">
        <v>1442</v>
      </c>
      <c r="X6" s="21" t="s">
        <v>569</v>
      </c>
      <c r="Y6" s="1" t="s">
        <v>53</v>
      </c>
      <c r="Z6" s="1" t="s">
        <v>53</v>
      </c>
      <c r="AA6" s="45"/>
      <c r="AB6" s="1" t="s">
        <v>53</v>
      </c>
    </row>
    <row r="7" spans="1:28" ht="26.1" customHeight="1" x14ac:dyDescent="0.3">
      <c r="A7" s="21" t="s">
        <v>1293</v>
      </c>
      <c r="B7" s="21" t="s">
        <v>1290</v>
      </c>
      <c r="C7" s="21" t="s">
        <v>1291</v>
      </c>
      <c r="D7" s="43" t="s">
        <v>76</v>
      </c>
      <c r="E7" s="44">
        <v>0</v>
      </c>
      <c r="F7" s="21" t="s">
        <v>53</v>
      </c>
      <c r="G7" s="44">
        <v>0</v>
      </c>
      <c r="H7" s="21" t="s">
        <v>53</v>
      </c>
      <c r="I7" s="44">
        <v>0</v>
      </c>
      <c r="J7" s="21" t="s">
        <v>53</v>
      </c>
      <c r="K7" s="44">
        <v>0</v>
      </c>
      <c r="L7" s="21" t="s">
        <v>53</v>
      </c>
      <c r="M7" s="44">
        <v>0</v>
      </c>
      <c r="N7" s="21" t="s">
        <v>53</v>
      </c>
      <c r="O7" s="44">
        <v>0</v>
      </c>
      <c r="P7" s="44">
        <v>0</v>
      </c>
      <c r="Q7" s="44">
        <v>0</v>
      </c>
      <c r="R7" s="44">
        <v>0</v>
      </c>
      <c r="S7" s="44">
        <v>0</v>
      </c>
      <c r="T7" s="44">
        <v>0</v>
      </c>
      <c r="U7" s="44">
        <v>1673</v>
      </c>
      <c r="V7" s="44">
        <f t="shared" si="0"/>
        <v>1673</v>
      </c>
      <c r="W7" s="21" t="s">
        <v>1443</v>
      </c>
      <c r="X7" s="21" t="s">
        <v>569</v>
      </c>
      <c r="Y7" s="1" t="s">
        <v>53</v>
      </c>
      <c r="Z7" s="1" t="s">
        <v>53</v>
      </c>
      <c r="AA7" s="45"/>
      <c r="AB7" s="1" t="s">
        <v>53</v>
      </c>
    </row>
    <row r="8" spans="1:28" ht="26.1" customHeight="1" x14ac:dyDescent="0.3">
      <c r="A8" s="21" t="s">
        <v>570</v>
      </c>
      <c r="B8" s="21" t="s">
        <v>60</v>
      </c>
      <c r="C8" s="21" t="s">
        <v>61</v>
      </c>
      <c r="D8" s="43" t="s">
        <v>76</v>
      </c>
      <c r="E8" s="44">
        <v>0</v>
      </c>
      <c r="F8" s="21" t="s">
        <v>53</v>
      </c>
      <c r="G8" s="44">
        <v>0</v>
      </c>
      <c r="H8" s="21" t="s">
        <v>53</v>
      </c>
      <c r="I8" s="44">
        <v>0</v>
      </c>
      <c r="J8" s="21" t="s">
        <v>53</v>
      </c>
      <c r="K8" s="44">
        <v>0</v>
      </c>
      <c r="L8" s="21" t="s">
        <v>53</v>
      </c>
      <c r="M8" s="44">
        <v>0</v>
      </c>
      <c r="N8" s="21" t="s">
        <v>53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136400</v>
      </c>
      <c r="V8" s="44">
        <f t="shared" si="0"/>
        <v>136400</v>
      </c>
      <c r="W8" s="21" t="s">
        <v>1444</v>
      </c>
      <c r="X8" s="21" t="s">
        <v>569</v>
      </c>
      <c r="Y8" s="1" t="s">
        <v>53</v>
      </c>
      <c r="Z8" s="1" t="s">
        <v>53</v>
      </c>
      <c r="AA8" s="45"/>
      <c r="AB8" s="1" t="s">
        <v>53</v>
      </c>
    </row>
    <row r="9" spans="1:28" ht="26.1" customHeight="1" x14ac:dyDescent="0.3">
      <c r="A9" s="21" t="s">
        <v>1328</v>
      </c>
      <c r="B9" s="21" t="s">
        <v>1322</v>
      </c>
      <c r="C9" s="21" t="s">
        <v>1323</v>
      </c>
      <c r="D9" s="43" t="s">
        <v>76</v>
      </c>
      <c r="E9" s="44">
        <v>0</v>
      </c>
      <c r="F9" s="21" t="s">
        <v>53</v>
      </c>
      <c r="G9" s="44">
        <v>0</v>
      </c>
      <c r="H9" s="21" t="s">
        <v>53</v>
      </c>
      <c r="I9" s="44">
        <v>0</v>
      </c>
      <c r="J9" s="21" t="s">
        <v>53</v>
      </c>
      <c r="K9" s="44">
        <v>0</v>
      </c>
      <c r="L9" s="21" t="s">
        <v>53</v>
      </c>
      <c r="M9" s="44">
        <v>0</v>
      </c>
      <c r="N9" s="21" t="s">
        <v>53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42791</v>
      </c>
      <c r="V9" s="44">
        <f t="shared" si="0"/>
        <v>42791</v>
      </c>
      <c r="W9" s="21" t="s">
        <v>1445</v>
      </c>
      <c r="X9" s="21" t="s">
        <v>569</v>
      </c>
      <c r="Y9" s="1" t="s">
        <v>53</v>
      </c>
      <c r="Z9" s="1" t="s">
        <v>53</v>
      </c>
      <c r="AA9" s="45"/>
      <c r="AB9" s="1" t="s">
        <v>53</v>
      </c>
    </row>
    <row r="10" spans="1:28" ht="26.1" customHeight="1" x14ac:dyDescent="0.3">
      <c r="A10" s="21" t="s">
        <v>1264</v>
      </c>
      <c r="B10" s="21" t="s">
        <v>937</v>
      </c>
      <c r="C10" s="21" t="s">
        <v>938</v>
      </c>
      <c r="D10" s="43" t="s">
        <v>76</v>
      </c>
      <c r="E10" s="44">
        <v>0</v>
      </c>
      <c r="F10" s="21" t="s">
        <v>53</v>
      </c>
      <c r="G10" s="44">
        <v>0</v>
      </c>
      <c r="H10" s="21" t="s">
        <v>53</v>
      </c>
      <c r="I10" s="44">
        <v>0</v>
      </c>
      <c r="J10" s="21" t="s">
        <v>53</v>
      </c>
      <c r="K10" s="44">
        <v>0</v>
      </c>
      <c r="L10" s="21" t="s">
        <v>53</v>
      </c>
      <c r="M10" s="44">
        <v>0</v>
      </c>
      <c r="N10" s="21" t="s">
        <v>53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1375</v>
      </c>
      <c r="V10" s="44">
        <f t="shared" si="0"/>
        <v>1375</v>
      </c>
      <c r="W10" s="21" t="s">
        <v>1446</v>
      </c>
      <c r="X10" s="21" t="s">
        <v>569</v>
      </c>
      <c r="Y10" s="1" t="s">
        <v>53</v>
      </c>
      <c r="Z10" s="1" t="s">
        <v>53</v>
      </c>
      <c r="AA10" s="45"/>
      <c r="AB10" s="1" t="s">
        <v>53</v>
      </c>
    </row>
    <row r="11" spans="1:28" ht="26.1" customHeight="1" x14ac:dyDescent="0.3">
      <c r="A11" s="21" t="s">
        <v>1159</v>
      </c>
      <c r="B11" s="21" t="s">
        <v>303</v>
      </c>
      <c r="C11" s="21" t="s">
        <v>1158</v>
      </c>
      <c r="D11" s="43" t="s">
        <v>304</v>
      </c>
      <c r="E11" s="44">
        <v>0</v>
      </c>
      <c r="F11" s="21" t="s">
        <v>53</v>
      </c>
      <c r="G11" s="44">
        <v>0</v>
      </c>
      <c r="H11" s="21" t="s">
        <v>53</v>
      </c>
      <c r="I11" s="44">
        <v>0</v>
      </c>
      <c r="J11" s="21" t="s">
        <v>53</v>
      </c>
      <c r="K11" s="44">
        <v>0</v>
      </c>
      <c r="L11" s="21" t="s">
        <v>53</v>
      </c>
      <c r="M11" s="44">
        <v>0</v>
      </c>
      <c r="N11" s="21" t="s">
        <v>53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21" t="s">
        <v>1447</v>
      </c>
      <c r="X11" s="21" t="s">
        <v>1155</v>
      </c>
      <c r="Y11" s="1" t="s">
        <v>53</v>
      </c>
      <c r="Z11" s="1" t="s">
        <v>53</v>
      </c>
      <c r="AA11" s="45"/>
      <c r="AB11" s="1" t="s">
        <v>53</v>
      </c>
    </row>
    <row r="12" spans="1:28" ht="26.1" customHeight="1" x14ac:dyDescent="0.3">
      <c r="A12" s="21" t="s">
        <v>305</v>
      </c>
      <c r="B12" s="21" t="s">
        <v>303</v>
      </c>
      <c r="C12" s="21" t="s">
        <v>53</v>
      </c>
      <c r="D12" s="43" t="s">
        <v>304</v>
      </c>
      <c r="E12" s="44">
        <v>0</v>
      </c>
      <c r="F12" s="21" t="s">
        <v>53</v>
      </c>
      <c r="G12" s="44">
        <v>0</v>
      </c>
      <c r="H12" s="21" t="s">
        <v>53</v>
      </c>
      <c r="I12" s="44">
        <v>0</v>
      </c>
      <c r="J12" s="21" t="s">
        <v>53</v>
      </c>
      <c r="K12" s="44">
        <v>47000</v>
      </c>
      <c r="L12" s="21" t="s">
        <v>1448</v>
      </c>
      <c r="M12" s="44">
        <v>0</v>
      </c>
      <c r="N12" s="21" t="s">
        <v>53</v>
      </c>
      <c r="O12" s="44">
        <f t="shared" ref="O12:O24" si="1">SMALL(E12:M12,COUNTIF(E12:M12,0)+1)</f>
        <v>47000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21" t="s">
        <v>1449</v>
      </c>
      <c r="X12" s="21" t="s">
        <v>53</v>
      </c>
      <c r="Y12" s="1" t="s">
        <v>53</v>
      </c>
      <c r="Z12" s="1" t="s">
        <v>53</v>
      </c>
      <c r="AA12" s="45"/>
      <c r="AB12" s="1" t="s">
        <v>53</v>
      </c>
    </row>
    <row r="13" spans="1:28" ht="26.1" customHeight="1" x14ac:dyDescent="0.3">
      <c r="A13" s="21" t="s">
        <v>318</v>
      </c>
      <c r="B13" s="21" t="s">
        <v>315</v>
      </c>
      <c r="C13" s="21" t="s">
        <v>316</v>
      </c>
      <c r="D13" s="43" t="s">
        <v>163</v>
      </c>
      <c r="E13" s="44">
        <v>251</v>
      </c>
      <c r="F13" s="21" t="s">
        <v>53</v>
      </c>
      <c r="G13" s="44">
        <v>410</v>
      </c>
      <c r="H13" s="21" t="s">
        <v>1450</v>
      </c>
      <c r="I13" s="44">
        <v>448</v>
      </c>
      <c r="J13" s="21" t="s">
        <v>1451</v>
      </c>
      <c r="K13" s="44">
        <v>0</v>
      </c>
      <c r="L13" s="21" t="s">
        <v>53</v>
      </c>
      <c r="M13" s="44">
        <v>0</v>
      </c>
      <c r="N13" s="21" t="s">
        <v>53</v>
      </c>
      <c r="O13" s="44">
        <f t="shared" si="1"/>
        <v>251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21" t="s">
        <v>1452</v>
      </c>
      <c r="X13" s="21" t="s">
        <v>317</v>
      </c>
      <c r="Y13" s="1" t="s">
        <v>53</v>
      </c>
      <c r="Z13" s="1" t="s">
        <v>53</v>
      </c>
      <c r="AA13" s="45"/>
      <c r="AB13" s="1" t="s">
        <v>53</v>
      </c>
    </row>
    <row r="14" spans="1:28" ht="26.1" customHeight="1" x14ac:dyDescent="0.3">
      <c r="A14" s="21" t="s">
        <v>324</v>
      </c>
      <c r="B14" s="21" t="s">
        <v>315</v>
      </c>
      <c r="C14" s="21" t="s">
        <v>323</v>
      </c>
      <c r="D14" s="43" t="s">
        <v>163</v>
      </c>
      <c r="E14" s="44">
        <v>1425</v>
      </c>
      <c r="F14" s="21" t="s">
        <v>53</v>
      </c>
      <c r="G14" s="44">
        <v>2000</v>
      </c>
      <c r="H14" s="21" t="s">
        <v>1450</v>
      </c>
      <c r="I14" s="44">
        <v>2000</v>
      </c>
      <c r="J14" s="21" t="s">
        <v>1451</v>
      </c>
      <c r="K14" s="44">
        <v>0</v>
      </c>
      <c r="L14" s="21" t="s">
        <v>53</v>
      </c>
      <c r="M14" s="44">
        <v>0</v>
      </c>
      <c r="N14" s="21" t="s">
        <v>53</v>
      </c>
      <c r="O14" s="44">
        <f t="shared" si="1"/>
        <v>1425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21" t="s">
        <v>1453</v>
      </c>
      <c r="X14" s="21" t="s">
        <v>317</v>
      </c>
      <c r="Y14" s="1" t="s">
        <v>53</v>
      </c>
      <c r="Z14" s="1" t="s">
        <v>53</v>
      </c>
      <c r="AA14" s="45"/>
      <c r="AB14" s="1" t="s">
        <v>53</v>
      </c>
    </row>
    <row r="15" spans="1:28" ht="26.1" customHeight="1" x14ac:dyDescent="0.3">
      <c r="A15" s="21" t="s">
        <v>327</v>
      </c>
      <c r="B15" s="21" t="s">
        <v>315</v>
      </c>
      <c r="C15" s="21" t="s">
        <v>326</v>
      </c>
      <c r="D15" s="43" t="s">
        <v>163</v>
      </c>
      <c r="E15" s="44">
        <v>10450</v>
      </c>
      <c r="F15" s="21" t="s">
        <v>53</v>
      </c>
      <c r="G15" s="44">
        <v>16950</v>
      </c>
      <c r="H15" s="21" t="s">
        <v>1450</v>
      </c>
      <c r="I15" s="44">
        <v>19550</v>
      </c>
      <c r="J15" s="21" t="s">
        <v>1451</v>
      </c>
      <c r="K15" s="44">
        <v>0</v>
      </c>
      <c r="L15" s="21" t="s">
        <v>53</v>
      </c>
      <c r="M15" s="44">
        <v>0</v>
      </c>
      <c r="N15" s="21" t="s">
        <v>53</v>
      </c>
      <c r="O15" s="44">
        <f t="shared" si="1"/>
        <v>10450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21" t="s">
        <v>1454</v>
      </c>
      <c r="X15" s="21" t="s">
        <v>317</v>
      </c>
      <c r="Y15" s="1" t="s">
        <v>53</v>
      </c>
      <c r="Z15" s="1" t="s">
        <v>53</v>
      </c>
      <c r="AA15" s="45"/>
      <c r="AB15" s="1" t="s">
        <v>53</v>
      </c>
    </row>
    <row r="16" spans="1:28" ht="26.1" customHeight="1" x14ac:dyDescent="0.3">
      <c r="A16" s="21" t="s">
        <v>321</v>
      </c>
      <c r="B16" s="21" t="s">
        <v>315</v>
      </c>
      <c r="C16" s="21" t="s">
        <v>320</v>
      </c>
      <c r="D16" s="43" t="s">
        <v>163</v>
      </c>
      <c r="E16" s="44">
        <v>1852.5</v>
      </c>
      <c r="F16" s="21" t="s">
        <v>53</v>
      </c>
      <c r="G16" s="44">
        <v>2450</v>
      </c>
      <c r="H16" s="21" t="s">
        <v>1450</v>
      </c>
      <c r="I16" s="44">
        <v>4050</v>
      </c>
      <c r="J16" s="21" t="s">
        <v>1451</v>
      </c>
      <c r="K16" s="44">
        <v>0</v>
      </c>
      <c r="L16" s="21" t="s">
        <v>53</v>
      </c>
      <c r="M16" s="44">
        <v>0</v>
      </c>
      <c r="N16" s="21" t="s">
        <v>53</v>
      </c>
      <c r="O16" s="44">
        <f t="shared" si="1"/>
        <v>1852.5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21" t="s">
        <v>1455</v>
      </c>
      <c r="X16" s="21" t="s">
        <v>317</v>
      </c>
      <c r="Y16" s="1" t="s">
        <v>53</v>
      </c>
      <c r="Z16" s="1" t="s">
        <v>53</v>
      </c>
      <c r="AA16" s="45"/>
      <c r="AB16" s="1" t="s">
        <v>53</v>
      </c>
    </row>
    <row r="17" spans="1:28" ht="26.1" customHeight="1" x14ac:dyDescent="0.3">
      <c r="A17" s="21" t="s">
        <v>575</v>
      </c>
      <c r="B17" s="21" t="s">
        <v>572</v>
      </c>
      <c r="C17" s="21" t="s">
        <v>573</v>
      </c>
      <c r="D17" s="43" t="s">
        <v>574</v>
      </c>
      <c r="E17" s="44">
        <v>0</v>
      </c>
      <c r="F17" s="21" t="s">
        <v>53</v>
      </c>
      <c r="G17" s="44">
        <v>1708.18</v>
      </c>
      <c r="H17" s="21" t="s">
        <v>1456</v>
      </c>
      <c r="I17" s="44">
        <v>1680</v>
      </c>
      <c r="J17" s="21" t="s">
        <v>1457</v>
      </c>
      <c r="K17" s="44">
        <v>0</v>
      </c>
      <c r="L17" s="21" t="s">
        <v>53</v>
      </c>
      <c r="M17" s="44">
        <v>0</v>
      </c>
      <c r="N17" s="21" t="s">
        <v>53</v>
      </c>
      <c r="O17" s="44">
        <f t="shared" si="1"/>
        <v>1680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21" t="s">
        <v>1458</v>
      </c>
      <c r="X17" s="21" t="s">
        <v>53</v>
      </c>
      <c r="Y17" s="1" t="s">
        <v>53</v>
      </c>
      <c r="Z17" s="1" t="s">
        <v>53</v>
      </c>
      <c r="AA17" s="45"/>
      <c r="AB17" s="1" t="s">
        <v>53</v>
      </c>
    </row>
    <row r="18" spans="1:28" ht="26.1" customHeight="1" x14ac:dyDescent="0.3">
      <c r="A18" s="21" t="s">
        <v>1297</v>
      </c>
      <c r="B18" s="21" t="s">
        <v>1295</v>
      </c>
      <c r="C18" s="21" t="s">
        <v>1296</v>
      </c>
      <c r="D18" s="43" t="s">
        <v>574</v>
      </c>
      <c r="E18" s="44">
        <v>0</v>
      </c>
      <c r="F18" s="21" t="s">
        <v>53</v>
      </c>
      <c r="G18" s="44">
        <v>1711.81</v>
      </c>
      <c r="H18" s="21" t="s">
        <v>1456</v>
      </c>
      <c r="I18" s="44">
        <v>1695.45</v>
      </c>
      <c r="J18" s="21" t="s">
        <v>1457</v>
      </c>
      <c r="K18" s="44">
        <v>0</v>
      </c>
      <c r="L18" s="21" t="s">
        <v>53</v>
      </c>
      <c r="M18" s="44">
        <v>0</v>
      </c>
      <c r="N18" s="21" t="s">
        <v>53</v>
      </c>
      <c r="O18" s="44">
        <f t="shared" si="1"/>
        <v>1695.45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21" t="s">
        <v>1459</v>
      </c>
      <c r="X18" s="21" t="s">
        <v>53</v>
      </c>
      <c r="Y18" s="1" t="s">
        <v>53</v>
      </c>
      <c r="Z18" s="1" t="s">
        <v>53</v>
      </c>
      <c r="AA18" s="45"/>
      <c r="AB18" s="1" t="s">
        <v>53</v>
      </c>
    </row>
    <row r="19" spans="1:28" ht="26.1" customHeight="1" x14ac:dyDescent="0.3">
      <c r="A19" s="21" t="s">
        <v>705</v>
      </c>
      <c r="B19" s="21" t="s">
        <v>703</v>
      </c>
      <c r="C19" s="21" t="s">
        <v>704</v>
      </c>
      <c r="D19" s="43" t="s">
        <v>589</v>
      </c>
      <c r="E19" s="44">
        <v>0</v>
      </c>
      <c r="F19" s="21" t="s">
        <v>53</v>
      </c>
      <c r="G19" s="44">
        <v>26200</v>
      </c>
      <c r="H19" s="21" t="s">
        <v>1460</v>
      </c>
      <c r="I19" s="44">
        <v>0</v>
      </c>
      <c r="J19" s="21" t="s">
        <v>53</v>
      </c>
      <c r="K19" s="44">
        <v>24500</v>
      </c>
      <c r="L19" s="21" t="s">
        <v>1461</v>
      </c>
      <c r="M19" s="44">
        <v>0</v>
      </c>
      <c r="N19" s="21" t="s">
        <v>53</v>
      </c>
      <c r="O19" s="44">
        <f t="shared" si="1"/>
        <v>24500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21" t="s">
        <v>1462</v>
      </c>
      <c r="X19" s="21" t="s">
        <v>53</v>
      </c>
      <c r="Y19" s="1" t="s">
        <v>53</v>
      </c>
      <c r="Z19" s="1" t="s">
        <v>53</v>
      </c>
      <c r="AA19" s="45"/>
      <c r="AB19" s="1" t="s">
        <v>53</v>
      </c>
    </row>
    <row r="20" spans="1:28" ht="26.1" customHeight="1" x14ac:dyDescent="0.3">
      <c r="A20" s="21" t="s">
        <v>816</v>
      </c>
      <c r="B20" s="21" t="s">
        <v>161</v>
      </c>
      <c r="C20" s="21" t="s">
        <v>815</v>
      </c>
      <c r="D20" s="43" t="s">
        <v>163</v>
      </c>
      <c r="E20" s="44">
        <v>1010</v>
      </c>
      <c r="F20" s="21" t="s">
        <v>53</v>
      </c>
      <c r="G20" s="44">
        <v>1370</v>
      </c>
      <c r="H20" s="21" t="s">
        <v>1463</v>
      </c>
      <c r="I20" s="44">
        <v>1150</v>
      </c>
      <c r="J20" s="21" t="s">
        <v>1464</v>
      </c>
      <c r="K20" s="44">
        <v>0</v>
      </c>
      <c r="L20" s="21" t="s">
        <v>53</v>
      </c>
      <c r="M20" s="44">
        <v>0</v>
      </c>
      <c r="N20" s="21" t="s">
        <v>53</v>
      </c>
      <c r="O20" s="44">
        <f t="shared" si="1"/>
        <v>1010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21" t="s">
        <v>1465</v>
      </c>
      <c r="X20" s="21" t="s">
        <v>53</v>
      </c>
      <c r="Y20" s="1" t="s">
        <v>53</v>
      </c>
      <c r="Z20" s="1" t="s">
        <v>53</v>
      </c>
      <c r="AA20" s="45"/>
      <c r="AB20" s="1" t="s">
        <v>53</v>
      </c>
    </row>
    <row r="21" spans="1:28" ht="26.1" customHeight="1" x14ac:dyDescent="0.3">
      <c r="A21" s="21" t="s">
        <v>164</v>
      </c>
      <c r="B21" s="21" t="s">
        <v>161</v>
      </c>
      <c r="C21" s="21" t="s">
        <v>162</v>
      </c>
      <c r="D21" s="43" t="s">
        <v>163</v>
      </c>
      <c r="E21" s="44">
        <v>940</v>
      </c>
      <c r="F21" s="21" t="s">
        <v>53</v>
      </c>
      <c r="G21" s="44">
        <v>1150</v>
      </c>
      <c r="H21" s="21" t="s">
        <v>1463</v>
      </c>
      <c r="I21" s="44">
        <v>1150</v>
      </c>
      <c r="J21" s="21" t="s">
        <v>1464</v>
      </c>
      <c r="K21" s="44">
        <v>0</v>
      </c>
      <c r="L21" s="21" t="s">
        <v>53</v>
      </c>
      <c r="M21" s="44">
        <v>0</v>
      </c>
      <c r="N21" s="21" t="s">
        <v>53</v>
      </c>
      <c r="O21" s="44">
        <f t="shared" si="1"/>
        <v>940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21" t="s">
        <v>1466</v>
      </c>
      <c r="X21" s="21" t="s">
        <v>53</v>
      </c>
      <c r="Y21" s="1" t="s">
        <v>53</v>
      </c>
      <c r="Z21" s="1" t="s">
        <v>53</v>
      </c>
      <c r="AA21" s="45"/>
      <c r="AB21" s="1" t="s">
        <v>53</v>
      </c>
    </row>
    <row r="22" spans="1:28" ht="26.1" customHeight="1" x14ac:dyDescent="0.3">
      <c r="A22" s="21" t="s">
        <v>813</v>
      </c>
      <c r="B22" s="21" t="s">
        <v>811</v>
      </c>
      <c r="C22" s="21" t="s">
        <v>812</v>
      </c>
      <c r="D22" s="43" t="s">
        <v>163</v>
      </c>
      <c r="E22" s="44">
        <v>0</v>
      </c>
      <c r="F22" s="21" t="s">
        <v>53</v>
      </c>
      <c r="G22" s="44">
        <v>1055.5999999999999</v>
      </c>
      <c r="H22" s="21" t="s">
        <v>1448</v>
      </c>
      <c r="I22" s="44">
        <v>0</v>
      </c>
      <c r="J22" s="21" t="s">
        <v>53</v>
      </c>
      <c r="K22" s="44">
        <v>0</v>
      </c>
      <c r="L22" s="21" t="s">
        <v>53</v>
      </c>
      <c r="M22" s="44">
        <v>0</v>
      </c>
      <c r="N22" s="21" t="s">
        <v>53</v>
      </c>
      <c r="O22" s="44">
        <f t="shared" si="1"/>
        <v>1055.5999999999999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21" t="s">
        <v>1467</v>
      </c>
      <c r="X22" s="21" t="s">
        <v>53</v>
      </c>
      <c r="Y22" s="1" t="s">
        <v>53</v>
      </c>
      <c r="Z22" s="1" t="s">
        <v>53</v>
      </c>
      <c r="AA22" s="45"/>
      <c r="AB22" s="1" t="s">
        <v>53</v>
      </c>
    </row>
    <row r="23" spans="1:28" ht="26.1" customHeight="1" x14ac:dyDescent="0.3">
      <c r="A23" s="21" t="s">
        <v>799</v>
      </c>
      <c r="B23" s="21" t="s">
        <v>797</v>
      </c>
      <c r="C23" s="21" t="s">
        <v>798</v>
      </c>
      <c r="D23" s="43" t="s">
        <v>163</v>
      </c>
      <c r="E23" s="44">
        <v>3600</v>
      </c>
      <c r="F23" s="21" t="s">
        <v>53</v>
      </c>
      <c r="G23" s="44">
        <v>4200</v>
      </c>
      <c r="H23" s="21" t="s">
        <v>1468</v>
      </c>
      <c r="I23" s="44">
        <v>4595</v>
      </c>
      <c r="J23" s="21" t="s">
        <v>1469</v>
      </c>
      <c r="K23" s="44">
        <v>0</v>
      </c>
      <c r="L23" s="21" t="s">
        <v>53</v>
      </c>
      <c r="M23" s="44">
        <v>0</v>
      </c>
      <c r="N23" s="21" t="s">
        <v>53</v>
      </c>
      <c r="O23" s="44">
        <f t="shared" si="1"/>
        <v>3600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21" t="s">
        <v>1470</v>
      </c>
      <c r="X23" s="21" t="s">
        <v>53</v>
      </c>
      <c r="Y23" s="1" t="s">
        <v>53</v>
      </c>
      <c r="Z23" s="1" t="s">
        <v>53</v>
      </c>
      <c r="AA23" s="45"/>
      <c r="AB23" s="1" t="s">
        <v>53</v>
      </c>
    </row>
    <row r="24" spans="1:28" ht="26.1" customHeight="1" x14ac:dyDescent="0.3">
      <c r="A24" s="21" t="s">
        <v>790</v>
      </c>
      <c r="B24" s="21" t="s">
        <v>788</v>
      </c>
      <c r="C24" s="21" t="s">
        <v>789</v>
      </c>
      <c r="D24" s="43" t="s">
        <v>82</v>
      </c>
      <c r="E24" s="44">
        <v>0</v>
      </c>
      <c r="F24" s="21" t="s">
        <v>53</v>
      </c>
      <c r="G24" s="44">
        <v>0</v>
      </c>
      <c r="H24" s="21" t="s">
        <v>53</v>
      </c>
      <c r="I24" s="44">
        <v>0</v>
      </c>
      <c r="J24" s="21" t="s">
        <v>53</v>
      </c>
      <c r="K24" s="44">
        <v>47611</v>
      </c>
      <c r="L24" s="21" t="s">
        <v>1471</v>
      </c>
      <c r="M24" s="44">
        <v>0</v>
      </c>
      <c r="N24" s="21" t="s">
        <v>53</v>
      </c>
      <c r="O24" s="44">
        <f t="shared" si="1"/>
        <v>47611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21" t="s">
        <v>1472</v>
      </c>
      <c r="X24" s="21" t="s">
        <v>53</v>
      </c>
      <c r="Y24" s="1" t="s">
        <v>53</v>
      </c>
      <c r="Z24" s="1" t="s">
        <v>53</v>
      </c>
      <c r="AA24" s="45"/>
      <c r="AB24" s="1" t="s">
        <v>53</v>
      </c>
    </row>
    <row r="25" spans="1:28" ht="26.1" customHeight="1" x14ac:dyDescent="0.3">
      <c r="A25" s="21" t="s">
        <v>1156</v>
      </c>
      <c r="B25" s="21" t="s">
        <v>307</v>
      </c>
      <c r="C25" s="21" t="s">
        <v>1154</v>
      </c>
      <c r="D25" s="43" t="s">
        <v>163</v>
      </c>
      <c r="E25" s="44">
        <v>0</v>
      </c>
      <c r="F25" s="21" t="s">
        <v>53</v>
      </c>
      <c r="G25" s="44">
        <v>0</v>
      </c>
      <c r="H25" s="21" t="s">
        <v>53</v>
      </c>
      <c r="I25" s="44">
        <v>0</v>
      </c>
      <c r="J25" s="21" t="s">
        <v>53</v>
      </c>
      <c r="K25" s="44">
        <v>0</v>
      </c>
      <c r="L25" s="21" t="s">
        <v>53</v>
      </c>
      <c r="M25" s="44">
        <v>0</v>
      </c>
      <c r="N25" s="21" t="s">
        <v>53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21" t="s">
        <v>1473</v>
      </c>
      <c r="X25" s="21" t="s">
        <v>1155</v>
      </c>
      <c r="Y25" s="1" t="s">
        <v>53</v>
      </c>
      <c r="Z25" s="1" t="s">
        <v>53</v>
      </c>
      <c r="AA25" s="45"/>
      <c r="AB25" s="1" t="s">
        <v>53</v>
      </c>
    </row>
    <row r="26" spans="1:28" ht="26.1" customHeight="1" x14ac:dyDescent="0.3">
      <c r="A26" s="21" t="s">
        <v>310</v>
      </c>
      <c r="B26" s="21" t="s">
        <v>307</v>
      </c>
      <c r="C26" s="21" t="s">
        <v>308</v>
      </c>
      <c r="D26" s="43" t="s">
        <v>309</v>
      </c>
      <c r="E26" s="44">
        <v>0</v>
      </c>
      <c r="F26" s="21" t="s">
        <v>53</v>
      </c>
      <c r="G26" s="44">
        <v>6727.27</v>
      </c>
      <c r="H26" s="21" t="s">
        <v>1474</v>
      </c>
      <c r="I26" s="44">
        <v>7454.54</v>
      </c>
      <c r="J26" s="21" t="s">
        <v>1448</v>
      </c>
      <c r="K26" s="44">
        <v>0</v>
      </c>
      <c r="L26" s="21" t="s">
        <v>53</v>
      </c>
      <c r="M26" s="44">
        <v>0</v>
      </c>
      <c r="N26" s="21" t="s">
        <v>53</v>
      </c>
      <c r="O26" s="44">
        <f t="shared" ref="O26:O31" si="2">SMALL(E26:M26,COUNTIF(E26:M26,0)+1)</f>
        <v>6727.27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21" t="s">
        <v>1475</v>
      </c>
      <c r="X26" s="21" t="s">
        <v>53</v>
      </c>
      <c r="Y26" s="1" t="s">
        <v>53</v>
      </c>
      <c r="Z26" s="1" t="s">
        <v>53</v>
      </c>
      <c r="AA26" s="45"/>
      <c r="AB26" s="1" t="s">
        <v>53</v>
      </c>
    </row>
    <row r="27" spans="1:28" ht="26.1" customHeight="1" x14ac:dyDescent="0.3">
      <c r="A27" s="21" t="s">
        <v>758</v>
      </c>
      <c r="B27" s="21" t="s">
        <v>756</v>
      </c>
      <c r="C27" s="21" t="s">
        <v>757</v>
      </c>
      <c r="D27" s="43" t="s">
        <v>82</v>
      </c>
      <c r="E27" s="44">
        <v>0</v>
      </c>
      <c r="F27" s="21" t="s">
        <v>53</v>
      </c>
      <c r="G27" s="44">
        <v>58500</v>
      </c>
      <c r="H27" s="21" t="s">
        <v>1476</v>
      </c>
      <c r="I27" s="44">
        <v>0</v>
      </c>
      <c r="J27" s="21" t="s">
        <v>53</v>
      </c>
      <c r="K27" s="44">
        <v>0</v>
      </c>
      <c r="L27" s="21" t="s">
        <v>53</v>
      </c>
      <c r="M27" s="44">
        <v>0</v>
      </c>
      <c r="N27" s="21" t="s">
        <v>53</v>
      </c>
      <c r="O27" s="44">
        <f t="shared" si="2"/>
        <v>58500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21" t="s">
        <v>1477</v>
      </c>
      <c r="X27" s="21" t="s">
        <v>53</v>
      </c>
      <c r="Y27" s="1" t="s">
        <v>53</v>
      </c>
      <c r="Z27" s="1" t="s">
        <v>53</v>
      </c>
      <c r="AA27" s="45"/>
      <c r="AB27" s="1" t="s">
        <v>53</v>
      </c>
    </row>
    <row r="28" spans="1:28" ht="26.1" customHeight="1" x14ac:dyDescent="0.3">
      <c r="A28" s="21" t="s">
        <v>762</v>
      </c>
      <c r="B28" s="21" t="s">
        <v>760</v>
      </c>
      <c r="C28" s="21" t="s">
        <v>761</v>
      </c>
      <c r="D28" s="43" t="s">
        <v>304</v>
      </c>
      <c r="E28" s="44">
        <v>0</v>
      </c>
      <c r="F28" s="21" t="s">
        <v>53</v>
      </c>
      <c r="G28" s="44">
        <v>0</v>
      </c>
      <c r="H28" s="21" t="s">
        <v>53</v>
      </c>
      <c r="I28" s="44">
        <v>0</v>
      </c>
      <c r="J28" s="21" t="s">
        <v>53</v>
      </c>
      <c r="K28" s="44">
        <v>360000</v>
      </c>
      <c r="L28" s="21" t="s">
        <v>1478</v>
      </c>
      <c r="M28" s="44">
        <v>0</v>
      </c>
      <c r="N28" s="21" t="s">
        <v>53</v>
      </c>
      <c r="O28" s="44">
        <f t="shared" si="2"/>
        <v>360000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21" t="s">
        <v>1479</v>
      </c>
      <c r="X28" s="21" t="s">
        <v>53</v>
      </c>
      <c r="Y28" s="1" t="s">
        <v>53</v>
      </c>
      <c r="Z28" s="1" t="s">
        <v>53</v>
      </c>
      <c r="AA28" s="45"/>
      <c r="AB28" s="1" t="s">
        <v>53</v>
      </c>
    </row>
    <row r="29" spans="1:28" ht="26.1" customHeight="1" x14ac:dyDescent="0.3">
      <c r="A29" s="21" t="s">
        <v>1082</v>
      </c>
      <c r="B29" s="21" t="s">
        <v>1080</v>
      </c>
      <c r="C29" s="21" t="s">
        <v>1081</v>
      </c>
      <c r="D29" s="43" t="s">
        <v>304</v>
      </c>
      <c r="E29" s="44">
        <v>0</v>
      </c>
      <c r="F29" s="21" t="s">
        <v>53</v>
      </c>
      <c r="G29" s="44">
        <v>0</v>
      </c>
      <c r="H29" s="21" t="s">
        <v>53</v>
      </c>
      <c r="I29" s="44">
        <v>0</v>
      </c>
      <c r="J29" s="21" t="s">
        <v>53</v>
      </c>
      <c r="K29" s="44">
        <v>330000</v>
      </c>
      <c r="L29" s="21" t="s">
        <v>1480</v>
      </c>
      <c r="M29" s="44">
        <v>0</v>
      </c>
      <c r="N29" s="21" t="s">
        <v>53</v>
      </c>
      <c r="O29" s="44">
        <f t="shared" si="2"/>
        <v>330000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21" t="s">
        <v>1481</v>
      </c>
      <c r="X29" s="21" t="s">
        <v>53</v>
      </c>
      <c r="Y29" s="1" t="s">
        <v>53</v>
      </c>
      <c r="Z29" s="1" t="s">
        <v>53</v>
      </c>
      <c r="AA29" s="45"/>
      <c r="AB29" s="1" t="s">
        <v>53</v>
      </c>
    </row>
    <row r="30" spans="1:28" ht="26.1" customHeight="1" x14ac:dyDescent="0.3">
      <c r="A30" s="21" t="s">
        <v>251</v>
      </c>
      <c r="B30" s="21" t="s">
        <v>249</v>
      </c>
      <c r="C30" s="21" t="s">
        <v>250</v>
      </c>
      <c r="D30" s="43" t="s">
        <v>82</v>
      </c>
      <c r="E30" s="44">
        <v>0</v>
      </c>
      <c r="F30" s="21" t="s">
        <v>53</v>
      </c>
      <c r="G30" s="44">
        <v>0</v>
      </c>
      <c r="H30" s="21" t="s">
        <v>53</v>
      </c>
      <c r="I30" s="44">
        <v>0</v>
      </c>
      <c r="J30" s="21" t="s">
        <v>53</v>
      </c>
      <c r="K30" s="44">
        <v>0</v>
      </c>
      <c r="L30" s="21" t="s">
        <v>53</v>
      </c>
      <c r="M30" s="44">
        <v>7217</v>
      </c>
      <c r="N30" s="21" t="s">
        <v>1482</v>
      </c>
      <c r="O30" s="44">
        <f t="shared" si="2"/>
        <v>7217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21" t="s">
        <v>1483</v>
      </c>
      <c r="X30" s="21" t="s">
        <v>53</v>
      </c>
      <c r="Y30" s="1" t="s">
        <v>53</v>
      </c>
      <c r="Z30" s="1" t="s">
        <v>53</v>
      </c>
      <c r="AA30" s="45"/>
      <c r="AB30" s="1" t="s">
        <v>53</v>
      </c>
    </row>
    <row r="31" spans="1:28" ht="26.1" customHeight="1" x14ac:dyDescent="0.3">
      <c r="A31" s="21" t="s">
        <v>155</v>
      </c>
      <c r="B31" s="21" t="s">
        <v>154</v>
      </c>
      <c r="C31" s="21" t="s">
        <v>53</v>
      </c>
      <c r="D31" s="43" t="s">
        <v>82</v>
      </c>
      <c r="E31" s="44">
        <v>0</v>
      </c>
      <c r="F31" s="21" t="s">
        <v>53</v>
      </c>
      <c r="G31" s="44">
        <v>0</v>
      </c>
      <c r="H31" s="21" t="s">
        <v>53</v>
      </c>
      <c r="I31" s="44">
        <v>0</v>
      </c>
      <c r="J31" s="21" t="s">
        <v>53</v>
      </c>
      <c r="K31" s="44">
        <v>0</v>
      </c>
      <c r="L31" s="21" t="s">
        <v>53</v>
      </c>
      <c r="M31" s="44">
        <v>95570</v>
      </c>
      <c r="N31" s="21" t="s">
        <v>1484</v>
      </c>
      <c r="O31" s="44">
        <f t="shared" si="2"/>
        <v>95570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21" t="s">
        <v>1485</v>
      </c>
      <c r="X31" s="21" t="s">
        <v>53</v>
      </c>
      <c r="Y31" s="1" t="s">
        <v>53</v>
      </c>
      <c r="Z31" s="1" t="s">
        <v>53</v>
      </c>
      <c r="AA31" s="45"/>
      <c r="AB31" s="1" t="s">
        <v>53</v>
      </c>
    </row>
    <row r="32" spans="1:28" ht="26.1" customHeight="1" x14ac:dyDescent="0.3">
      <c r="A32" s="21" t="s">
        <v>152</v>
      </c>
      <c r="B32" s="21" t="s">
        <v>150</v>
      </c>
      <c r="C32" s="21" t="s">
        <v>151</v>
      </c>
      <c r="D32" s="43" t="s">
        <v>82</v>
      </c>
      <c r="E32" s="44">
        <v>0</v>
      </c>
      <c r="F32" s="21" t="s">
        <v>53</v>
      </c>
      <c r="G32" s="44">
        <v>0</v>
      </c>
      <c r="H32" s="21" t="s">
        <v>53</v>
      </c>
      <c r="I32" s="44">
        <v>0</v>
      </c>
      <c r="J32" s="21" t="s">
        <v>53</v>
      </c>
      <c r="K32" s="44">
        <v>0</v>
      </c>
      <c r="L32" s="21" t="s">
        <v>53</v>
      </c>
      <c r="M32" s="44">
        <v>0</v>
      </c>
      <c r="N32" s="21" t="s">
        <v>53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21" t="s">
        <v>1486</v>
      </c>
      <c r="X32" s="21" t="s">
        <v>53</v>
      </c>
      <c r="Y32" s="1" t="s">
        <v>53</v>
      </c>
      <c r="Z32" s="1" t="s">
        <v>53</v>
      </c>
      <c r="AA32" s="45"/>
      <c r="AB32" s="1" t="s">
        <v>53</v>
      </c>
    </row>
    <row r="33" spans="1:28" ht="26.1" customHeight="1" x14ac:dyDescent="0.3">
      <c r="A33" s="21" t="s">
        <v>380</v>
      </c>
      <c r="B33" s="21" t="s">
        <v>150</v>
      </c>
      <c r="C33" s="21" t="s">
        <v>151</v>
      </c>
      <c r="D33" s="43" t="s">
        <v>82</v>
      </c>
      <c r="E33" s="44">
        <v>80100</v>
      </c>
      <c r="F33" s="21" t="s">
        <v>53</v>
      </c>
      <c r="G33" s="44">
        <v>0</v>
      </c>
      <c r="H33" s="21" t="s">
        <v>53</v>
      </c>
      <c r="I33" s="44">
        <v>0</v>
      </c>
      <c r="J33" s="21" t="s">
        <v>53</v>
      </c>
      <c r="K33" s="44">
        <v>0</v>
      </c>
      <c r="L33" s="21" t="s">
        <v>53</v>
      </c>
      <c r="M33" s="44">
        <v>0</v>
      </c>
      <c r="N33" s="21" t="s">
        <v>53</v>
      </c>
      <c r="O33" s="44">
        <f t="shared" ref="O33:O65" si="3">SMALL(E33:M33,COUNTIF(E33:M33,0)+1)</f>
        <v>80100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21" t="s">
        <v>1487</v>
      </c>
      <c r="X33" s="21" t="s">
        <v>379</v>
      </c>
      <c r="Y33" s="1" t="s">
        <v>53</v>
      </c>
      <c r="Z33" s="1" t="s">
        <v>53</v>
      </c>
      <c r="AA33" s="45"/>
      <c r="AB33" s="1" t="s">
        <v>53</v>
      </c>
    </row>
    <row r="34" spans="1:28" ht="26.1" customHeight="1" x14ac:dyDescent="0.3">
      <c r="A34" s="21" t="s">
        <v>1063</v>
      </c>
      <c r="B34" s="21" t="s">
        <v>1061</v>
      </c>
      <c r="C34" s="21" t="s">
        <v>1062</v>
      </c>
      <c r="D34" s="43" t="s">
        <v>82</v>
      </c>
      <c r="E34" s="44">
        <v>0</v>
      </c>
      <c r="F34" s="21" t="s">
        <v>53</v>
      </c>
      <c r="G34" s="44">
        <v>17500</v>
      </c>
      <c r="H34" s="21" t="s">
        <v>1488</v>
      </c>
      <c r="I34" s="44">
        <v>0</v>
      </c>
      <c r="J34" s="21" t="s">
        <v>53</v>
      </c>
      <c r="K34" s="44">
        <v>0</v>
      </c>
      <c r="L34" s="21" t="s">
        <v>53</v>
      </c>
      <c r="M34" s="44">
        <v>0</v>
      </c>
      <c r="N34" s="21" t="s">
        <v>53</v>
      </c>
      <c r="O34" s="44">
        <f t="shared" si="3"/>
        <v>17500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21" t="s">
        <v>1489</v>
      </c>
      <c r="X34" s="21" t="s">
        <v>53</v>
      </c>
      <c r="Y34" s="1" t="s">
        <v>53</v>
      </c>
      <c r="Z34" s="1" t="s">
        <v>53</v>
      </c>
      <c r="AA34" s="45"/>
      <c r="AB34" s="1" t="s">
        <v>53</v>
      </c>
    </row>
    <row r="35" spans="1:28" ht="26.1" customHeight="1" x14ac:dyDescent="0.3">
      <c r="A35" s="21" t="s">
        <v>976</v>
      </c>
      <c r="B35" s="21" t="s">
        <v>965</v>
      </c>
      <c r="C35" s="21" t="s">
        <v>975</v>
      </c>
      <c r="D35" s="43" t="s">
        <v>82</v>
      </c>
      <c r="E35" s="44">
        <v>5246</v>
      </c>
      <c r="F35" s="21" t="s">
        <v>53</v>
      </c>
      <c r="G35" s="44">
        <v>5246.91</v>
      </c>
      <c r="H35" s="21" t="s">
        <v>1490</v>
      </c>
      <c r="I35" s="44">
        <v>5925.92</v>
      </c>
      <c r="J35" s="21" t="s">
        <v>1491</v>
      </c>
      <c r="K35" s="44">
        <v>0</v>
      </c>
      <c r="L35" s="21" t="s">
        <v>53</v>
      </c>
      <c r="M35" s="44">
        <v>0</v>
      </c>
      <c r="N35" s="21" t="s">
        <v>53</v>
      </c>
      <c r="O35" s="44">
        <f t="shared" si="3"/>
        <v>5246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21" t="s">
        <v>1492</v>
      </c>
      <c r="X35" s="21" t="s">
        <v>53</v>
      </c>
      <c r="Y35" s="1" t="s">
        <v>53</v>
      </c>
      <c r="Z35" s="1" t="s">
        <v>53</v>
      </c>
      <c r="AA35" s="45"/>
      <c r="AB35" s="1" t="s">
        <v>53</v>
      </c>
    </row>
    <row r="36" spans="1:28" ht="26.1" customHeight="1" x14ac:dyDescent="0.3">
      <c r="A36" s="21" t="s">
        <v>967</v>
      </c>
      <c r="B36" s="21" t="s">
        <v>965</v>
      </c>
      <c r="C36" s="21" t="s">
        <v>966</v>
      </c>
      <c r="D36" s="43" t="s">
        <v>82</v>
      </c>
      <c r="E36" s="44">
        <v>6851</v>
      </c>
      <c r="F36" s="21" t="s">
        <v>53</v>
      </c>
      <c r="G36" s="44">
        <v>6851.85</v>
      </c>
      <c r="H36" s="21" t="s">
        <v>1490</v>
      </c>
      <c r="I36" s="44">
        <v>7839.5</v>
      </c>
      <c r="J36" s="21" t="s">
        <v>1491</v>
      </c>
      <c r="K36" s="44">
        <v>0</v>
      </c>
      <c r="L36" s="21" t="s">
        <v>53</v>
      </c>
      <c r="M36" s="44">
        <v>0</v>
      </c>
      <c r="N36" s="21" t="s">
        <v>53</v>
      </c>
      <c r="O36" s="44">
        <f t="shared" si="3"/>
        <v>6851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21" t="s">
        <v>1493</v>
      </c>
      <c r="X36" s="21" t="s">
        <v>53</v>
      </c>
      <c r="Y36" s="1" t="s">
        <v>53</v>
      </c>
      <c r="Z36" s="1" t="s">
        <v>53</v>
      </c>
      <c r="AA36" s="45"/>
      <c r="AB36" s="1" t="s">
        <v>53</v>
      </c>
    </row>
    <row r="37" spans="1:28" ht="26.1" customHeight="1" x14ac:dyDescent="0.3">
      <c r="A37" s="21" t="s">
        <v>256</v>
      </c>
      <c r="B37" s="21" t="s">
        <v>253</v>
      </c>
      <c r="C37" s="21" t="s">
        <v>254</v>
      </c>
      <c r="D37" s="43" t="s">
        <v>255</v>
      </c>
      <c r="E37" s="44">
        <v>0</v>
      </c>
      <c r="F37" s="21" t="s">
        <v>53</v>
      </c>
      <c r="G37" s="44">
        <v>0</v>
      </c>
      <c r="H37" s="21" t="s">
        <v>53</v>
      </c>
      <c r="I37" s="44">
        <v>0</v>
      </c>
      <c r="J37" s="21" t="s">
        <v>53</v>
      </c>
      <c r="K37" s="44">
        <v>0</v>
      </c>
      <c r="L37" s="21" t="s">
        <v>53</v>
      </c>
      <c r="M37" s="44">
        <v>5300</v>
      </c>
      <c r="N37" s="21" t="s">
        <v>1494</v>
      </c>
      <c r="O37" s="44">
        <f t="shared" si="3"/>
        <v>5300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21" t="s">
        <v>1495</v>
      </c>
      <c r="X37" s="21" t="s">
        <v>53</v>
      </c>
      <c r="Y37" s="1" t="s">
        <v>53</v>
      </c>
      <c r="Z37" s="1" t="s">
        <v>53</v>
      </c>
      <c r="AA37" s="45"/>
      <c r="AB37" s="1" t="s">
        <v>53</v>
      </c>
    </row>
    <row r="38" spans="1:28" ht="26.1" customHeight="1" x14ac:dyDescent="0.3">
      <c r="A38" s="21" t="s">
        <v>232</v>
      </c>
      <c r="B38" s="21" t="s">
        <v>231</v>
      </c>
      <c r="C38" s="21" t="s">
        <v>225</v>
      </c>
      <c r="D38" s="43" t="s">
        <v>82</v>
      </c>
      <c r="E38" s="44">
        <v>0</v>
      </c>
      <c r="F38" s="21" t="s">
        <v>53</v>
      </c>
      <c r="G38" s="44">
        <v>0</v>
      </c>
      <c r="H38" s="21" t="s">
        <v>53</v>
      </c>
      <c r="I38" s="44">
        <v>0</v>
      </c>
      <c r="J38" s="21" t="s">
        <v>53</v>
      </c>
      <c r="K38" s="44">
        <v>187900</v>
      </c>
      <c r="L38" s="21" t="s">
        <v>1488</v>
      </c>
      <c r="M38" s="44">
        <v>0</v>
      </c>
      <c r="N38" s="21" t="s">
        <v>53</v>
      </c>
      <c r="O38" s="44">
        <f t="shared" si="3"/>
        <v>187900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21" t="s">
        <v>1496</v>
      </c>
      <c r="X38" s="21" t="s">
        <v>53</v>
      </c>
      <c r="Y38" s="1" t="s">
        <v>53</v>
      </c>
      <c r="Z38" s="1" t="s">
        <v>53</v>
      </c>
      <c r="AA38" s="45"/>
      <c r="AB38" s="1" t="s">
        <v>53</v>
      </c>
    </row>
    <row r="39" spans="1:28" ht="26.1" customHeight="1" x14ac:dyDescent="0.3">
      <c r="A39" s="21" t="s">
        <v>226</v>
      </c>
      <c r="B39" s="21" t="s">
        <v>224</v>
      </c>
      <c r="C39" s="21" t="s">
        <v>225</v>
      </c>
      <c r="D39" s="43" t="s">
        <v>82</v>
      </c>
      <c r="E39" s="44">
        <v>0</v>
      </c>
      <c r="F39" s="21" t="s">
        <v>53</v>
      </c>
      <c r="G39" s="44">
        <v>0</v>
      </c>
      <c r="H39" s="21" t="s">
        <v>53</v>
      </c>
      <c r="I39" s="44">
        <v>0</v>
      </c>
      <c r="J39" s="21" t="s">
        <v>53</v>
      </c>
      <c r="K39" s="44">
        <v>171800</v>
      </c>
      <c r="L39" s="21" t="s">
        <v>1497</v>
      </c>
      <c r="M39" s="44">
        <v>0</v>
      </c>
      <c r="N39" s="21" t="s">
        <v>53</v>
      </c>
      <c r="O39" s="44">
        <f t="shared" si="3"/>
        <v>171800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21" t="s">
        <v>1498</v>
      </c>
      <c r="X39" s="21" t="s">
        <v>53</v>
      </c>
      <c r="Y39" s="1" t="s">
        <v>53</v>
      </c>
      <c r="Z39" s="1" t="s">
        <v>53</v>
      </c>
      <c r="AA39" s="45"/>
      <c r="AB39" s="1" t="s">
        <v>53</v>
      </c>
    </row>
    <row r="40" spans="1:28" ht="26.1" customHeight="1" x14ac:dyDescent="0.3">
      <c r="A40" s="21" t="s">
        <v>229</v>
      </c>
      <c r="B40" s="21" t="s">
        <v>228</v>
      </c>
      <c r="C40" s="21" t="s">
        <v>225</v>
      </c>
      <c r="D40" s="43" t="s">
        <v>82</v>
      </c>
      <c r="E40" s="44">
        <v>0</v>
      </c>
      <c r="F40" s="21" t="s">
        <v>53</v>
      </c>
      <c r="G40" s="44">
        <v>0</v>
      </c>
      <c r="H40" s="21" t="s">
        <v>53</v>
      </c>
      <c r="I40" s="44">
        <v>0</v>
      </c>
      <c r="J40" s="21" t="s">
        <v>53</v>
      </c>
      <c r="K40" s="44">
        <v>187900</v>
      </c>
      <c r="L40" s="21" t="s">
        <v>1497</v>
      </c>
      <c r="M40" s="44">
        <v>0</v>
      </c>
      <c r="N40" s="21" t="s">
        <v>53</v>
      </c>
      <c r="O40" s="44">
        <f t="shared" si="3"/>
        <v>187900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21" t="s">
        <v>1499</v>
      </c>
      <c r="X40" s="21" t="s">
        <v>53</v>
      </c>
      <c r="Y40" s="1" t="s">
        <v>53</v>
      </c>
      <c r="Z40" s="1" t="s">
        <v>53</v>
      </c>
      <c r="AA40" s="45"/>
      <c r="AB40" s="1" t="s">
        <v>53</v>
      </c>
    </row>
    <row r="41" spans="1:28" ht="26.1" customHeight="1" x14ac:dyDescent="0.3">
      <c r="A41" s="21" t="s">
        <v>222</v>
      </c>
      <c r="B41" s="21" t="s">
        <v>220</v>
      </c>
      <c r="C41" s="21" t="s">
        <v>221</v>
      </c>
      <c r="D41" s="43" t="s">
        <v>82</v>
      </c>
      <c r="E41" s="44">
        <v>0</v>
      </c>
      <c r="F41" s="21" t="s">
        <v>53</v>
      </c>
      <c r="G41" s="44">
        <v>0</v>
      </c>
      <c r="H41" s="21" t="s">
        <v>53</v>
      </c>
      <c r="I41" s="44">
        <v>0</v>
      </c>
      <c r="J41" s="21" t="s">
        <v>53</v>
      </c>
      <c r="K41" s="44">
        <v>88800</v>
      </c>
      <c r="L41" s="21" t="s">
        <v>1497</v>
      </c>
      <c r="M41" s="44">
        <v>0</v>
      </c>
      <c r="N41" s="21" t="s">
        <v>53</v>
      </c>
      <c r="O41" s="44">
        <f t="shared" si="3"/>
        <v>88800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21" t="s">
        <v>1500</v>
      </c>
      <c r="X41" s="21" t="s">
        <v>53</v>
      </c>
      <c r="Y41" s="1" t="s">
        <v>53</v>
      </c>
      <c r="Z41" s="1" t="s">
        <v>53</v>
      </c>
      <c r="AA41" s="45"/>
      <c r="AB41" s="1" t="s">
        <v>53</v>
      </c>
    </row>
    <row r="42" spans="1:28" ht="26.1" customHeight="1" x14ac:dyDescent="0.3">
      <c r="A42" s="21" t="s">
        <v>599</v>
      </c>
      <c r="B42" s="21" t="s">
        <v>597</v>
      </c>
      <c r="C42" s="21" t="s">
        <v>598</v>
      </c>
      <c r="D42" s="43" t="s">
        <v>70</v>
      </c>
      <c r="E42" s="44">
        <v>3929</v>
      </c>
      <c r="F42" s="21" t="s">
        <v>53</v>
      </c>
      <c r="G42" s="44">
        <v>3950</v>
      </c>
      <c r="H42" s="21" t="s">
        <v>1460</v>
      </c>
      <c r="I42" s="44">
        <v>0</v>
      </c>
      <c r="J42" s="21" t="s">
        <v>53</v>
      </c>
      <c r="K42" s="44">
        <v>0</v>
      </c>
      <c r="L42" s="21" t="s">
        <v>53</v>
      </c>
      <c r="M42" s="44">
        <v>0</v>
      </c>
      <c r="N42" s="21" t="s">
        <v>53</v>
      </c>
      <c r="O42" s="44">
        <f t="shared" si="3"/>
        <v>3929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21" t="s">
        <v>1501</v>
      </c>
      <c r="X42" s="21" t="s">
        <v>53</v>
      </c>
      <c r="Y42" s="1" t="s">
        <v>53</v>
      </c>
      <c r="Z42" s="1" t="s">
        <v>53</v>
      </c>
      <c r="AA42" s="45"/>
      <c r="AB42" s="1" t="s">
        <v>53</v>
      </c>
    </row>
    <row r="43" spans="1:28" ht="26.1" customHeight="1" x14ac:dyDescent="0.3">
      <c r="A43" s="21" t="s">
        <v>609</v>
      </c>
      <c r="B43" s="21" t="s">
        <v>604</v>
      </c>
      <c r="C43" s="21" t="s">
        <v>608</v>
      </c>
      <c r="D43" s="43" t="s">
        <v>255</v>
      </c>
      <c r="E43" s="44">
        <v>0</v>
      </c>
      <c r="F43" s="21" t="s">
        <v>53</v>
      </c>
      <c r="G43" s="44">
        <v>1400</v>
      </c>
      <c r="H43" s="21" t="s">
        <v>1460</v>
      </c>
      <c r="I43" s="44">
        <v>2000</v>
      </c>
      <c r="J43" s="21" t="s">
        <v>1502</v>
      </c>
      <c r="K43" s="44">
        <v>0</v>
      </c>
      <c r="L43" s="21" t="s">
        <v>53</v>
      </c>
      <c r="M43" s="44">
        <v>0</v>
      </c>
      <c r="N43" s="21" t="s">
        <v>53</v>
      </c>
      <c r="O43" s="44">
        <f t="shared" si="3"/>
        <v>1400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21" t="s">
        <v>1503</v>
      </c>
      <c r="X43" s="21" t="s">
        <v>53</v>
      </c>
      <c r="Y43" s="1" t="s">
        <v>53</v>
      </c>
      <c r="Z43" s="1" t="s">
        <v>53</v>
      </c>
      <c r="AA43" s="45"/>
      <c r="AB43" s="1" t="s">
        <v>53</v>
      </c>
    </row>
    <row r="44" spans="1:28" ht="26.1" customHeight="1" x14ac:dyDescent="0.3">
      <c r="A44" s="21" t="s">
        <v>709</v>
      </c>
      <c r="B44" s="21" t="s">
        <v>604</v>
      </c>
      <c r="C44" s="21" t="s">
        <v>708</v>
      </c>
      <c r="D44" s="43" t="s">
        <v>255</v>
      </c>
      <c r="E44" s="44">
        <v>0</v>
      </c>
      <c r="F44" s="21" t="s">
        <v>53</v>
      </c>
      <c r="G44" s="44">
        <v>0</v>
      </c>
      <c r="H44" s="21" t="s">
        <v>53</v>
      </c>
      <c r="I44" s="44">
        <v>0</v>
      </c>
      <c r="J44" s="21" t="s">
        <v>53</v>
      </c>
      <c r="K44" s="44">
        <v>0</v>
      </c>
      <c r="L44" s="21" t="s">
        <v>53</v>
      </c>
      <c r="M44" s="44">
        <v>900</v>
      </c>
      <c r="N44" s="21" t="s">
        <v>53</v>
      </c>
      <c r="O44" s="44">
        <f t="shared" si="3"/>
        <v>900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21" t="s">
        <v>1504</v>
      </c>
      <c r="X44" s="21" t="s">
        <v>53</v>
      </c>
      <c r="Y44" s="1" t="s">
        <v>53</v>
      </c>
      <c r="Z44" s="1" t="s">
        <v>53</v>
      </c>
      <c r="AA44" s="45"/>
      <c r="AB44" s="1" t="s">
        <v>53</v>
      </c>
    </row>
    <row r="45" spans="1:28" ht="26.1" customHeight="1" x14ac:dyDescent="0.3">
      <c r="A45" s="21" t="s">
        <v>606</v>
      </c>
      <c r="B45" s="21" t="s">
        <v>604</v>
      </c>
      <c r="C45" s="21" t="s">
        <v>605</v>
      </c>
      <c r="D45" s="43" t="s">
        <v>255</v>
      </c>
      <c r="E45" s="44">
        <v>0</v>
      </c>
      <c r="F45" s="21" t="s">
        <v>53</v>
      </c>
      <c r="G45" s="44">
        <v>1590</v>
      </c>
      <c r="H45" s="21" t="s">
        <v>1460</v>
      </c>
      <c r="I45" s="44">
        <v>2300</v>
      </c>
      <c r="J45" s="21" t="s">
        <v>1502</v>
      </c>
      <c r="K45" s="44">
        <v>0</v>
      </c>
      <c r="L45" s="21" t="s">
        <v>53</v>
      </c>
      <c r="M45" s="44">
        <v>0</v>
      </c>
      <c r="N45" s="21" t="s">
        <v>53</v>
      </c>
      <c r="O45" s="44">
        <f t="shared" si="3"/>
        <v>1590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21" t="s">
        <v>1505</v>
      </c>
      <c r="X45" s="21" t="s">
        <v>53</v>
      </c>
      <c r="Y45" s="1" t="s">
        <v>53</v>
      </c>
      <c r="Z45" s="1" t="s">
        <v>53</v>
      </c>
      <c r="AA45" s="45"/>
      <c r="AB45" s="1" t="s">
        <v>53</v>
      </c>
    </row>
    <row r="46" spans="1:28" ht="26.1" customHeight="1" x14ac:dyDescent="0.3">
      <c r="A46" s="21" t="s">
        <v>640</v>
      </c>
      <c r="B46" s="21" t="s">
        <v>638</v>
      </c>
      <c r="C46" s="21" t="s">
        <v>639</v>
      </c>
      <c r="D46" s="43" t="s">
        <v>255</v>
      </c>
      <c r="E46" s="44">
        <v>27739</v>
      </c>
      <c r="F46" s="21" t="s">
        <v>53</v>
      </c>
      <c r="G46" s="44">
        <v>0</v>
      </c>
      <c r="H46" s="21" t="s">
        <v>53</v>
      </c>
      <c r="I46" s="44">
        <v>0</v>
      </c>
      <c r="J46" s="21" t="s">
        <v>53</v>
      </c>
      <c r="K46" s="44">
        <v>0</v>
      </c>
      <c r="L46" s="21" t="s">
        <v>53</v>
      </c>
      <c r="M46" s="44">
        <v>0</v>
      </c>
      <c r="N46" s="21" t="s">
        <v>53</v>
      </c>
      <c r="O46" s="44">
        <f t="shared" si="3"/>
        <v>27739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21" t="s">
        <v>1506</v>
      </c>
      <c r="X46" s="21" t="s">
        <v>53</v>
      </c>
      <c r="Y46" s="1" t="s">
        <v>53</v>
      </c>
      <c r="Z46" s="1" t="s">
        <v>53</v>
      </c>
      <c r="AA46" s="45"/>
      <c r="AB46" s="1" t="s">
        <v>53</v>
      </c>
    </row>
    <row r="47" spans="1:28" ht="26.1" customHeight="1" x14ac:dyDescent="0.3">
      <c r="A47" s="21" t="s">
        <v>643</v>
      </c>
      <c r="B47" s="21" t="s">
        <v>638</v>
      </c>
      <c r="C47" s="21" t="s">
        <v>642</v>
      </c>
      <c r="D47" s="43" t="s">
        <v>255</v>
      </c>
      <c r="E47" s="44">
        <v>9246</v>
      </c>
      <c r="F47" s="21" t="s">
        <v>53</v>
      </c>
      <c r="G47" s="44">
        <v>10000</v>
      </c>
      <c r="H47" s="21" t="s">
        <v>1460</v>
      </c>
      <c r="I47" s="44">
        <v>0</v>
      </c>
      <c r="J47" s="21" t="s">
        <v>53</v>
      </c>
      <c r="K47" s="44">
        <v>0</v>
      </c>
      <c r="L47" s="21" t="s">
        <v>53</v>
      </c>
      <c r="M47" s="44">
        <v>0</v>
      </c>
      <c r="N47" s="21" t="s">
        <v>53</v>
      </c>
      <c r="O47" s="44">
        <f t="shared" si="3"/>
        <v>9246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21" t="s">
        <v>1507</v>
      </c>
      <c r="X47" s="21" t="s">
        <v>53</v>
      </c>
      <c r="Y47" s="1" t="s">
        <v>53</v>
      </c>
      <c r="Z47" s="1" t="s">
        <v>53</v>
      </c>
      <c r="AA47" s="45"/>
      <c r="AB47" s="1" t="s">
        <v>53</v>
      </c>
    </row>
    <row r="48" spans="1:28" ht="26.1" customHeight="1" x14ac:dyDescent="0.3">
      <c r="A48" s="21" t="s">
        <v>646</v>
      </c>
      <c r="B48" s="21" t="s">
        <v>638</v>
      </c>
      <c r="C48" s="21" t="s">
        <v>645</v>
      </c>
      <c r="D48" s="43" t="s">
        <v>255</v>
      </c>
      <c r="E48" s="44">
        <v>0</v>
      </c>
      <c r="F48" s="21" t="s">
        <v>53</v>
      </c>
      <c r="G48" s="44">
        <v>25000</v>
      </c>
      <c r="H48" s="21" t="s">
        <v>1460</v>
      </c>
      <c r="I48" s="44">
        <v>0</v>
      </c>
      <c r="J48" s="21" t="s">
        <v>53</v>
      </c>
      <c r="K48" s="44">
        <v>0</v>
      </c>
      <c r="L48" s="21" t="s">
        <v>53</v>
      </c>
      <c r="M48" s="44">
        <v>0</v>
      </c>
      <c r="N48" s="21" t="s">
        <v>53</v>
      </c>
      <c r="O48" s="44">
        <f t="shared" si="3"/>
        <v>25000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21" t="s">
        <v>1508</v>
      </c>
      <c r="X48" s="21" t="s">
        <v>53</v>
      </c>
      <c r="Y48" s="1" t="s">
        <v>53</v>
      </c>
      <c r="Z48" s="1" t="s">
        <v>53</v>
      </c>
      <c r="AA48" s="45"/>
      <c r="AB48" s="1" t="s">
        <v>53</v>
      </c>
    </row>
    <row r="49" spans="1:28" ht="26.1" customHeight="1" x14ac:dyDescent="0.3">
      <c r="A49" s="21" t="s">
        <v>652</v>
      </c>
      <c r="B49" s="21" t="s">
        <v>638</v>
      </c>
      <c r="C49" s="21" t="s">
        <v>651</v>
      </c>
      <c r="D49" s="43" t="s">
        <v>255</v>
      </c>
      <c r="E49" s="44">
        <v>0</v>
      </c>
      <c r="F49" s="21" t="s">
        <v>53</v>
      </c>
      <c r="G49" s="44">
        <v>6000</v>
      </c>
      <c r="H49" s="21" t="s">
        <v>1509</v>
      </c>
      <c r="I49" s="44">
        <v>0</v>
      </c>
      <c r="J49" s="21" t="s">
        <v>53</v>
      </c>
      <c r="K49" s="44">
        <v>0</v>
      </c>
      <c r="L49" s="21" t="s">
        <v>53</v>
      </c>
      <c r="M49" s="44">
        <v>0</v>
      </c>
      <c r="N49" s="21" t="s">
        <v>53</v>
      </c>
      <c r="O49" s="44">
        <f t="shared" si="3"/>
        <v>6000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21" t="s">
        <v>1510</v>
      </c>
      <c r="X49" s="21" t="s">
        <v>53</v>
      </c>
      <c r="Y49" s="1" t="s">
        <v>53</v>
      </c>
      <c r="Z49" s="1" t="s">
        <v>53</v>
      </c>
      <c r="AA49" s="45"/>
      <c r="AB49" s="1" t="s">
        <v>53</v>
      </c>
    </row>
    <row r="50" spans="1:28" ht="26.1" customHeight="1" x14ac:dyDescent="0.3">
      <c r="A50" s="21" t="s">
        <v>655</v>
      </c>
      <c r="B50" s="21" t="s">
        <v>638</v>
      </c>
      <c r="C50" s="21" t="s">
        <v>654</v>
      </c>
      <c r="D50" s="43" t="s">
        <v>255</v>
      </c>
      <c r="E50" s="44">
        <v>0</v>
      </c>
      <c r="F50" s="21" t="s">
        <v>53</v>
      </c>
      <c r="G50" s="44">
        <v>8000</v>
      </c>
      <c r="H50" s="21" t="s">
        <v>1509</v>
      </c>
      <c r="I50" s="44">
        <v>0</v>
      </c>
      <c r="J50" s="21" t="s">
        <v>53</v>
      </c>
      <c r="K50" s="44">
        <v>0</v>
      </c>
      <c r="L50" s="21" t="s">
        <v>53</v>
      </c>
      <c r="M50" s="44">
        <v>0</v>
      </c>
      <c r="N50" s="21" t="s">
        <v>53</v>
      </c>
      <c r="O50" s="44">
        <f t="shared" si="3"/>
        <v>8000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21" t="s">
        <v>1511</v>
      </c>
      <c r="X50" s="21" t="s">
        <v>53</v>
      </c>
      <c r="Y50" s="1" t="s">
        <v>53</v>
      </c>
      <c r="Z50" s="1" t="s">
        <v>53</v>
      </c>
      <c r="AA50" s="45"/>
      <c r="AB50" s="1" t="s">
        <v>53</v>
      </c>
    </row>
    <row r="51" spans="1:28" ht="26.1" customHeight="1" x14ac:dyDescent="0.3">
      <c r="A51" s="21" t="s">
        <v>649</v>
      </c>
      <c r="B51" s="21" t="s">
        <v>638</v>
      </c>
      <c r="C51" s="21" t="s">
        <v>648</v>
      </c>
      <c r="D51" s="43" t="s">
        <v>255</v>
      </c>
      <c r="E51" s="44">
        <v>0</v>
      </c>
      <c r="F51" s="21" t="s">
        <v>53</v>
      </c>
      <c r="G51" s="44">
        <v>25000</v>
      </c>
      <c r="H51" s="21" t="s">
        <v>1509</v>
      </c>
      <c r="I51" s="44">
        <v>0</v>
      </c>
      <c r="J51" s="21" t="s">
        <v>53</v>
      </c>
      <c r="K51" s="44">
        <v>0</v>
      </c>
      <c r="L51" s="21" t="s">
        <v>53</v>
      </c>
      <c r="M51" s="44">
        <v>0</v>
      </c>
      <c r="N51" s="21" t="s">
        <v>53</v>
      </c>
      <c r="O51" s="44">
        <f t="shared" si="3"/>
        <v>25000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21" t="s">
        <v>1512</v>
      </c>
      <c r="X51" s="21" t="s">
        <v>53</v>
      </c>
      <c r="Y51" s="1" t="s">
        <v>53</v>
      </c>
      <c r="Z51" s="1" t="s">
        <v>53</v>
      </c>
      <c r="AA51" s="45"/>
      <c r="AB51" s="1" t="s">
        <v>53</v>
      </c>
    </row>
    <row r="52" spans="1:28" ht="26.1" customHeight="1" x14ac:dyDescent="0.3">
      <c r="A52" s="21" t="s">
        <v>660</v>
      </c>
      <c r="B52" s="21" t="s">
        <v>638</v>
      </c>
      <c r="C52" s="21" t="s">
        <v>659</v>
      </c>
      <c r="D52" s="43" t="s">
        <v>255</v>
      </c>
      <c r="E52" s="44">
        <v>0</v>
      </c>
      <c r="F52" s="21" t="s">
        <v>53</v>
      </c>
      <c r="G52" s="44">
        <v>9500</v>
      </c>
      <c r="H52" s="21" t="s">
        <v>1460</v>
      </c>
      <c r="I52" s="44">
        <v>0</v>
      </c>
      <c r="J52" s="21" t="s">
        <v>53</v>
      </c>
      <c r="K52" s="44">
        <v>0</v>
      </c>
      <c r="L52" s="21" t="s">
        <v>53</v>
      </c>
      <c r="M52" s="44">
        <v>0</v>
      </c>
      <c r="N52" s="21" t="s">
        <v>53</v>
      </c>
      <c r="O52" s="44">
        <f t="shared" si="3"/>
        <v>9500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21" t="s">
        <v>1513</v>
      </c>
      <c r="X52" s="21" t="s">
        <v>53</v>
      </c>
      <c r="Y52" s="1" t="s">
        <v>53</v>
      </c>
      <c r="Z52" s="1" t="s">
        <v>53</v>
      </c>
      <c r="AA52" s="45"/>
      <c r="AB52" s="1" t="s">
        <v>53</v>
      </c>
    </row>
    <row r="53" spans="1:28" ht="26.1" customHeight="1" x14ac:dyDescent="0.3">
      <c r="A53" s="21" t="s">
        <v>663</v>
      </c>
      <c r="B53" s="21" t="s">
        <v>638</v>
      </c>
      <c r="C53" s="21" t="s">
        <v>662</v>
      </c>
      <c r="D53" s="43" t="s">
        <v>255</v>
      </c>
      <c r="E53" s="44">
        <v>0</v>
      </c>
      <c r="F53" s="21" t="s">
        <v>53</v>
      </c>
      <c r="G53" s="44">
        <v>11000</v>
      </c>
      <c r="H53" s="21" t="s">
        <v>1460</v>
      </c>
      <c r="I53" s="44">
        <v>0</v>
      </c>
      <c r="J53" s="21" t="s">
        <v>53</v>
      </c>
      <c r="K53" s="44">
        <v>0</v>
      </c>
      <c r="L53" s="21" t="s">
        <v>53</v>
      </c>
      <c r="M53" s="44">
        <v>0</v>
      </c>
      <c r="N53" s="21" t="s">
        <v>53</v>
      </c>
      <c r="O53" s="44">
        <f t="shared" si="3"/>
        <v>11000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21" t="s">
        <v>1514</v>
      </c>
      <c r="X53" s="21" t="s">
        <v>53</v>
      </c>
      <c r="Y53" s="1" t="s">
        <v>53</v>
      </c>
      <c r="Z53" s="1" t="s">
        <v>53</v>
      </c>
      <c r="AA53" s="45"/>
      <c r="AB53" s="1" t="s">
        <v>53</v>
      </c>
    </row>
    <row r="54" spans="1:28" ht="26.1" customHeight="1" x14ac:dyDescent="0.3">
      <c r="A54" s="21" t="s">
        <v>666</v>
      </c>
      <c r="B54" s="21" t="s">
        <v>638</v>
      </c>
      <c r="C54" s="21" t="s">
        <v>665</v>
      </c>
      <c r="D54" s="43" t="s">
        <v>255</v>
      </c>
      <c r="E54" s="44">
        <v>0</v>
      </c>
      <c r="F54" s="21" t="s">
        <v>53</v>
      </c>
      <c r="G54" s="44">
        <v>25000</v>
      </c>
      <c r="H54" s="21" t="s">
        <v>1515</v>
      </c>
      <c r="I54" s="44">
        <v>0</v>
      </c>
      <c r="J54" s="21" t="s">
        <v>53</v>
      </c>
      <c r="K54" s="44">
        <v>0</v>
      </c>
      <c r="L54" s="21" t="s">
        <v>53</v>
      </c>
      <c r="M54" s="44">
        <v>0</v>
      </c>
      <c r="N54" s="21" t="s">
        <v>53</v>
      </c>
      <c r="O54" s="44">
        <f t="shared" si="3"/>
        <v>25000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21" t="s">
        <v>1516</v>
      </c>
      <c r="X54" s="21" t="s">
        <v>53</v>
      </c>
      <c r="Y54" s="1" t="s">
        <v>53</v>
      </c>
      <c r="Z54" s="1" t="s">
        <v>53</v>
      </c>
      <c r="AA54" s="45"/>
      <c r="AB54" s="1" t="s">
        <v>53</v>
      </c>
    </row>
    <row r="55" spans="1:28" ht="26.1" customHeight="1" x14ac:dyDescent="0.3">
      <c r="A55" s="21" t="s">
        <v>591</v>
      </c>
      <c r="B55" s="21" t="s">
        <v>587</v>
      </c>
      <c r="C55" s="21" t="s">
        <v>588</v>
      </c>
      <c r="D55" s="43" t="s">
        <v>589</v>
      </c>
      <c r="E55" s="44">
        <v>16583</v>
      </c>
      <c r="F55" s="21" t="s">
        <v>53</v>
      </c>
      <c r="G55" s="44">
        <v>16700</v>
      </c>
      <c r="H55" s="21" t="s">
        <v>1509</v>
      </c>
      <c r="I55" s="44">
        <v>0</v>
      </c>
      <c r="J55" s="21" t="s">
        <v>53</v>
      </c>
      <c r="K55" s="44">
        <v>0</v>
      </c>
      <c r="L55" s="21" t="s">
        <v>53</v>
      </c>
      <c r="M55" s="44">
        <v>0</v>
      </c>
      <c r="N55" s="21" t="s">
        <v>53</v>
      </c>
      <c r="O55" s="44">
        <f t="shared" si="3"/>
        <v>16583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21" t="s">
        <v>1517</v>
      </c>
      <c r="X55" s="21" t="s">
        <v>53</v>
      </c>
      <c r="Y55" s="1" t="s">
        <v>53</v>
      </c>
      <c r="Z55" s="1" t="s">
        <v>53</v>
      </c>
      <c r="AA55" s="45"/>
      <c r="AB55" s="1" t="s">
        <v>53</v>
      </c>
    </row>
    <row r="56" spans="1:28" ht="26.1" customHeight="1" x14ac:dyDescent="0.3">
      <c r="A56" s="21" t="s">
        <v>612</v>
      </c>
      <c r="B56" s="21" t="s">
        <v>587</v>
      </c>
      <c r="C56" s="21" t="s">
        <v>611</v>
      </c>
      <c r="D56" s="43" t="s">
        <v>255</v>
      </c>
      <c r="E56" s="44">
        <v>0</v>
      </c>
      <c r="F56" s="21" t="s">
        <v>53</v>
      </c>
      <c r="G56" s="44">
        <v>350</v>
      </c>
      <c r="H56" s="21" t="s">
        <v>1460</v>
      </c>
      <c r="I56" s="44">
        <v>0</v>
      </c>
      <c r="J56" s="21" t="s">
        <v>53</v>
      </c>
      <c r="K56" s="44">
        <v>0</v>
      </c>
      <c r="L56" s="21" t="s">
        <v>53</v>
      </c>
      <c r="M56" s="44">
        <v>508</v>
      </c>
      <c r="N56" s="21" t="s">
        <v>53</v>
      </c>
      <c r="O56" s="44">
        <f t="shared" si="3"/>
        <v>350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21" t="s">
        <v>1518</v>
      </c>
      <c r="X56" s="21" t="s">
        <v>53</v>
      </c>
      <c r="Y56" s="1" t="s">
        <v>53</v>
      </c>
      <c r="Z56" s="1" t="s">
        <v>53</v>
      </c>
      <c r="AA56" s="45"/>
      <c r="AB56" s="1" t="s">
        <v>53</v>
      </c>
    </row>
    <row r="57" spans="1:28" ht="26.1" customHeight="1" x14ac:dyDescent="0.3">
      <c r="A57" s="21" t="s">
        <v>678</v>
      </c>
      <c r="B57" s="21" t="s">
        <v>676</v>
      </c>
      <c r="C57" s="21" t="s">
        <v>677</v>
      </c>
      <c r="D57" s="43" t="s">
        <v>255</v>
      </c>
      <c r="E57" s="44">
        <v>0</v>
      </c>
      <c r="F57" s="21" t="s">
        <v>53</v>
      </c>
      <c r="G57" s="44">
        <v>0</v>
      </c>
      <c r="H57" s="21" t="s">
        <v>53</v>
      </c>
      <c r="I57" s="44">
        <v>0</v>
      </c>
      <c r="J57" s="21" t="s">
        <v>53</v>
      </c>
      <c r="K57" s="44">
        <v>39000</v>
      </c>
      <c r="L57" s="21" t="s">
        <v>1461</v>
      </c>
      <c r="M57" s="44">
        <v>0</v>
      </c>
      <c r="N57" s="21" t="s">
        <v>53</v>
      </c>
      <c r="O57" s="44">
        <f t="shared" si="3"/>
        <v>39000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21" t="s">
        <v>1519</v>
      </c>
      <c r="X57" s="21" t="s">
        <v>53</v>
      </c>
      <c r="Y57" s="1" t="s">
        <v>53</v>
      </c>
      <c r="Z57" s="1" t="s">
        <v>53</v>
      </c>
      <c r="AA57" s="45"/>
      <c r="AB57" s="1" t="s">
        <v>53</v>
      </c>
    </row>
    <row r="58" spans="1:28" ht="26.1" customHeight="1" x14ac:dyDescent="0.3">
      <c r="A58" s="21" t="s">
        <v>686</v>
      </c>
      <c r="B58" s="21" t="s">
        <v>684</v>
      </c>
      <c r="C58" s="21" t="s">
        <v>685</v>
      </c>
      <c r="D58" s="43" t="s">
        <v>255</v>
      </c>
      <c r="E58" s="44">
        <v>0</v>
      </c>
      <c r="F58" s="21" t="s">
        <v>53</v>
      </c>
      <c r="G58" s="44">
        <v>0</v>
      </c>
      <c r="H58" s="21" t="s">
        <v>53</v>
      </c>
      <c r="I58" s="44">
        <v>0</v>
      </c>
      <c r="J58" s="21" t="s">
        <v>53</v>
      </c>
      <c r="K58" s="44">
        <v>8300</v>
      </c>
      <c r="L58" s="21" t="s">
        <v>1461</v>
      </c>
      <c r="M58" s="44">
        <v>0</v>
      </c>
      <c r="N58" s="21" t="s">
        <v>53</v>
      </c>
      <c r="O58" s="44">
        <f t="shared" si="3"/>
        <v>8300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21" t="s">
        <v>1520</v>
      </c>
      <c r="X58" s="21" t="s">
        <v>53</v>
      </c>
      <c r="Y58" s="1" t="s">
        <v>53</v>
      </c>
      <c r="Z58" s="1" t="s">
        <v>53</v>
      </c>
      <c r="AA58" s="45"/>
      <c r="AB58" s="1" t="s">
        <v>53</v>
      </c>
    </row>
    <row r="59" spans="1:28" ht="26.1" customHeight="1" x14ac:dyDescent="0.3">
      <c r="A59" s="21" t="s">
        <v>689</v>
      </c>
      <c r="B59" s="21" t="s">
        <v>684</v>
      </c>
      <c r="C59" s="21" t="s">
        <v>688</v>
      </c>
      <c r="D59" s="43" t="s">
        <v>255</v>
      </c>
      <c r="E59" s="44">
        <v>0</v>
      </c>
      <c r="F59" s="21" t="s">
        <v>53</v>
      </c>
      <c r="G59" s="44">
        <v>0</v>
      </c>
      <c r="H59" s="21" t="s">
        <v>53</v>
      </c>
      <c r="I59" s="44">
        <v>0</v>
      </c>
      <c r="J59" s="21" t="s">
        <v>53</v>
      </c>
      <c r="K59" s="44">
        <v>13500</v>
      </c>
      <c r="L59" s="21" t="s">
        <v>1461</v>
      </c>
      <c r="M59" s="44">
        <v>0</v>
      </c>
      <c r="N59" s="21" t="s">
        <v>53</v>
      </c>
      <c r="O59" s="44">
        <f t="shared" si="3"/>
        <v>13500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21" t="s">
        <v>1521</v>
      </c>
      <c r="X59" s="21" t="s">
        <v>53</v>
      </c>
      <c r="Y59" s="1" t="s">
        <v>53</v>
      </c>
      <c r="Z59" s="1" t="s">
        <v>53</v>
      </c>
      <c r="AA59" s="45"/>
      <c r="AB59" s="1" t="s">
        <v>53</v>
      </c>
    </row>
    <row r="60" spans="1:28" ht="26.1" customHeight="1" x14ac:dyDescent="0.3">
      <c r="A60" s="21" t="s">
        <v>682</v>
      </c>
      <c r="B60" s="21" t="s">
        <v>680</v>
      </c>
      <c r="C60" s="21" t="s">
        <v>681</v>
      </c>
      <c r="D60" s="43" t="s">
        <v>255</v>
      </c>
      <c r="E60" s="44">
        <v>0</v>
      </c>
      <c r="F60" s="21" t="s">
        <v>53</v>
      </c>
      <c r="G60" s="44">
        <v>0</v>
      </c>
      <c r="H60" s="21" t="s">
        <v>53</v>
      </c>
      <c r="I60" s="44">
        <v>0</v>
      </c>
      <c r="J60" s="21" t="s">
        <v>53</v>
      </c>
      <c r="K60" s="44">
        <v>19600</v>
      </c>
      <c r="L60" s="21" t="s">
        <v>1461</v>
      </c>
      <c r="M60" s="44">
        <v>0</v>
      </c>
      <c r="N60" s="21" t="s">
        <v>53</v>
      </c>
      <c r="O60" s="44">
        <f t="shared" si="3"/>
        <v>19600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21" t="s">
        <v>1522</v>
      </c>
      <c r="X60" s="21" t="s">
        <v>53</v>
      </c>
      <c r="Y60" s="1" t="s">
        <v>53</v>
      </c>
      <c r="Z60" s="1" t="s">
        <v>53</v>
      </c>
      <c r="AA60" s="45"/>
      <c r="AB60" s="1" t="s">
        <v>53</v>
      </c>
    </row>
    <row r="61" spans="1:28" ht="26.1" customHeight="1" x14ac:dyDescent="0.3">
      <c r="A61" s="21" t="s">
        <v>693</v>
      </c>
      <c r="B61" s="21" t="s">
        <v>691</v>
      </c>
      <c r="C61" s="21" t="s">
        <v>692</v>
      </c>
      <c r="D61" s="43" t="s">
        <v>255</v>
      </c>
      <c r="E61" s="44">
        <v>0</v>
      </c>
      <c r="F61" s="21" t="s">
        <v>53</v>
      </c>
      <c r="G61" s="44">
        <v>5500</v>
      </c>
      <c r="H61" s="21" t="s">
        <v>1460</v>
      </c>
      <c r="I61" s="44">
        <v>0</v>
      </c>
      <c r="J61" s="21" t="s">
        <v>53</v>
      </c>
      <c r="K61" s="44">
        <v>0</v>
      </c>
      <c r="L61" s="21" t="s">
        <v>53</v>
      </c>
      <c r="M61" s="44">
        <v>0</v>
      </c>
      <c r="N61" s="21" t="s">
        <v>53</v>
      </c>
      <c r="O61" s="44">
        <f t="shared" si="3"/>
        <v>5500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21" t="s">
        <v>1523</v>
      </c>
      <c r="X61" s="21" t="s">
        <v>53</v>
      </c>
      <c r="Y61" s="1" t="s">
        <v>53</v>
      </c>
      <c r="Z61" s="1" t="s">
        <v>53</v>
      </c>
      <c r="AA61" s="45"/>
      <c r="AB61" s="1" t="s">
        <v>53</v>
      </c>
    </row>
    <row r="62" spans="1:28" ht="26.1" customHeight="1" x14ac:dyDescent="0.3">
      <c r="A62" s="21" t="s">
        <v>696</v>
      </c>
      <c r="B62" s="21" t="s">
        <v>691</v>
      </c>
      <c r="C62" s="21" t="s">
        <v>695</v>
      </c>
      <c r="D62" s="43" t="s">
        <v>255</v>
      </c>
      <c r="E62" s="44">
        <v>0</v>
      </c>
      <c r="F62" s="21" t="s">
        <v>53</v>
      </c>
      <c r="G62" s="44">
        <v>10000</v>
      </c>
      <c r="H62" s="21" t="s">
        <v>1460</v>
      </c>
      <c r="I62" s="44">
        <v>0</v>
      </c>
      <c r="J62" s="21" t="s">
        <v>53</v>
      </c>
      <c r="K62" s="44">
        <v>0</v>
      </c>
      <c r="L62" s="21" t="s">
        <v>53</v>
      </c>
      <c r="M62" s="44">
        <v>0</v>
      </c>
      <c r="N62" s="21" t="s">
        <v>53</v>
      </c>
      <c r="O62" s="44">
        <f t="shared" si="3"/>
        <v>10000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21" t="s">
        <v>1524</v>
      </c>
      <c r="X62" s="21" t="s">
        <v>53</v>
      </c>
      <c r="Y62" s="1" t="s">
        <v>53</v>
      </c>
      <c r="Z62" s="1" t="s">
        <v>53</v>
      </c>
      <c r="AA62" s="45"/>
      <c r="AB62" s="1" t="s">
        <v>53</v>
      </c>
    </row>
    <row r="63" spans="1:28" ht="26.1" customHeight="1" x14ac:dyDescent="0.3">
      <c r="A63" s="21" t="s">
        <v>701</v>
      </c>
      <c r="B63" s="21" t="s">
        <v>699</v>
      </c>
      <c r="C63" s="21" t="s">
        <v>700</v>
      </c>
      <c r="D63" s="43" t="s">
        <v>255</v>
      </c>
      <c r="E63" s="44">
        <v>0</v>
      </c>
      <c r="F63" s="21" t="s">
        <v>53</v>
      </c>
      <c r="G63" s="44">
        <v>0</v>
      </c>
      <c r="H63" s="21" t="s">
        <v>53</v>
      </c>
      <c r="I63" s="44">
        <v>0</v>
      </c>
      <c r="J63" s="21" t="s">
        <v>53</v>
      </c>
      <c r="K63" s="44">
        <v>8700</v>
      </c>
      <c r="L63" s="21" t="s">
        <v>1461</v>
      </c>
      <c r="M63" s="44">
        <v>0</v>
      </c>
      <c r="N63" s="21" t="s">
        <v>53</v>
      </c>
      <c r="O63" s="44">
        <f t="shared" si="3"/>
        <v>8700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21" t="s">
        <v>1525</v>
      </c>
      <c r="X63" s="21" t="s">
        <v>53</v>
      </c>
      <c r="Y63" s="1" t="s">
        <v>53</v>
      </c>
      <c r="Z63" s="1" t="s">
        <v>53</v>
      </c>
      <c r="AA63" s="45"/>
      <c r="AB63" s="1" t="s">
        <v>53</v>
      </c>
    </row>
    <row r="64" spans="1:28" ht="26.1" customHeight="1" x14ac:dyDescent="0.3">
      <c r="A64" s="21" t="s">
        <v>739</v>
      </c>
      <c r="B64" s="21" t="s">
        <v>737</v>
      </c>
      <c r="C64" s="21" t="s">
        <v>738</v>
      </c>
      <c r="D64" s="43" t="s">
        <v>255</v>
      </c>
      <c r="E64" s="44">
        <v>3204160</v>
      </c>
      <c r="F64" s="21" t="s">
        <v>53</v>
      </c>
      <c r="G64" s="44">
        <v>3400000</v>
      </c>
      <c r="H64" s="21" t="s">
        <v>1526</v>
      </c>
      <c r="I64" s="44">
        <v>0</v>
      </c>
      <c r="J64" s="21" t="s">
        <v>53</v>
      </c>
      <c r="K64" s="44">
        <v>0</v>
      </c>
      <c r="L64" s="21" t="s">
        <v>53</v>
      </c>
      <c r="M64" s="44">
        <v>0</v>
      </c>
      <c r="N64" s="21" t="s">
        <v>53</v>
      </c>
      <c r="O64" s="44">
        <f t="shared" si="3"/>
        <v>3204160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21" t="s">
        <v>1527</v>
      </c>
      <c r="X64" s="21" t="s">
        <v>53</v>
      </c>
      <c r="Y64" s="1" t="s">
        <v>53</v>
      </c>
      <c r="Z64" s="1" t="s">
        <v>53</v>
      </c>
      <c r="AA64" s="45"/>
      <c r="AB64" s="1" t="s">
        <v>53</v>
      </c>
    </row>
    <row r="65" spans="1:28" ht="26.1" customHeight="1" x14ac:dyDescent="0.3">
      <c r="A65" s="21" t="s">
        <v>781</v>
      </c>
      <c r="B65" s="21" t="s">
        <v>779</v>
      </c>
      <c r="C65" s="21" t="s">
        <v>780</v>
      </c>
      <c r="D65" s="43" t="s">
        <v>255</v>
      </c>
      <c r="E65" s="44">
        <v>0</v>
      </c>
      <c r="F65" s="21" t="s">
        <v>53</v>
      </c>
      <c r="G65" s="44">
        <v>0</v>
      </c>
      <c r="H65" s="21" t="s">
        <v>53</v>
      </c>
      <c r="I65" s="44">
        <v>0</v>
      </c>
      <c r="J65" s="21" t="s">
        <v>53</v>
      </c>
      <c r="K65" s="44">
        <v>0</v>
      </c>
      <c r="L65" s="21" t="s">
        <v>53</v>
      </c>
      <c r="M65" s="44">
        <v>3300</v>
      </c>
      <c r="N65" s="21" t="s">
        <v>53</v>
      </c>
      <c r="O65" s="44">
        <f t="shared" si="3"/>
        <v>3300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21" t="s">
        <v>1528</v>
      </c>
      <c r="X65" s="21" t="s">
        <v>53</v>
      </c>
      <c r="Y65" s="1" t="s">
        <v>53</v>
      </c>
      <c r="Z65" s="1" t="s">
        <v>53</v>
      </c>
      <c r="AA65" s="45"/>
      <c r="AB65" s="1" t="s">
        <v>53</v>
      </c>
    </row>
    <row r="66" spans="1:28" ht="26.1" customHeight="1" x14ac:dyDescent="0.3">
      <c r="A66" s="21" t="s">
        <v>793</v>
      </c>
      <c r="B66" s="21" t="s">
        <v>779</v>
      </c>
      <c r="C66" s="21" t="s">
        <v>792</v>
      </c>
      <c r="D66" s="43" t="s">
        <v>255</v>
      </c>
      <c r="E66" s="44">
        <v>0</v>
      </c>
      <c r="F66" s="21" t="s">
        <v>53</v>
      </c>
      <c r="G66" s="44">
        <v>0</v>
      </c>
      <c r="H66" s="21" t="s">
        <v>53</v>
      </c>
      <c r="I66" s="44">
        <v>0</v>
      </c>
      <c r="J66" s="21" t="s">
        <v>53</v>
      </c>
      <c r="K66" s="44">
        <v>0</v>
      </c>
      <c r="L66" s="21" t="s">
        <v>53</v>
      </c>
      <c r="M66" s="44">
        <v>0</v>
      </c>
      <c r="N66" s="21" t="s">
        <v>53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21" t="s">
        <v>1529</v>
      </c>
      <c r="X66" s="21" t="s">
        <v>53</v>
      </c>
      <c r="Y66" s="1" t="s">
        <v>53</v>
      </c>
      <c r="Z66" s="1" t="s">
        <v>53</v>
      </c>
      <c r="AA66" s="45"/>
      <c r="AB66" s="1" t="s">
        <v>53</v>
      </c>
    </row>
    <row r="67" spans="1:28" ht="26.1" customHeight="1" x14ac:dyDescent="0.3">
      <c r="A67" s="21" t="s">
        <v>1031</v>
      </c>
      <c r="B67" s="21" t="s">
        <v>1029</v>
      </c>
      <c r="C67" s="21" t="s">
        <v>1030</v>
      </c>
      <c r="D67" s="43" t="s">
        <v>163</v>
      </c>
      <c r="E67" s="44">
        <v>2540</v>
      </c>
      <c r="F67" s="21" t="s">
        <v>53</v>
      </c>
      <c r="G67" s="44">
        <v>2800</v>
      </c>
      <c r="H67" s="21" t="s">
        <v>1530</v>
      </c>
      <c r="I67" s="44">
        <v>0</v>
      </c>
      <c r="J67" s="21" t="s">
        <v>53</v>
      </c>
      <c r="K67" s="44">
        <v>0</v>
      </c>
      <c r="L67" s="21" t="s">
        <v>53</v>
      </c>
      <c r="M67" s="44">
        <v>0</v>
      </c>
      <c r="N67" s="21" t="s">
        <v>53</v>
      </c>
      <c r="O67" s="44">
        <f t="shared" ref="O67:O76" si="4">SMALL(E67:M67,COUNTIF(E67:M67,0)+1)</f>
        <v>2540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21" t="s">
        <v>1531</v>
      </c>
      <c r="X67" s="21" t="s">
        <v>53</v>
      </c>
      <c r="Y67" s="1" t="s">
        <v>53</v>
      </c>
      <c r="Z67" s="1" t="s">
        <v>53</v>
      </c>
      <c r="AA67" s="45"/>
      <c r="AB67" s="1" t="s">
        <v>53</v>
      </c>
    </row>
    <row r="68" spans="1:28" ht="26.1" customHeight="1" x14ac:dyDescent="0.3">
      <c r="A68" s="21" t="s">
        <v>1237</v>
      </c>
      <c r="B68" s="21" t="s">
        <v>1210</v>
      </c>
      <c r="C68" s="21" t="s">
        <v>1236</v>
      </c>
      <c r="D68" s="43" t="s">
        <v>574</v>
      </c>
      <c r="E68" s="44">
        <v>11211</v>
      </c>
      <c r="F68" s="21" t="s">
        <v>53</v>
      </c>
      <c r="G68" s="44">
        <v>10000</v>
      </c>
      <c r="H68" s="21" t="s">
        <v>1532</v>
      </c>
      <c r="I68" s="44">
        <v>0</v>
      </c>
      <c r="J68" s="21" t="s">
        <v>53</v>
      </c>
      <c r="K68" s="44">
        <v>0</v>
      </c>
      <c r="L68" s="21" t="s">
        <v>53</v>
      </c>
      <c r="M68" s="44">
        <v>0</v>
      </c>
      <c r="N68" s="21" t="s">
        <v>53</v>
      </c>
      <c r="O68" s="44">
        <f t="shared" si="4"/>
        <v>10000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21" t="s">
        <v>1533</v>
      </c>
      <c r="X68" s="21" t="s">
        <v>53</v>
      </c>
      <c r="Y68" s="1" t="s">
        <v>53</v>
      </c>
      <c r="Z68" s="1" t="s">
        <v>53</v>
      </c>
      <c r="AA68" s="45"/>
      <c r="AB68" s="1" t="s">
        <v>53</v>
      </c>
    </row>
    <row r="69" spans="1:28" ht="26.1" customHeight="1" x14ac:dyDescent="0.3">
      <c r="A69" s="21" t="s">
        <v>1212</v>
      </c>
      <c r="B69" s="21" t="s">
        <v>1210</v>
      </c>
      <c r="C69" s="21" t="s">
        <v>1211</v>
      </c>
      <c r="D69" s="43" t="s">
        <v>574</v>
      </c>
      <c r="E69" s="44">
        <v>8400</v>
      </c>
      <c r="F69" s="21" t="s">
        <v>53</v>
      </c>
      <c r="G69" s="44">
        <v>0</v>
      </c>
      <c r="H69" s="21" t="s">
        <v>53</v>
      </c>
      <c r="I69" s="44">
        <v>0</v>
      </c>
      <c r="J69" s="21" t="s">
        <v>53</v>
      </c>
      <c r="K69" s="44">
        <v>0</v>
      </c>
      <c r="L69" s="21" t="s">
        <v>53</v>
      </c>
      <c r="M69" s="44">
        <v>0</v>
      </c>
      <c r="N69" s="21" t="s">
        <v>53</v>
      </c>
      <c r="O69" s="44">
        <f t="shared" si="4"/>
        <v>8400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21" t="s">
        <v>1534</v>
      </c>
      <c r="X69" s="21" t="s">
        <v>53</v>
      </c>
      <c r="Y69" s="1" t="s">
        <v>53</v>
      </c>
      <c r="Z69" s="1" t="s">
        <v>53</v>
      </c>
      <c r="AA69" s="45"/>
      <c r="AB69" s="1" t="s">
        <v>53</v>
      </c>
    </row>
    <row r="70" spans="1:28" ht="26.1" customHeight="1" x14ac:dyDescent="0.3">
      <c r="A70" s="21" t="s">
        <v>1221</v>
      </c>
      <c r="B70" s="21" t="s">
        <v>1219</v>
      </c>
      <c r="C70" s="21" t="s">
        <v>1220</v>
      </c>
      <c r="D70" s="43" t="s">
        <v>574</v>
      </c>
      <c r="E70" s="44">
        <v>6066</v>
      </c>
      <c r="F70" s="21" t="s">
        <v>53</v>
      </c>
      <c r="G70" s="44">
        <v>12666.66</v>
      </c>
      <c r="H70" s="21" t="s">
        <v>1535</v>
      </c>
      <c r="I70" s="44">
        <v>0</v>
      </c>
      <c r="J70" s="21" t="s">
        <v>53</v>
      </c>
      <c r="K70" s="44">
        <v>0</v>
      </c>
      <c r="L70" s="21" t="s">
        <v>53</v>
      </c>
      <c r="M70" s="44">
        <v>0</v>
      </c>
      <c r="N70" s="21" t="s">
        <v>53</v>
      </c>
      <c r="O70" s="44">
        <f t="shared" si="4"/>
        <v>6066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21" t="s">
        <v>1536</v>
      </c>
      <c r="X70" s="21" t="s">
        <v>53</v>
      </c>
      <c r="Y70" s="1" t="s">
        <v>53</v>
      </c>
      <c r="Z70" s="1" t="s">
        <v>53</v>
      </c>
      <c r="AA70" s="45"/>
      <c r="AB70" s="1" t="s">
        <v>53</v>
      </c>
    </row>
    <row r="71" spans="1:28" ht="26.1" customHeight="1" x14ac:dyDescent="0.3">
      <c r="A71" s="21" t="s">
        <v>867</v>
      </c>
      <c r="B71" s="21" t="s">
        <v>865</v>
      </c>
      <c r="C71" s="21" t="s">
        <v>866</v>
      </c>
      <c r="D71" s="43" t="s">
        <v>574</v>
      </c>
      <c r="E71" s="44">
        <v>10371</v>
      </c>
      <c r="F71" s="21" t="s">
        <v>53</v>
      </c>
      <c r="G71" s="44">
        <v>18518.509999999998</v>
      </c>
      <c r="H71" s="21" t="s">
        <v>1537</v>
      </c>
      <c r="I71" s="44">
        <v>0</v>
      </c>
      <c r="J71" s="21" t="s">
        <v>53</v>
      </c>
      <c r="K71" s="44">
        <v>0</v>
      </c>
      <c r="L71" s="21" t="s">
        <v>53</v>
      </c>
      <c r="M71" s="44">
        <v>0</v>
      </c>
      <c r="N71" s="21" t="s">
        <v>53</v>
      </c>
      <c r="O71" s="44">
        <f t="shared" si="4"/>
        <v>10371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21" t="s">
        <v>1538</v>
      </c>
      <c r="X71" s="21" t="s">
        <v>53</v>
      </c>
      <c r="Y71" s="1" t="s">
        <v>53</v>
      </c>
      <c r="Z71" s="1" t="s">
        <v>53</v>
      </c>
      <c r="AA71" s="45"/>
      <c r="AB71" s="1" t="s">
        <v>53</v>
      </c>
    </row>
    <row r="72" spans="1:28" ht="26.1" customHeight="1" x14ac:dyDescent="0.3">
      <c r="A72" s="21" t="s">
        <v>1224</v>
      </c>
      <c r="B72" s="21" t="s">
        <v>1214</v>
      </c>
      <c r="C72" s="21" t="s">
        <v>1223</v>
      </c>
      <c r="D72" s="43" t="s">
        <v>574</v>
      </c>
      <c r="E72" s="44">
        <v>0</v>
      </c>
      <c r="F72" s="21" t="s">
        <v>53</v>
      </c>
      <c r="G72" s="44">
        <v>3494.44</v>
      </c>
      <c r="H72" s="21" t="s">
        <v>1532</v>
      </c>
      <c r="I72" s="44">
        <v>4466.66</v>
      </c>
      <c r="J72" s="21" t="s">
        <v>1539</v>
      </c>
      <c r="K72" s="44">
        <v>0</v>
      </c>
      <c r="L72" s="21" t="s">
        <v>53</v>
      </c>
      <c r="M72" s="44">
        <v>0</v>
      </c>
      <c r="N72" s="21" t="s">
        <v>53</v>
      </c>
      <c r="O72" s="44">
        <f t="shared" si="4"/>
        <v>3494.44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21" t="s">
        <v>1540</v>
      </c>
      <c r="X72" s="21" t="s">
        <v>53</v>
      </c>
      <c r="Y72" s="1" t="s">
        <v>53</v>
      </c>
      <c r="Z72" s="1" t="s">
        <v>53</v>
      </c>
      <c r="AA72" s="45"/>
      <c r="AB72" s="1" t="s">
        <v>53</v>
      </c>
    </row>
    <row r="73" spans="1:28" ht="26.1" customHeight="1" x14ac:dyDescent="0.3">
      <c r="A73" s="21" t="s">
        <v>1216</v>
      </c>
      <c r="B73" s="21" t="s">
        <v>1214</v>
      </c>
      <c r="C73" s="21" t="s">
        <v>1215</v>
      </c>
      <c r="D73" s="43" t="s">
        <v>574</v>
      </c>
      <c r="E73" s="44">
        <v>0</v>
      </c>
      <c r="F73" s="21" t="s">
        <v>53</v>
      </c>
      <c r="G73" s="44">
        <v>3583.33</v>
      </c>
      <c r="H73" s="21" t="s">
        <v>1532</v>
      </c>
      <c r="I73" s="44">
        <v>4666.66</v>
      </c>
      <c r="J73" s="21" t="s">
        <v>1539</v>
      </c>
      <c r="K73" s="44">
        <v>0</v>
      </c>
      <c r="L73" s="21" t="s">
        <v>53</v>
      </c>
      <c r="M73" s="44">
        <v>0</v>
      </c>
      <c r="N73" s="21" t="s">
        <v>53</v>
      </c>
      <c r="O73" s="44">
        <f t="shared" si="4"/>
        <v>3583.33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21" t="s">
        <v>1541</v>
      </c>
      <c r="X73" s="21" t="s">
        <v>53</v>
      </c>
      <c r="Y73" s="1" t="s">
        <v>53</v>
      </c>
      <c r="Z73" s="1" t="s">
        <v>53</v>
      </c>
      <c r="AA73" s="45"/>
      <c r="AB73" s="1" t="s">
        <v>53</v>
      </c>
    </row>
    <row r="74" spans="1:28" ht="26.1" customHeight="1" x14ac:dyDescent="0.3">
      <c r="A74" s="21" t="s">
        <v>168</v>
      </c>
      <c r="B74" s="21" t="s">
        <v>166</v>
      </c>
      <c r="C74" s="21" t="s">
        <v>167</v>
      </c>
      <c r="D74" s="43" t="s">
        <v>70</v>
      </c>
      <c r="E74" s="44">
        <v>0</v>
      </c>
      <c r="F74" s="21" t="s">
        <v>53</v>
      </c>
      <c r="G74" s="44">
        <v>15160</v>
      </c>
      <c r="H74" s="21" t="s">
        <v>1542</v>
      </c>
      <c r="I74" s="44">
        <v>0</v>
      </c>
      <c r="J74" s="21" t="s">
        <v>53</v>
      </c>
      <c r="K74" s="44">
        <v>0</v>
      </c>
      <c r="L74" s="21" t="s">
        <v>53</v>
      </c>
      <c r="M74" s="44">
        <v>0</v>
      </c>
      <c r="N74" s="21" t="s">
        <v>53</v>
      </c>
      <c r="O74" s="44">
        <f t="shared" si="4"/>
        <v>15160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21" t="s">
        <v>1543</v>
      </c>
      <c r="X74" s="21" t="s">
        <v>53</v>
      </c>
      <c r="Y74" s="1" t="s">
        <v>53</v>
      </c>
      <c r="Z74" s="1" t="s">
        <v>53</v>
      </c>
      <c r="AA74" s="45"/>
      <c r="AB74" s="1" t="s">
        <v>53</v>
      </c>
    </row>
    <row r="75" spans="1:28" ht="26.1" customHeight="1" x14ac:dyDescent="0.3">
      <c r="A75" s="21" t="s">
        <v>777</v>
      </c>
      <c r="B75" s="21" t="s">
        <v>775</v>
      </c>
      <c r="C75" s="21" t="s">
        <v>776</v>
      </c>
      <c r="D75" s="43" t="s">
        <v>70</v>
      </c>
      <c r="E75" s="44">
        <v>22370</v>
      </c>
      <c r="F75" s="21" t="s">
        <v>53</v>
      </c>
      <c r="G75" s="44">
        <v>23260</v>
      </c>
      <c r="H75" s="21" t="s">
        <v>1544</v>
      </c>
      <c r="I75" s="44">
        <v>33300</v>
      </c>
      <c r="J75" s="21" t="s">
        <v>1545</v>
      </c>
      <c r="K75" s="44">
        <v>0</v>
      </c>
      <c r="L75" s="21" t="s">
        <v>53</v>
      </c>
      <c r="M75" s="44">
        <v>0</v>
      </c>
      <c r="N75" s="21" t="s">
        <v>53</v>
      </c>
      <c r="O75" s="44">
        <f t="shared" si="4"/>
        <v>22370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21" t="s">
        <v>1546</v>
      </c>
      <c r="X75" s="21" t="s">
        <v>53</v>
      </c>
      <c r="Y75" s="1" t="s">
        <v>53</v>
      </c>
      <c r="Z75" s="1" t="s">
        <v>53</v>
      </c>
      <c r="AA75" s="45"/>
      <c r="AB75" s="1" t="s">
        <v>53</v>
      </c>
    </row>
    <row r="76" spans="1:28" ht="26.1" customHeight="1" x14ac:dyDescent="0.3">
      <c r="A76" s="21" t="s">
        <v>1067</v>
      </c>
      <c r="B76" s="21" t="s">
        <v>775</v>
      </c>
      <c r="C76" s="21" t="s">
        <v>1066</v>
      </c>
      <c r="D76" s="43" t="s">
        <v>70</v>
      </c>
      <c r="E76" s="44">
        <v>0</v>
      </c>
      <c r="F76" s="21" t="s">
        <v>53</v>
      </c>
      <c r="G76" s="44">
        <v>9220</v>
      </c>
      <c r="H76" s="21" t="s">
        <v>1547</v>
      </c>
      <c r="I76" s="44">
        <v>15720</v>
      </c>
      <c r="J76" s="21" t="s">
        <v>1545</v>
      </c>
      <c r="K76" s="44">
        <v>0</v>
      </c>
      <c r="L76" s="21" t="s">
        <v>53</v>
      </c>
      <c r="M76" s="44">
        <v>0</v>
      </c>
      <c r="N76" s="21" t="s">
        <v>53</v>
      </c>
      <c r="O76" s="44">
        <f t="shared" si="4"/>
        <v>9220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21" t="s">
        <v>1548</v>
      </c>
      <c r="X76" s="21" t="s">
        <v>53</v>
      </c>
      <c r="Y76" s="1" t="s">
        <v>53</v>
      </c>
      <c r="Z76" s="1" t="s">
        <v>53</v>
      </c>
      <c r="AA76" s="45"/>
      <c r="AB76" s="1" t="s">
        <v>53</v>
      </c>
    </row>
    <row r="77" spans="1:28" ht="26.1" customHeight="1" x14ac:dyDescent="0.3">
      <c r="A77" s="21" t="s">
        <v>441</v>
      </c>
      <c r="B77" s="21" t="s">
        <v>372</v>
      </c>
      <c r="C77" s="21" t="s">
        <v>440</v>
      </c>
      <c r="D77" s="43" t="s">
        <v>304</v>
      </c>
      <c r="E77" s="44">
        <v>0</v>
      </c>
      <c r="F77" s="21" t="s">
        <v>53</v>
      </c>
      <c r="G77" s="44">
        <v>0</v>
      </c>
      <c r="H77" s="21" t="s">
        <v>53</v>
      </c>
      <c r="I77" s="44">
        <v>0</v>
      </c>
      <c r="J77" s="21" t="s">
        <v>53</v>
      </c>
      <c r="K77" s="44">
        <v>0</v>
      </c>
      <c r="L77" s="21" t="s">
        <v>53</v>
      </c>
      <c r="M77" s="44">
        <v>0</v>
      </c>
      <c r="N77" s="21" t="s">
        <v>1549</v>
      </c>
      <c r="O77" s="44">
        <v>0</v>
      </c>
      <c r="P77" s="44">
        <v>0</v>
      </c>
      <c r="Q77" s="44">
        <v>100000</v>
      </c>
      <c r="R77" s="44">
        <v>0</v>
      </c>
      <c r="S77" s="44">
        <v>0</v>
      </c>
      <c r="T77" s="44">
        <v>0</v>
      </c>
      <c r="U77" s="44">
        <v>0</v>
      </c>
      <c r="V77" s="44">
        <f>SMALL(Q77:U77,COUNTIF(Q77:U77,0)+1)</f>
        <v>100000</v>
      </c>
      <c r="W77" s="21" t="s">
        <v>1550</v>
      </c>
      <c r="X77" s="21" t="s">
        <v>53</v>
      </c>
      <c r="Y77" s="1" t="s">
        <v>1365</v>
      </c>
      <c r="Z77" s="1" t="s">
        <v>53</v>
      </c>
      <c r="AA77" s="45"/>
      <c r="AB77" s="1" t="s">
        <v>53</v>
      </c>
    </row>
    <row r="78" spans="1:28" ht="26.1" customHeight="1" x14ac:dyDescent="0.3">
      <c r="A78" s="21" t="s">
        <v>438</v>
      </c>
      <c r="B78" s="21" t="s">
        <v>436</v>
      </c>
      <c r="C78" s="21" t="s">
        <v>437</v>
      </c>
      <c r="D78" s="43" t="s">
        <v>172</v>
      </c>
      <c r="E78" s="44">
        <v>0</v>
      </c>
      <c r="F78" s="21" t="s">
        <v>53</v>
      </c>
      <c r="G78" s="44">
        <v>0</v>
      </c>
      <c r="H78" s="21" t="s">
        <v>53</v>
      </c>
      <c r="I78" s="44">
        <v>0</v>
      </c>
      <c r="J78" s="21" t="s">
        <v>53</v>
      </c>
      <c r="K78" s="44">
        <v>0</v>
      </c>
      <c r="L78" s="21" t="s">
        <v>53</v>
      </c>
      <c r="M78" s="44">
        <v>0</v>
      </c>
      <c r="N78" s="21" t="s">
        <v>53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269000</v>
      </c>
      <c r="V78" s="44">
        <f>SMALL(Q78:U78,COUNTIF(Q78:U78,0)+1)</f>
        <v>269000</v>
      </c>
      <c r="W78" s="21" t="s">
        <v>1551</v>
      </c>
      <c r="X78" s="21" t="s">
        <v>53</v>
      </c>
      <c r="Y78" s="1" t="s">
        <v>1365</v>
      </c>
      <c r="Z78" s="1" t="s">
        <v>53</v>
      </c>
      <c r="AA78" s="45"/>
      <c r="AB78" s="1" t="s">
        <v>53</v>
      </c>
    </row>
    <row r="79" spans="1:28" ht="26.1" customHeight="1" x14ac:dyDescent="0.3">
      <c r="A79" s="21" t="s">
        <v>374</v>
      </c>
      <c r="B79" s="21" t="s">
        <v>372</v>
      </c>
      <c r="C79" s="21" t="s">
        <v>373</v>
      </c>
      <c r="D79" s="43" t="s">
        <v>304</v>
      </c>
      <c r="E79" s="44">
        <v>0</v>
      </c>
      <c r="F79" s="21" t="s">
        <v>53</v>
      </c>
      <c r="G79" s="44">
        <v>0</v>
      </c>
      <c r="H79" s="21" t="s">
        <v>53</v>
      </c>
      <c r="I79" s="44">
        <v>0</v>
      </c>
      <c r="J79" s="21" t="s">
        <v>53</v>
      </c>
      <c r="K79" s="44">
        <v>0</v>
      </c>
      <c r="L79" s="21" t="s">
        <v>53</v>
      </c>
      <c r="M79" s="44">
        <v>0</v>
      </c>
      <c r="N79" s="21" t="s">
        <v>53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2098</v>
      </c>
      <c r="V79" s="44">
        <f>SMALL(Q79:U79,COUNTIF(Q79:U79,0)+1)</f>
        <v>2098</v>
      </c>
      <c r="W79" s="21" t="s">
        <v>1552</v>
      </c>
      <c r="X79" s="21" t="s">
        <v>53</v>
      </c>
      <c r="Y79" s="1" t="s">
        <v>1365</v>
      </c>
      <c r="Z79" s="1" t="s">
        <v>53</v>
      </c>
      <c r="AA79" s="45"/>
      <c r="AB79" s="1" t="s">
        <v>53</v>
      </c>
    </row>
    <row r="80" spans="1:28" ht="26.1" customHeight="1" x14ac:dyDescent="0.3">
      <c r="A80" s="21" t="s">
        <v>862</v>
      </c>
      <c r="B80" s="21" t="s">
        <v>860</v>
      </c>
      <c r="C80" s="21" t="s">
        <v>240</v>
      </c>
      <c r="D80" s="43" t="s">
        <v>861</v>
      </c>
      <c r="E80" s="44">
        <v>0</v>
      </c>
      <c r="F80" s="21" t="s">
        <v>53</v>
      </c>
      <c r="G80" s="44">
        <v>0</v>
      </c>
      <c r="H80" s="21" t="s">
        <v>53</v>
      </c>
      <c r="I80" s="44">
        <v>0</v>
      </c>
      <c r="J80" s="21" t="s">
        <v>53</v>
      </c>
      <c r="K80" s="44">
        <v>0</v>
      </c>
      <c r="L80" s="21" t="s">
        <v>53</v>
      </c>
      <c r="M80" s="44">
        <v>0</v>
      </c>
      <c r="N80" s="21" t="s">
        <v>53</v>
      </c>
      <c r="O80" s="44">
        <v>0</v>
      </c>
      <c r="P80" s="44">
        <v>41177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21" t="s">
        <v>1553</v>
      </c>
      <c r="X80" s="21" t="s">
        <v>53</v>
      </c>
      <c r="Y80" s="1" t="s">
        <v>1554</v>
      </c>
      <c r="Z80" s="1" t="s">
        <v>53</v>
      </c>
      <c r="AA80" s="45"/>
      <c r="AB80" s="1" t="s">
        <v>53</v>
      </c>
    </row>
    <row r="81" spans="1:28" ht="26.1" customHeight="1" x14ac:dyDescent="0.3">
      <c r="A81" s="21" t="s">
        <v>430</v>
      </c>
      <c r="B81" s="21" t="s">
        <v>428</v>
      </c>
      <c r="C81" s="21" t="s">
        <v>429</v>
      </c>
      <c r="D81" s="43" t="s">
        <v>172</v>
      </c>
      <c r="E81" s="44">
        <v>0</v>
      </c>
      <c r="F81" s="21" t="s">
        <v>53</v>
      </c>
      <c r="G81" s="44">
        <v>0</v>
      </c>
      <c r="H81" s="21" t="s">
        <v>53</v>
      </c>
      <c r="I81" s="44">
        <v>0</v>
      </c>
      <c r="J81" s="21" t="s">
        <v>53</v>
      </c>
      <c r="K81" s="44">
        <v>0</v>
      </c>
      <c r="L81" s="21" t="s">
        <v>53</v>
      </c>
      <c r="M81" s="44">
        <v>0</v>
      </c>
      <c r="N81" s="21" t="s">
        <v>53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31142</v>
      </c>
      <c r="V81" s="44">
        <f>SMALL(Q81:U81,COUNTIF(Q81:U81,0)+1)</f>
        <v>31142</v>
      </c>
      <c r="W81" s="21" t="s">
        <v>1555</v>
      </c>
      <c r="X81" s="21" t="s">
        <v>53</v>
      </c>
      <c r="Y81" s="1" t="s">
        <v>1365</v>
      </c>
      <c r="Z81" s="1" t="s">
        <v>53</v>
      </c>
      <c r="AA81" s="45"/>
      <c r="AB81" s="1" t="s">
        <v>53</v>
      </c>
    </row>
    <row r="82" spans="1:28" ht="26.1" customHeight="1" x14ac:dyDescent="0.3">
      <c r="A82" s="21" t="s">
        <v>426</v>
      </c>
      <c r="B82" s="21" t="s">
        <v>424</v>
      </c>
      <c r="C82" s="21" t="s">
        <v>425</v>
      </c>
      <c r="D82" s="43" t="s">
        <v>172</v>
      </c>
      <c r="E82" s="44">
        <v>0</v>
      </c>
      <c r="F82" s="21" t="s">
        <v>53</v>
      </c>
      <c r="G82" s="44">
        <v>0</v>
      </c>
      <c r="H82" s="21" t="s">
        <v>53</v>
      </c>
      <c r="I82" s="44">
        <v>0</v>
      </c>
      <c r="J82" s="21" t="s">
        <v>53</v>
      </c>
      <c r="K82" s="44">
        <v>0</v>
      </c>
      <c r="L82" s="21" t="s">
        <v>53</v>
      </c>
      <c r="M82" s="44">
        <v>0</v>
      </c>
      <c r="N82" s="21" t="s">
        <v>53</v>
      </c>
      <c r="O82" s="4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>
        <v>49571</v>
      </c>
      <c r="V82" s="44">
        <f>SMALL(Q82:U82,COUNTIF(Q82:U82,0)+1)</f>
        <v>49571</v>
      </c>
      <c r="W82" s="21" t="s">
        <v>1556</v>
      </c>
      <c r="X82" s="21" t="s">
        <v>53</v>
      </c>
      <c r="Y82" s="1" t="s">
        <v>1365</v>
      </c>
      <c r="Z82" s="1" t="s">
        <v>53</v>
      </c>
      <c r="AA82" s="45"/>
      <c r="AB82" s="1" t="s">
        <v>53</v>
      </c>
    </row>
    <row r="83" spans="1:28" ht="26.1" customHeight="1" x14ac:dyDescent="0.3">
      <c r="A83" s="21" t="s">
        <v>434</v>
      </c>
      <c r="B83" s="21" t="s">
        <v>432</v>
      </c>
      <c r="C83" s="21" t="s">
        <v>433</v>
      </c>
      <c r="D83" s="43" t="s">
        <v>172</v>
      </c>
      <c r="E83" s="44">
        <v>0</v>
      </c>
      <c r="F83" s="21" t="s">
        <v>53</v>
      </c>
      <c r="G83" s="44">
        <v>0</v>
      </c>
      <c r="H83" s="21" t="s">
        <v>53</v>
      </c>
      <c r="I83" s="44">
        <v>0</v>
      </c>
      <c r="J83" s="21" t="s">
        <v>53</v>
      </c>
      <c r="K83" s="44">
        <v>0</v>
      </c>
      <c r="L83" s="21" t="s">
        <v>53</v>
      </c>
      <c r="M83" s="44">
        <v>0</v>
      </c>
      <c r="N83" s="21" t="s">
        <v>53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188715</v>
      </c>
      <c r="V83" s="44">
        <f>SMALL(Q83:U83,COUNTIF(Q83:U83,0)+1)</f>
        <v>188715</v>
      </c>
      <c r="W83" s="21" t="s">
        <v>1557</v>
      </c>
      <c r="X83" s="21" t="s">
        <v>53</v>
      </c>
      <c r="Y83" s="1" t="s">
        <v>1365</v>
      </c>
      <c r="Z83" s="1" t="s">
        <v>53</v>
      </c>
      <c r="AA83" s="45"/>
      <c r="AB83" s="1" t="s">
        <v>53</v>
      </c>
    </row>
    <row r="84" spans="1:28" ht="26.1" customHeight="1" x14ac:dyDescent="0.3">
      <c r="A84" s="21" t="s">
        <v>445</v>
      </c>
      <c r="B84" s="21" t="s">
        <v>443</v>
      </c>
      <c r="C84" s="21" t="s">
        <v>444</v>
      </c>
      <c r="D84" s="43" t="s">
        <v>172</v>
      </c>
      <c r="E84" s="44">
        <v>0</v>
      </c>
      <c r="F84" s="21" t="s">
        <v>53</v>
      </c>
      <c r="G84" s="44">
        <v>0</v>
      </c>
      <c r="H84" s="21" t="s">
        <v>53</v>
      </c>
      <c r="I84" s="44">
        <v>0</v>
      </c>
      <c r="J84" s="21" t="s">
        <v>53</v>
      </c>
      <c r="K84" s="44">
        <v>0</v>
      </c>
      <c r="L84" s="21" t="s">
        <v>53</v>
      </c>
      <c r="M84" s="44">
        <v>0</v>
      </c>
      <c r="N84" s="21" t="s">
        <v>1558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20340</v>
      </c>
      <c r="V84" s="44">
        <f>SMALL(Q84:U84,COUNTIF(Q84:U84,0)+1)</f>
        <v>20340</v>
      </c>
      <c r="W84" s="21" t="s">
        <v>1559</v>
      </c>
      <c r="X84" s="21" t="s">
        <v>53</v>
      </c>
      <c r="Y84" s="1" t="s">
        <v>1365</v>
      </c>
      <c r="Z84" s="1" t="s">
        <v>53</v>
      </c>
      <c r="AA84" s="45"/>
      <c r="AB84" s="1" t="s">
        <v>53</v>
      </c>
    </row>
    <row r="85" spans="1:28" ht="26.1" customHeight="1" x14ac:dyDescent="0.3">
      <c r="A85" s="21" t="s">
        <v>449</v>
      </c>
      <c r="B85" s="21" t="s">
        <v>447</v>
      </c>
      <c r="C85" s="21" t="s">
        <v>448</v>
      </c>
      <c r="D85" s="43" t="s">
        <v>172</v>
      </c>
      <c r="E85" s="44">
        <v>0</v>
      </c>
      <c r="F85" s="21" t="s">
        <v>53</v>
      </c>
      <c r="G85" s="44">
        <v>0</v>
      </c>
      <c r="H85" s="21" t="s">
        <v>53</v>
      </c>
      <c r="I85" s="44">
        <v>0</v>
      </c>
      <c r="J85" s="21" t="s">
        <v>53</v>
      </c>
      <c r="K85" s="44">
        <v>0</v>
      </c>
      <c r="L85" s="21" t="s">
        <v>53</v>
      </c>
      <c r="M85" s="44">
        <v>0</v>
      </c>
      <c r="N85" s="21" t="s">
        <v>1558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68300</v>
      </c>
      <c r="V85" s="44">
        <f>SMALL(Q85:U85,COUNTIF(Q85:U85,0)+1)</f>
        <v>68300</v>
      </c>
      <c r="W85" s="21" t="s">
        <v>1560</v>
      </c>
      <c r="X85" s="21" t="s">
        <v>53</v>
      </c>
      <c r="Y85" s="1" t="s">
        <v>1365</v>
      </c>
      <c r="Z85" s="1" t="s">
        <v>53</v>
      </c>
      <c r="AA85" s="45"/>
      <c r="AB85" s="1" t="s">
        <v>53</v>
      </c>
    </row>
    <row r="86" spans="1:28" ht="26.1" customHeight="1" x14ac:dyDescent="0.3">
      <c r="A86" s="21" t="s">
        <v>749</v>
      </c>
      <c r="B86" s="21" t="s">
        <v>748</v>
      </c>
      <c r="C86" s="21" t="s">
        <v>581</v>
      </c>
      <c r="D86" s="43" t="s">
        <v>582</v>
      </c>
      <c r="E86" s="44">
        <v>0</v>
      </c>
      <c r="F86" s="21" t="s">
        <v>53</v>
      </c>
      <c r="G86" s="44">
        <v>0</v>
      </c>
      <c r="H86" s="21" t="s">
        <v>53</v>
      </c>
      <c r="I86" s="44">
        <v>0</v>
      </c>
      <c r="J86" s="21" t="s">
        <v>53</v>
      </c>
      <c r="K86" s="44">
        <v>0</v>
      </c>
      <c r="L86" s="21" t="s">
        <v>53</v>
      </c>
      <c r="M86" s="44">
        <v>0</v>
      </c>
      <c r="N86" s="21" t="s">
        <v>53</v>
      </c>
      <c r="O86" s="44">
        <v>0</v>
      </c>
      <c r="P86" s="44">
        <v>172698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21" t="s">
        <v>1561</v>
      </c>
      <c r="X86" s="21" t="s">
        <v>53</v>
      </c>
      <c r="Y86" s="1" t="s">
        <v>314</v>
      </c>
      <c r="Z86" s="1" t="s">
        <v>53</v>
      </c>
      <c r="AA86" s="45"/>
      <c r="AB86" s="1" t="s">
        <v>53</v>
      </c>
    </row>
    <row r="87" spans="1:28" ht="26.1" customHeight="1" x14ac:dyDescent="0.3">
      <c r="A87" s="21" t="s">
        <v>961</v>
      </c>
      <c r="B87" s="21" t="s">
        <v>960</v>
      </c>
      <c r="C87" s="21" t="s">
        <v>581</v>
      </c>
      <c r="D87" s="43" t="s">
        <v>582</v>
      </c>
      <c r="E87" s="44">
        <v>0</v>
      </c>
      <c r="F87" s="21" t="s">
        <v>53</v>
      </c>
      <c r="G87" s="44">
        <v>0</v>
      </c>
      <c r="H87" s="21" t="s">
        <v>53</v>
      </c>
      <c r="I87" s="44">
        <v>0</v>
      </c>
      <c r="J87" s="21" t="s">
        <v>53</v>
      </c>
      <c r="K87" s="44">
        <v>0</v>
      </c>
      <c r="L87" s="21" t="s">
        <v>53</v>
      </c>
      <c r="M87" s="44">
        <v>0</v>
      </c>
      <c r="N87" s="21" t="s">
        <v>53</v>
      </c>
      <c r="O87" s="44">
        <v>0</v>
      </c>
      <c r="P87" s="44">
        <v>228717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21" t="s">
        <v>1562</v>
      </c>
      <c r="X87" s="21" t="s">
        <v>53</v>
      </c>
      <c r="Y87" s="1" t="s">
        <v>314</v>
      </c>
      <c r="Z87" s="1" t="s">
        <v>53</v>
      </c>
      <c r="AA87" s="45"/>
      <c r="AB87" s="1" t="s">
        <v>53</v>
      </c>
    </row>
    <row r="88" spans="1:28" ht="26.1" customHeight="1" x14ac:dyDescent="0.3">
      <c r="A88" s="21" t="s">
        <v>1102</v>
      </c>
      <c r="B88" s="21" t="s">
        <v>1101</v>
      </c>
      <c r="C88" s="21" t="s">
        <v>581</v>
      </c>
      <c r="D88" s="43" t="s">
        <v>582</v>
      </c>
      <c r="E88" s="44">
        <v>0</v>
      </c>
      <c r="F88" s="21" t="s">
        <v>53</v>
      </c>
      <c r="G88" s="44">
        <v>0</v>
      </c>
      <c r="H88" s="21" t="s">
        <v>53</v>
      </c>
      <c r="I88" s="44">
        <v>0</v>
      </c>
      <c r="J88" s="21" t="s">
        <v>53</v>
      </c>
      <c r="K88" s="44">
        <v>0</v>
      </c>
      <c r="L88" s="21" t="s">
        <v>53</v>
      </c>
      <c r="M88" s="44">
        <v>0</v>
      </c>
      <c r="N88" s="21" t="s">
        <v>53</v>
      </c>
      <c r="O88" s="44">
        <v>0</v>
      </c>
      <c r="P88" s="44">
        <v>284440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21" t="s">
        <v>1563</v>
      </c>
      <c r="X88" s="21" t="s">
        <v>53</v>
      </c>
      <c r="Y88" s="1" t="s">
        <v>314</v>
      </c>
      <c r="Z88" s="1" t="s">
        <v>53</v>
      </c>
      <c r="AA88" s="45"/>
      <c r="AB88" s="1" t="s">
        <v>53</v>
      </c>
    </row>
    <row r="89" spans="1:28" ht="26.1" customHeight="1" x14ac:dyDescent="0.3">
      <c r="A89" s="21" t="s">
        <v>845</v>
      </c>
      <c r="B89" s="21" t="s">
        <v>844</v>
      </c>
      <c r="C89" s="21" t="s">
        <v>581</v>
      </c>
      <c r="D89" s="43" t="s">
        <v>582</v>
      </c>
      <c r="E89" s="44">
        <v>0</v>
      </c>
      <c r="F89" s="21" t="s">
        <v>53</v>
      </c>
      <c r="G89" s="44">
        <v>0</v>
      </c>
      <c r="H89" s="21" t="s">
        <v>53</v>
      </c>
      <c r="I89" s="44">
        <v>0</v>
      </c>
      <c r="J89" s="21" t="s">
        <v>53</v>
      </c>
      <c r="K89" s="44">
        <v>0</v>
      </c>
      <c r="L89" s="21" t="s">
        <v>53</v>
      </c>
      <c r="M89" s="44">
        <v>0</v>
      </c>
      <c r="N89" s="21" t="s">
        <v>53</v>
      </c>
      <c r="O89" s="44">
        <v>0</v>
      </c>
      <c r="P89" s="44">
        <v>243870</v>
      </c>
      <c r="Q89" s="44">
        <v>0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21" t="s">
        <v>1564</v>
      </c>
      <c r="X89" s="21" t="s">
        <v>53</v>
      </c>
      <c r="Y89" s="1" t="s">
        <v>314</v>
      </c>
      <c r="Z89" s="1" t="s">
        <v>53</v>
      </c>
      <c r="AA89" s="45"/>
      <c r="AB89" s="1" t="s">
        <v>53</v>
      </c>
    </row>
    <row r="90" spans="1:28" ht="26.1" customHeight="1" x14ac:dyDescent="0.3">
      <c r="A90" s="21" t="s">
        <v>1186</v>
      </c>
      <c r="B90" s="21" t="s">
        <v>1185</v>
      </c>
      <c r="C90" s="21" t="s">
        <v>581</v>
      </c>
      <c r="D90" s="43" t="s">
        <v>582</v>
      </c>
      <c r="E90" s="44">
        <v>0</v>
      </c>
      <c r="F90" s="21" t="s">
        <v>53</v>
      </c>
      <c r="G90" s="44">
        <v>0</v>
      </c>
      <c r="H90" s="21" t="s">
        <v>53</v>
      </c>
      <c r="I90" s="44">
        <v>0</v>
      </c>
      <c r="J90" s="21" t="s">
        <v>53</v>
      </c>
      <c r="K90" s="44">
        <v>0</v>
      </c>
      <c r="L90" s="21" t="s">
        <v>53</v>
      </c>
      <c r="M90" s="44">
        <v>0</v>
      </c>
      <c r="N90" s="21" t="s">
        <v>53</v>
      </c>
      <c r="O90" s="44">
        <v>0</v>
      </c>
      <c r="P90" s="44">
        <v>286330</v>
      </c>
      <c r="Q90" s="44">
        <v>0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21" t="s">
        <v>1565</v>
      </c>
      <c r="X90" s="21" t="s">
        <v>53</v>
      </c>
      <c r="Y90" s="1" t="s">
        <v>314</v>
      </c>
      <c r="Z90" s="1" t="s">
        <v>53</v>
      </c>
      <c r="AA90" s="45"/>
      <c r="AB90" s="1" t="s">
        <v>53</v>
      </c>
    </row>
    <row r="91" spans="1:28" ht="26.1" customHeight="1" x14ac:dyDescent="0.3">
      <c r="A91" s="21" t="s">
        <v>934</v>
      </c>
      <c r="B91" s="21" t="s">
        <v>933</v>
      </c>
      <c r="C91" s="21" t="s">
        <v>581</v>
      </c>
      <c r="D91" s="43" t="s">
        <v>582</v>
      </c>
      <c r="E91" s="44">
        <v>0</v>
      </c>
      <c r="F91" s="21" t="s">
        <v>53</v>
      </c>
      <c r="G91" s="44">
        <v>0</v>
      </c>
      <c r="H91" s="21" t="s">
        <v>53</v>
      </c>
      <c r="I91" s="44">
        <v>0</v>
      </c>
      <c r="J91" s="21" t="s">
        <v>53</v>
      </c>
      <c r="K91" s="44">
        <v>0</v>
      </c>
      <c r="L91" s="21" t="s">
        <v>53</v>
      </c>
      <c r="M91" s="44">
        <v>0</v>
      </c>
      <c r="N91" s="21" t="s">
        <v>53</v>
      </c>
      <c r="O91" s="44">
        <v>0</v>
      </c>
      <c r="P91" s="44">
        <v>223246</v>
      </c>
      <c r="Q91" s="44">
        <v>0</v>
      </c>
      <c r="R91" s="44">
        <v>0</v>
      </c>
      <c r="S91" s="44">
        <v>0</v>
      </c>
      <c r="T91" s="44">
        <v>0</v>
      </c>
      <c r="U91" s="44">
        <v>0</v>
      </c>
      <c r="V91" s="44">
        <v>0</v>
      </c>
      <c r="W91" s="21" t="s">
        <v>1566</v>
      </c>
      <c r="X91" s="21" t="s">
        <v>53</v>
      </c>
      <c r="Y91" s="1" t="s">
        <v>314</v>
      </c>
      <c r="Z91" s="1" t="s">
        <v>53</v>
      </c>
      <c r="AA91" s="45"/>
      <c r="AB91" s="1" t="s">
        <v>53</v>
      </c>
    </row>
    <row r="92" spans="1:28" ht="26.1" customHeight="1" x14ac:dyDescent="0.3">
      <c r="A92" s="21" t="s">
        <v>1567</v>
      </c>
      <c r="B92" s="21" t="s">
        <v>1568</v>
      </c>
      <c r="C92" s="21" t="s">
        <v>581</v>
      </c>
      <c r="D92" s="43" t="s">
        <v>582</v>
      </c>
      <c r="E92" s="44">
        <v>0</v>
      </c>
      <c r="F92" s="21" t="s">
        <v>53</v>
      </c>
      <c r="G92" s="44">
        <v>0</v>
      </c>
      <c r="H92" s="21" t="s">
        <v>53</v>
      </c>
      <c r="I92" s="44">
        <v>0</v>
      </c>
      <c r="J92" s="21" t="s">
        <v>53</v>
      </c>
      <c r="K92" s="44">
        <v>0</v>
      </c>
      <c r="L92" s="21" t="s">
        <v>53</v>
      </c>
      <c r="M92" s="44">
        <v>0</v>
      </c>
      <c r="N92" s="21" t="s">
        <v>53</v>
      </c>
      <c r="O92" s="44">
        <v>0</v>
      </c>
      <c r="P92" s="44">
        <v>274873</v>
      </c>
      <c r="Q92" s="44">
        <v>0</v>
      </c>
      <c r="R92" s="44">
        <v>0</v>
      </c>
      <c r="S92" s="44">
        <v>0</v>
      </c>
      <c r="T92" s="44">
        <v>0</v>
      </c>
      <c r="U92" s="44">
        <v>0</v>
      </c>
      <c r="V92" s="44">
        <v>0</v>
      </c>
      <c r="W92" s="21" t="s">
        <v>1569</v>
      </c>
      <c r="X92" s="21" t="s">
        <v>53</v>
      </c>
      <c r="Y92" s="1" t="s">
        <v>314</v>
      </c>
      <c r="Z92" s="1" t="s">
        <v>53</v>
      </c>
      <c r="AA92" s="45"/>
      <c r="AB92" s="1" t="s">
        <v>53</v>
      </c>
    </row>
    <row r="93" spans="1:28" ht="26.1" customHeight="1" x14ac:dyDescent="0.3">
      <c r="A93" s="21" t="s">
        <v>946</v>
      </c>
      <c r="B93" s="21" t="s">
        <v>945</v>
      </c>
      <c r="C93" s="21" t="s">
        <v>581</v>
      </c>
      <c r="D93" s="43" t="s">
        <v>582</v>
      </c>
      <c r="E93" s="44">
        <v>0</v>
      </c>
      <c r="F93" s="21" t="s">
        <v>53</v>
      </c>
      <c r="G93" s="44">
        <v>0</v>
      </c>
      <c r="H93" s="21" t="s">
        <v>53</v>
      </c>
      <c r="I93" s="44">
        <v>0</v>
      </c>
      <c r="J93" s="21" t="s">
        <v>53</v>
      </c>
      <c r="K93" s="44">
        <v>0</v>
      </c>
      <c r="L93" s="21" t="s">
        <v>53</v>
      </c>
      <c r="M93" s="44">
        <v>0</v>
      </c>
      <c r="N93" s="21" t="s">
        <v>53</v>
      </c>
      <c r="O93" s="44">
        <v>0</v>
      </c>
      <c r="P93" s="44">
        <v>282990</v>
      </c>
      <c r="Q93" s="44">
        <v>0</v>
      </c>
      <c r="R93" s="44">
        <v>0</v>
      </c>
      <c r="S93" s="44">
        <v>0</v>
      </c>
      <c r="T93" s="44">
        <v>0</v>
      </c>
      <c r="U93" s="44">
        <v>0</v>
      </c>
      <c r="V93" s="44">
        <v>0</v>
      </c>
      <c r="W93" s="21" t="s">
        <v>1570</v>
      </c>
      <c r="X93" s="21" t="s">
        <v>53</v>
      </c>
      <c r="Y93" s="1" t="s">
        <v>314</v>
      </c>
      <c r="Z93" s="1" t="s">
        <v>53</v>
      </c>
      <c r="AA93" s="45"/>
      <c r="AB93" s="1" t="s">
        <v>53</v>
      </c>
    </row>
    <row r="94" spans="1:28" ht="26.1" customHeight="1" x14ac:dyDescent="0.3">
      <c r="A94" s="21" t="s">
        <v>856</v>
      </c>
      <c r="B94" s="21" t="s">
        <v>855</v>
      </c>
      <c r="C94" s="21" t="s">
        <v>581</v>
      </c>
      <c r="D94" s="43" t="s">
        <v>582</v>
      </c>
      <c r="E94" s="44">
        <v>0</v>
      </c>
      <c r="F94" s="21" t="s">
        <v>53</v>
      </c>
      <c r="G94" s="44">
        <v>0</v>
      </c>
      <c r="H94" s="21" t="s">
        <v>53</v>
      </c>
      <c r="I94" s="44">
        <v>0</v>
      </c>
      <c r="J94" s="21" t="s">
        <v>53</v>
      </c>
      <c r="K94" s="44">
        <v>0</v>
      </c>
      <c r="L94" s="21" t="s">
        <v>53</v>
      </c>
      <c r="M94" s="44">
        <v>0</v>
      </c>
      <c r="N94" s="21" t="s">
        <v>53</v>
      </c>
      <c r="O94" s="44">
        <v>0</v>
      </c>
      <c r="P94" s="44">
        <v>258602</v>
      </c>
      <c r="Q94" s="44">
        <v>0</v>
      </c>
      <c r="R94" s="44">
        <v>0</v>
      </c>
      <c r="S94" s="44">
        <v>0</v>
      </c>
      <c r="T94" s="44">
        <v>0</v>
      </c>
      <c r="U94" s="44">
        <v>0</v>
      </c>
      <c r="V94" s="44">
        <v>0</v>
      </c>
      <c r="W94" s="21" t="s">
        <v>1571</v>
      </c>
      <c r="X94" s="21" t="s">
        <v>53</v>
      </c>
      <c r="Y94" s="1" t="s">
        <v>314</v>
      </c>
      <c r="Z94" s="1" t="s">
        <v>53</v>
      </c>
      <c r="AA94" s="45"/>
      <c r="AB94" s="1" t="s">
        <v>53</v>
      </c>
    </row>
    <row r="95" spans="1:28" ht="26.1" customHeight="1" x14ac:dyDescent="0.3">
      <c r="A95" s="21" t="s">
        <v>1057</v>
      </c>
      <c r="B95" s="21" t="s">
        <v>1056</v>
      </c>
      <c r="C95" s="21" t="s">
        <v>581</v>
      </c>
      <c r="D95" s="43" t="s">
        <v>582</v>
      </c>
      <c r="E95" s="44">
        <v>0</v>
      </c>
      <c r="F95" s="21" t="s">
        <v>53</v>
      </c>
      <c r="G95" s="44">
        <v>0</v>
      </c>
      <c r="H95" s="21" t="s">
        <v>53</v>
      </c>
      <c r="I95" s="44">
        <v>0</v>
      </c>
      <c r="J95" s="21" t="s">
        <v>53</v>
      </c>
      <c r="K95" s="44">
        <v>0</v>
      </c>
      <c r="L95" s="21" t="s">
        <v>53</v>
      </c>
      <c r="M95" s="44">
        <v>0</v>
      </c>
      <c r="N95" s="21" t="s">
        <v>53</v>
      </c>
      <c r="O95" s="44">
        <v>0</v>
      </c>
      <c r="P95" s="44">
        <v>233163</v>
      </c>
      <c r="Q95" s="44">
        <v>0</v>
      </c>
      <c r="R95" s="44">
        <v>0</v>
      </c>
      <c r="S95" s="44">
        <v>0</v>
      </c>
      <c r="T95" s="44">
        <v>0</v>
      </c>
      <c r="U95" s="44">
        <v>0</v>
      </c>
      <c r="V95" s="44">
        <v>0</v>
      </c>
      <c r="W95" s="21" t="s">
        <v>1572</v>
      </c>
      <c r="X95" s="21" t="s">
        <v>53</v>
      </c>
      <c r="Y95" s="1" t="s">
        <v>314</v>
      </c>
      <c r="Z95" s="1" t="s">
        <v>53</v>
      </c>
      <c r="AA95" s="45"/>
      <c r="AB95" s="1" t="s">
        <v>53</v>
      </c>
    </row>
    <row r="96" spans="1:28" ht="26.1" customHeight="1" x14ac:dyDescent="0.3">
      <c r="A96" s="21" t="s">
        <v>1014</v>
      </c>
      <c r="B96" s="21" t="s">
        <v>1013</v>
      </c>
      <c r="C96" s="21" t="s">
        <v>581</v>
      </c>
      <c r="D96" s="43" t="s">
        <v>582</v>
      </c>
      <c r="E96" s="44">
        <v>0</v>
      </c>
      <c r="F96" s="21" t="s">
        <v>53</v>
      </c>
      <c r="G96" s="44">
        <v>0</v>
      </c>
      <c r="H96" s="21" t="s">
        <v>53</v>
      </c>
      <c r="I96" s="44">
        <v>0</v>
      </c>
      <c r="J96" s="21" t="s">
        <v>53</v>
      </c>
      <c r="K96" s="44">
        <v>0</v>
      </c>
      <c r="L96" s="21" t="s">
        <v>53</v>
      </c>
      <c r="M96" s="44">
        <v>0</v>
      </c>
      <c r="N96" s="21" t="s">
        <v>53</v>
      </c>
      <c r="O96" s="44">
        <v>0</v>
      </c>
      <c r="P96" s="44">
        <v>279102</v>
      </c>
      <c r="Q96" s="44">
        <v>0</v>
      </c>
      <c r="R96" s="44">
        <v>0</v>
      </c>
      <c r="S96" s="44">
        <v>0</v>
      </c>
      <c r="T96" s="44">
        <v>0</v>
      </c>
      <c r="U96" s="44">
        <v>0</v>
      </c>
      <c r="V96" s="44">
        <v>0</v>
      </c>
      <c r="W96" s="21" t="s">
        <v>1573</v>
      </c>
      <c r="X96" s="21" t="s">
        <v>53</v>
      </c>
      <c r="Y96" s="1" t="s">
        <v>314</v>
      </c>
      <c r="Z96" s="1" t="s">
        <v>53</v>
      </c>
      <c r="AA96" s="45"/>
      <c r="AB96" s="1" t="s">
        <v>53</v>
      </c>
    </row>
    <row r="97" spans="1:28" ht="26.1" customHeight="1" x14ac:dyDescent="0.3">
      <c r="A97" s="21" t="s">
        <v>1574</v>
      </c>
      <c r="B97" s="21" t="s">
        <v>1352</v>
      </c>
      <c r="C97" s="21" t="s">
        <v>581</v>
      </c>
      <c r="D97" s="43" t="s">
        <v>582</v>
      </c>
      <c r="E97" s="44">
        <v>0</v>
      </c>
      <c r="F97" s="21" t="s">
        <v>53</v>
      </c>
      <c r="G97" s="44">
        <v>0</v>
      </c>
      <c r="H97" s="21" t="s">
        <v>53</v>
      </c>
      <c r="I97" s="44">
        <v>0</v>
      </c>
      <c r="J97" s="21" t="s">
        <v>53</v>
      </c>
      <c r="K97" s="44">
        <v>0</v>
      </c>
      <c r="L97" s="21" t="s">
        <v>53</v>
      </c>
      <c r="M97" s="44">
        <v>0</v>
      </c>
      <c r="N97" s="21" t="s">
        <v>53</v>
      </c>
      <c r="O97" s="44">
        <v>0</v>
      </c>
      <c r="P97" s="44">
        <v>294379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21" t="s">
        <v>1575</v>
      </c>
      <c r="X97" s="21" t="s">
        <v>53</v>
      </c>
      <c r="Y97" s="1" t="s">
        <v>314</v>
      </c>
      <c r="Z97" s="1" t="s">
        <v>53</v>
      </c>
      <c r="AA97" s="45"/>
      <c r="AB97" s="1" t="s">
        <v>53</v>
      </c>
    </row>
    <row r="98" spans="1:28" ht="26.1" customHeight="1" x14ac:dyDescent="0.3">
      <c r="A98" s="21" t="s">
        <v>1017</v>
      </c>
      <c r="B98" s="21" t="s">
        <v>1016</v>
      </c>
      <c r="C98" s="21" t="s">
        <v>581</v>
      </c>
      <c r="D98" s="43" t="s">
        <v>582</v>
      </c>
      <c r="E98" s="44">
        <v>0</v>
      </c>
      <c r="F98" s="21" t="s">
        <v>53</v>
      </c>
      <c r="G98" s="44">
        <v>0</v>
      </c>
      <c r="H98" s="21" t="s">
        <v>53</v>
      </c>
      <c r="I98" s="44">
        <v>0</v>
      </c>
      <c r="J98" s="21" t="s">
        <v>53</v>
      </c>
      <c r="K98" s="44">
        <v>0</v>
      </c>
      <c r="L98" s="21" t="s">
        <v>53</v>
      </c>
      <c r="M98" s="44">
        <v>0</v>
      </c>
      <c r="N98" s="21" t="s">
        <v>53</v>
      </c>
      <c r="O98" s="44">
        <v>0</v>
      </c>
      <c r="P98" s="44">
        <v>268225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21" t="s">
        <v>1576</v>
      </c>
      <c r="X98" s="21" t="s">
        <v>53</v>
      </c>
      <c r="Y98" s="1" t="s">
        <v>314</v>
      </c>
      <c r="Z98" s="1" t="s">
        <v>53</v>
      </c>
      <c r="AA98" s="45"/>
      <c r="AB98" s="1" t="s">
        <v>53</v>
      </c>
    </row>
    <row r="99" spans="1:28" ht="26.1" customHeight="1" x14ac:dyDescent="0.3">
      <c r="A99" s="21" t="s">
        <v>1020</v>
      </c>
      <c r="B99" s="21" t="s">
        <v>1019</v>
      </c>
      <c r="C99" s="21" t="s">
        <v>581</v>
      </c>
      <c r="D99" s="43" t="s">
        <v>582</v>
      </c>
      <c r="E99" s="44">
        <v>0</v>
      </c>
      <c r="F99" s="21" t="s">
        <v>53</v>
      </c>
      <c r="G99" s="44">
        <v>0</v>
      </c>
      <c r="H99" s="21" t="s">
        <v>53</v>
      </c>
      <c r="I99" s="44">
        <v>0</v>
      </c>
      <c r="J99" s="21" t="s">
        <v>53</v>
      </c>
      <c r="K99" s="44">
        <v>0</v>
      </c>
      <c r="L99" s="21" t="s">
        <v>53</v>
      </c>
      <c r="M99" s="44">
        <v>0</v>
      </c>
      <c r="N99" s="21" t="s">
        <v>53</v>
      </c>
      <c r="O99" s="44">
        <v>0</v>
      </c>
      <c r="P99" s="44">
        <v>258904</v>
      </c>
      <c r="Q99" s="44">
        <v>0</v>
      </c>
      <c r="R99" s="44">
        <v>0</v>
      </c>
      <c r="S99" s="44">
        <v>0</v>
      </c>
      <c r="T99" s="44">
        <v>0</v>
      </c>
      <c r="U99" s="44">
        <v>0</v>
      </c>
      <c r="V99" s="44">
        <v>0</v>
      </c>
      <c r="W99" s="21" t="s">
        <v>1577</v>
      </c>
      <c r="X99" s="21" t="s">
        <v>53</v>
      </c>
      <c r="Y99" s="1" t="s">
        <v>314</v>
      </c>
      <c r="Z99" s="1" t="s">
        <v>53</v>
      </c>
      <c r="AA99" s="45"/>
      <c r="AB99" s="1" t="s">
        <v>53</v>
      </c>
    </row>
    <row r="100" spans="1:28" ht="26.1" customHeight="1" x14ac:dyDescent="0.3">
      <c r="A100" s="21" t="s">
        <v>1168</v>
      </c>
      <c r="B100" s="21" t="s">
        <v>1167</v>
      </c>
      <c r="C100" s="21" t="s">
        <v>581</v>
      </c>
      <c r="D100" s="43" t="s">
        <v>582</v>
      </c>
      <c r="E100" s="44">
        <v>0</v>
      </c>
      <c r="F100" s="21" t="s">
        <v>53</v>
      </c>
      <c r="G100" s="44">
        <v>0</v>
      </c>
      <c r="H100" s="21" t="s">
        <v>53</v>
      </c>
      <c r="I100" s="44">
        <v>0</v>
      </c>
      <c r="J100" s="21" t="s">
        <v>53</v>
      </c>
      <c r="K100" s="44">
        <v>0</v>
      </c>
      <c r="L100" s="21" t="s">
        <v>53</v>
      </c>
      <c r="M100" s="44">
        <v>0</v>
      </c>
      <c r="N100" s="21" t="s">
        <v>53</v>
      </c>
      <c r="O100" s="44">
        <v>0</v>
      </c>
      <c r="P100" s="44">
        <v>270694</v>
      </c>
      <c r="Q100" s="44">
        <v>0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21" t="s">
        <v>1578</v>
      </c>
      <c r="X100" s="21" t="s">
        <v>53</v>
      </c>
      <c r="Y100" s="1" t="s">
        <v>314</v>
      </c>
      <c r="Z100" s="1" t="s">
        <v>53</v>
      </c>
      <c r="AA100" s="45"/>
      <c r="AB100" s="1" t="s">
        <v>53</v>
      </c>
    </row>
    <row r="101" spans="1:28" ht="26.1" customHeight="1" x14ac:dyDescent="0.3">
      <c r="A101" s="21" t="s">
        <v>1171</v>
      </c>
      <c r="B101" s="21" t="s">
        <v>1170</v>
      </c>
      <c r="C101" s="21" t="s">
        <v>581</v>
      </c>
      <c r="D101" s="43" t="s">
        <v>582</v>
      </c>
      <c r="E101" s="44">
        <v>0</v>
      </c>
      <c r="F101" s="21" t="s">
        <v>53</v>
      </c>
      <c r="G101" s="44">
        <v>0</v>
      </c>
      <c r="H101" s="21" t="s">
        <v>53</v>
      </c>
      <c r="I101" s="44">
        <v>0</v>
      </c>
      <c r="J101" s="21" t="s">
        <v>53</v>
      </c>
      <c r="K101" s="44">
        <v>0</v>
      </c>
      <c r="L101" s="21" t="s">
        <v>53</v>
      </c>
      <c r="M101" s="44">
        <v>0</v>
      </c>
      <c r="N101" s="21" t="s">
        <v>53</v>
      </c>
      <c r="O101" s="44">
        <v>0</v>
      </c>
      <c r="P101" s="44">
        <v>212390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21" t="s">
        <v>1579</v>
      </c>
      <c r="X101" s="21" t="s">
        <v>53</v>
      </c>
      <c r="Y101" s="1" t="s">
        <v>314</v>
      </c>
      <c r="Z101" s="1" t="s">
        <v>53</v>
      </c>
      <c r="AA101" s="45"/>
      <c r="AB101" s="1" t="s">
        <v>53</v>
      </c>
    </row>
    <row r="102" spans="1:28" ht="26.1" customHeight="1" x14ac:dyDescent="0.3">
      <c r="A102" s="21" t="s">
        <v>1260</v>
      </c>
      <c r="B102" s="21" t="s">
        <v>1259</v>
      </c>
      <c r="C102" s="21" t="s">
        <v>581</v>
      </c>
      <c r="D102" s="43" t="s">
        <v>582</v>
      </c>
      <c r="E102" s="44">
        <v>0</v>
      </c>
      <c r="F102" s="21" t="s">
        <v>53</v>
      </c>
      <c r="G102" s="44">
        <v>0</v>
      </c>
      <c r="H102" s="21" t="s">
        <v>53</v>
      </c>
      <c r="I102" s="44">
        <v>0</v>
      </c>
      <c r="J102" s="21" t="s">
        <v>53</v>
      </c>
      <c r="K102" s="44">
        <v>0</v>
      </c>
      <c r="L102" s="21" t="s">
        <v>53</v>
      </c>
      <c r="M102" s="44">
        <v>0</v>
      </c>
      <c r="N102" s="21" t="s">
        <v>53</v>
      </c>
      <c r="O102" s="44">
        <v>0</v>
      </c>
      <c r="P102" s="44">
        <v>235843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21" t="s">
        <v>1580</v>
      </c>
      <c r="X102" s="21" t="s">
        <v>53</v>
      </c>
      <c r="Y102" s="1" t="s">
        <v>314</v>
      </c>
      <c r="Z102" s="1" t="s">
        <v>53</v>
      </c>
      <c r="AA102" s="45"/>
      <c r="AB102" s="1" t="s">
        <v>53</v>
      </c>
    </row>
    <row r="103" spans="1:28" ht="26.1" customHeight="1" x14ac:dyDescent="0.3">
      <c r="A103" s="21" t="s">
        <v>1179</v>
      </c>
      <c r="B103" s="21" t="s">
        <v>1178</v>
      </c>
      <c r="C103" s="21" t="s">
        <v>581</v>
      </c>
      <c r="D103" s="43" t="s">
        <v>582</v>
      </c>
      <c r="E103" s="44">
        <v>0</v>
      </c>
      <c r="F103" s="21" t="s">
        <v>53</v>
      </c>
      <c r="G103" s="44">
        <v>0</v>
      </c>
      <c r="H103" s="21" t="s">
        <v>53</v>
      </c>
      <c r="I103" s="44">
        <v>0</v>
      </c>
      <c r="J103" s="21" t="s">
        <v>53</v>
      </c>
      <c r="K103" s="44">
        <v>0</v>
      </c>
      <c r="L103" s="21" t="s">
        <v>53</v>
      </c>
      <c r="M103" s="44">
        <v>0</v>
      </c>
      <c r="N103" s="21" t="s">
        <v>53</v>
      </c>
      <c r="O103" s="44">
        <v>0</v>
      </c>
      <c r="P103" s="44">
        <v>249073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21" t="s">
        <v>1581</v>
      </c>
      <c r="X103" s="21" t="s">
        <v>53</v>
      </c>
      <c r="Y103" s="1" t="s">
        <v>314</v>
      </c>
      <c r="Z103" s="1" t="s">
        <v>53</v>
      </c>
      <c r="AA103" s="45"/>
      <c r="AB103" s="1" t="s">
        <v>53</v>
      </c>
    </row>
    <row r="104" spans="1:28" ht="26.1" customHeight="1" x14ac:dyDescent="0.3">
      <c r="A104" s="21" t="s">
        <v>1242</v>
      </c>
      <c r="B104" s="21" t="s">
        <v>1241</v>
      </c>
      <c r="C104" s="21" t="s">
        <v>581</v>
      </c>
      <c r="D104" s="43" t="s">
        <v>582</v>
      </c>
      <c r="E104" s="44">
        <v>0</v>
      </c>
      <c r="F104" s="21" t="s">
        <v>53</v>
      </c>
      <c r="G104" s="44">
        <v>0</v>
      </c>
      <c r="H104" s="21" t="s">
        <v>53</v>
      </c>
      <c r="I104" s="44">
        <v>0</v>
      </c>
      <c r="J104" s="21" t="s">
        <v>53</v>
      </c>
      <c r="K104" s="44">
        <v>0</v>
      </c>
      <c r="L104" s="21" t="s">
        <v>53</v>
      </c>
      <c r="M104" s="44">
        <v>0</v>
      </c>
      <c r="N104" s="21" t="s">
        <v>53</v>
      </c>
      <c r="O104" s="44">
        <v>0</v>
      </c>
      <c r="P104" s="44">
        <v>208140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21" t="s">
        <v>1582</v>
      </c>
      <c r="X104" s="21" t="s">
        <v>53</v>
      </c>
      <c r="Y104" s="1" t="s">
        <v>314</v>
      </c>
      <c r="Z104" s="1" t="s">
        <v>53</v>
      </c>
      <c r="AA104" s="45"/>
      <c r="AB104" s="1" t="s">
        <v>53</v>
      </c>
    </row>
    <row r="105" spans="1:28" ht="26.1" customHeight="1" x14ac:dyDescent="0.3">
      <c r="A105" s="21" t="s">
        <v>583</v>
      </c>
      <c r="B105" s="21" t="s">
        <v>580</v>
      </c>
      <c r="C105" s="21" t="s">
        <v>581</v>
      </c>
      <c r="D105" s="43" t="s">
        <v>582</v>
      </c>
      <c r="E105" s="44">
        <v>0</v>
      </c>
      <c r="F105" s="21" t="s">
        <v>53</v>
      </c>
      <c r="G105" s="44">
        <v>0</v>
      </c>
      <c r="H105" s="21" t="s">
        <v>53</v>
      </c>
      <c r="I105" s="44">
        <v>0</v>
      </c>
      <c r="J105" s="21" t="s">
        <v>53</v>
      </c>
      <c r="K105" s="44">
        <v>0</v>
      </c>
      <c r="L105" s="21" t="s">
        <v>53</v>
      </c>
      <c r="M105" s="44">
        <v>0</v>
      </c>
      <c r="N105" s="21" t="s">
        <v>53</v>
      </c>
      <c r="O105" s="44">
        <v>0</v>
      </c>
      <c r="P105" s="44">
        <v>283323</v>
      </c>
      <c r="Q105" s="44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21" t="s">
        <v>1583</v>
      </c>
      <c r="X105" s="21" t="s">
        <v>53</v>
      </c>
      <c r="Y105" s="1" t="s">
        <v>314</v>
      </c>
      <c r="Z105" s="1" t="s">
        <v>53</v>
      </c>
      <c r="AA105" s="45"/>
      <c r="AB105" s="1" t="s">
        <v>53</v>
      </c>
    </row>
    <row r="106" spans="1:28" ht="26.1" customHeight="1" x14ac:dyDescent="0.3">
      <c r="A106" s="21" t="s">
        <v>1315</v>
      </c>
      <c r="B106" s="21" t="s">
        <v>1314</v>
      </c>
      <c r="C106" s="21" t="s">
        <v>581</v>
      </c>
      <c r="D106" s="43" t="s">
        <v>582</v>
      </c>
      <c r="E106" s="44">
        <v>0</v>
      </c>
      <c r="F106" s="21" t="s">
        <v>53</v>
      </c>
      <c r="G106" s="44">
        <v>0</v>
      </c>
      <c r="H106" s="21" t="s">
        <v>53</v>
      </c>
      <c r="I106" s="44">
        <v>0</v>
      </c>
      <c r="J106" s="21" t="s">
        <v>53</v>
      </c>
      <c r="K106" s="44">
        <v>0</v>
      </c>
      <c r="L106" s="21" t="s">
        <v>53</v>
      </c>
      <c r="M106" s="44">
        <v>0</v>
      </c>
      <c r="N106" s="21" t="s">
        <v>53</v>
      </c>
      <c r="O106" s="44">
        <v>0</v>
      </c>
      <c r="P106" s="44">
        <v>240042</v>
      </c>
      <c r="Q106" s="44">
        <v>0</v>
      </c>
      <c r="R106" s="44">
        <v>0</v>
      </c>
      <c r="S106" s="44">
        <v>0</v>
      </c>
      <c r="T106" s="44">
        <v>0</v>
      </c>
      <c r="U106" s="44">
        <v>0</v>
      </c>
      <c r="V106" s="44">
        <v>0</v>
      </c>
      <c r="W106" s="21" t="s">
        <v>1584</v>
      </c>
      <c r="X106" s="21" t="s">
        <v>53</v>
      </c>
      <c r="Y106" s="1" t="s">
        <v>314</v>
      </c>
      <c r="Z106" s="1" t="s">
        <v>53</v>
      </c>
      <c r="AA106" s="45"/>
      <c r="AB106" s="1" t="s">
        <v>53</v>
      </c>
    </row>
    <row r="107" spans="1:28" ht="26.1" customHeight="1" x14ac:dyDescent="0.3">
      <c r="A107" s="21" t="s">
        <v>1302</v>
      </c>
      <c r="B107" s="21" t="s">
        <v>1301</v>
      </c>
      <c r="C107" s="21" t="s">
        <v>581</v>
      </c>
      <c r="D107" s="43" t="s">
        <v>582</v>
      </c>
      <c r="E107" s="44">
        <v>0</v>
      </c>
      <c r="F107" s="21" t="s">
        <v>53</v>
      </c>
      <c r="G107" s="44">
        <v>0</v>
      </c>
      <c r="H107" s="21" t="s">
        <v>53</v>
      </c>
      <c r="I107" s="44">
        <v>0</v>
      </c>
      <c r="J107" s="21" t="s">
        <v>53</v>
      </c>
      <c r="K107" s="44">
        <v>0</v>
      </c>
      <c r="L107" s="21" t="s">
        <v>53</v>
      </c>
      <c r="M107" s="44">
        <v>0</v>
      </c>
      <c r="N107" s="21" t="s">
        <v>53</v>
      </c>
      <c r="O107" s="44">
        <v>0</v>
      </c>
      <c r="P107" s="44">
        <v>175703</v>
      </c>
      <c r="Q107" s="44">
        <v>0</v>
      </c>
      <c r="R107" s="44">
        <v>0</v>
      </c>
      <c r="S107" s="44">
        <v>0</v>
      </c>
      <c r="T107" s="44">
        <v>0</v>
      </c>
      <c r="U107" s="44">
        <v>0</v>
      </c>
      <c r="V107" s="44">
        <v>0</v>
      </c>
      <c r="W107" s="21" t="s">
        <v>1585</v>
      </c>
      <c r="X107" s="21" t="s">
        <v>53</v>
      </c>
      <c r="Y107" s="1" t="s">
        <v>314</v>
      </c>
      <c r="Z107" s="1" t="s">
        <v>53</v>
      </c>
      <c r="AA107" s="45"/>
      <c r="AB107" s="1" t="s">
        <v>53</v>
      </c>
    </row>
    <row r="108" spans="1:28" ht="26.1" customHeight="1" x14ac:dyDescent="0.3">
      <c r="A108" s="21" t="s">
        <v>901</v>
      </c>
      <c r="B108" s="21" t="s">
        <v>900</v>
      </c>
      <c r="C108" s="21" t="s">
        <v>581</v>
      </c>
      <c r="D108" s="43" t="s">
        <v>582</v>
      </c>
      <c r="E108" s="44">
        <v>0</v>
      </c>
      <c r="F108" s="21" t="s">
        <v>53</v>
      </c>
      <c r="G108" s="44">
        <v>0</v>
      </c>
      <c r="H108" s="21" t="s">
        <v>53</v>
      </c>
      <c r="I108" s="44">
        <v>0</v>
      </c>
      <c r="J108" s="21" t="s">
        <v>53</v>
      </c>
      <c r="K108" s="44">
        <v>0</v>
      </c>
      <c r="L108" s="21" t="s">
        <v>53</v>
      </c>
      <c r="M108" s="44">
        <v>0</v>
      </c>
      <c r="N108" s="21" t="s">
        <v>53</v>
      </c>
      <c r="O108" s="44">
        <v>0</v>
      </c>
      <c r="P108" s="44">
        <v>276108</v>
      </c>
      <c r="Q108" s="44">
        <v>0</v>
      </c>
      <c r="R108" s="44">
        <v>0</v>
      </c>
      <c r="S108" s="44">
        <v>0</v>
      </c>
      <c r="T108" s="44">
        <v>0</v>
      </c>
      <c r="U108" s="44">
        <v>0</v>
      </c>
      <c r="V108" s="44">
        <v>0</v>
      </c>
      <c r="W108" s="21" t="s">
        <v>1586</v>
      </c>
      <c r="X108" s="21" t="s">
        <v>53</v>
      </c>
      <c r="Y108" s="1" t="s">
        <v>314</v>
      </c>
      <c r="Z108" s="1" t="s">
        <v>53</v>
      </c>
      <c r="AA108" s="45"/>
      <c r="AB108" s="1" t="s">
        <v>53</v>
      </c>
    </row>
    <row r="109" spans="1:28" ht="26.1" customHeight="1" x14ac:dyDescent="0.3">
      <c r="A109" s="21" t="s">
        <v>1279</v>
      </c>
      <c r="B109" s="21" t="s">
        <v>1277</v>
      </c>
      <c r="C109" s="21" t="s">
        <v>1278</v>
      </c>
      <c r="D109" s="43" t="s">
        <v>582</v>
      </c>
      <c r="E109" s="44">
        <v>0</v>
      </c>
      <c r="F109" s="21" t="s">
        <v>53</v>
      </c>
      <c r="G109" s="44">
        <v>0</v>
      </c>
      <c r="H109" s="21" t="s">
        <v>53</v>
      </c>
      <c r="I109" s="44">
        <v>0</v>
      </c>
      <c r="J109" s="21" t="s">
        <v>53</v>
      </c>
      <c r="K109" s="44">
        <v>0</v>
      </c>
      <c r="L109" s="21" t="s">
        <v>53</v>
      </c>
      <c r="M109" s="44">
        <v>0</v>
      </c>
      <c r="N109" s="21" t="s">
        <v>53</v>
      </c>
      <c r="O109" s="44">
        <v>0</v>
      </c>
      <c r="P109" s="44">
        <v>212439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0</v>
      </c>
      <c r="W109" s="21" t="s">
        <v>1587</v>
      </c>
      <c r="X109" s="21" t="s">
        <v>53</v>
      </c>
      <c r="Y109" s="1" t="s">
        <v>314</v>
      </c>
      <c r="Z109" s="1" t="s">
        <v>53</v>
      </c>
      <c r="AA109" s="45"/>
      <c r="AB109" s="1" t="s">
        <v>53</v>
      </c>
    </row>
    <row r="110" spans="1:28" ht="26.1" customHeight="1" x14ac:dyDescent="0.3">
      <c r="A110" s="21" t="s">
        <v>982</v>
      </c>
      <c r="B110" s="21" t="s">
        <v>980</v>
      </c>
      <c r="C110" s="21" t="s">
        <v>981</v>
      </c>
      <c r="D110" s="43" t="s">
        <v>139</v>
      </c>
      <c r="E110" s="44">
        <v>0</v>
      </c>
      <c r="F110" s="21" t="s">
        <v>53</v>
      </c>
      <c r="G110" s="44">
        <v>0</v>
      </c>
      <c r="H110" s="21" t="s">
        <v>53</v>
      </c>
      <c r="I110" s="44">
        <v>0</v>
      </c>
      <c r="J110" s="21" t="s">
        <v>53</v>
      </c>
      <c r="K110" s="44">
        <v>0</v>
      </c>
      <c r="L110" s="21" t="s">
        <v>53</v>
      </c>
      <c r="M110" s="44">
        <v>4500</v>
      </c>
      <c r="N110" s="21" t="s">
        <v>1588</v>
      </c>
      <c r="O110" s="44">
        <f t="shared" ref="O110:O129" si="5">SMALL(E110:M110,COUNTIF(E110:M110,0)+1)</f>
        <v>4500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  <c r="U110" s="44">
        <v>0</v>
      </c>
      <c r="V110" s="44">
        <v>0</v>
      </c>
      <c r="W110" s="21" t="s">
        <v>1589</v>
      </c>
      <c r="X110" s="21" t="s">
        <v>53</v>
      </c>
      <c r="Y110" s="1" t="s">
        <v>53</v>
      </c>
      <c r="Z110" s="1" t="s">
        <v>53</v>
      </c>
      <c r="AA110" s="45"/>
      <c r="AB110" s="1" t="s">
        <v>53</v>
      </c>
    </row>
    <row r="111" spans="1:28" ht="26.1" customHeight="1" x14ac:dyDescent="0.3">
      <c r="A111" s="21" t="s">
        <v>986</v>
      </c>
      <c r="B111" s="21" t="s">
        <v>984</v>
      </c>
      <c r="C111" s="21" t="s">
        <v>985</v>
      </c>
      <c r="D111" s="43" t="s">
        <v>82</v>
      </c>
      <c r="E111" s="44">
        <v>0</v>
      </c>
      <c r="F111" s="21" t="s">
        <v>53</v>
      </c>
      <c r="G111" s="44">
        <v>0</v>
      </c>
      <c r="H111" s="21" t="s">
        <v>53</v>
      </c>
      <c r="I111" s="44">
        <v>0</v>
      </c>
      <c r="J111" s="21" t="s">
        <v>53</v>
      </c>
      <c r="K111" s="44">
        <v>0</v>
      </c>
      <c r="L111" s="21" t="s">
        <v>53</v>
      </c>
      <c r="M111" s="44">
        <v>20000</v>
      </c>
      <c r="N111" s="21" t="s">
        <v>1588</v>
      </c>
      <c r="O111" s="44">
        <f t="shared" si="5"/>
        <v>20000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44">
        <v>0</v>
      </c>
      <c r="V111" s="44">
        <v>0</v>
      </c>
      <c r="W111" s="21" t="s">
        <v>1590</v>
      </c>
      <c r="X111" s="21" t="s">
        <v>53</v>
      </c>
      <c r="Y111" s="1" t="s">
        <v>53</v>
      </c>
      <c r="Z111" s="1" t="s">
        <v>53</v>
      </c>
      <c r="AA111" s="45"/>
      <c r="AB111" s="1" t="s">
        <v>53</v>
      </c>
    </row>
    <row r="112" spans="1:28" ht="26.1" customHeight="1" x14ac:dyDescent="0.3">
      <c r="A112" s="21" t="s">
        <v>990</v>
      </c>
      <c r="B112" s="21" t="s">
        <v>988</v>
      </c>
      <c r="C112" s="21" t="s">
        <v>989</v>
      </c>
      <c r="D112" s="43" t="s">
        <v>179</v>
      </c>
      <c r="E112" s="44">
        <v>0</v>
      </c>
      <c r="F112" s="21" t="s">
        <v>53</v>
      </c>
      <c r="G112" s="44">
        <v>0</v>
      </c>
      <c r="H112" s="21" t="s">
        <v>53</v>
      </c>
      <c r="I112" s="44">
        <v>0</v>
      </c>
      <c r="J112" s="21" t="s">
        <v>53</v>
      </c>
      <c r="K112" s="44">
        <v>0</v>
      </c>
      <c r="L112" s="21" t="s">
        <v>53</v>
      </c>
      <c r="M112" s="44">
        <v>3000</v>
      </c>
      <c r="N112" s="21" t="s">
        <v>1588</v>
      </c>
      <c r="O112" s="44">
        <f t="shared" si="5"/>
        <v>3000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21" t="s">
        <v>1591</v>
      </c>
      <c r="X112" s="21" t="s">
        <v>53</v>
      </c>
      <c r="Y112" s="1" t="s">
        <v>53</v>
      </c>
      <c r="Z112" s="1" t="s">
        <v>53</v>
      </c>
      <c r="AA112" s="45"/>
      <c r="AB112" s="1" t="s">
        <v>53</v>
      </c>
    </row>
    <row r="113" spans="1:28" ht="26.1" customHeight="1" x14ac:dyDescent="0.3">
      <c r="A113" s="21" t="s">
        <v>994</v>
      </c>
      <c r="B113" s="21" t="s">
        <v>992</v>
      </c>
      <c r="C113" s="21" t="s">
        <v>993</v>
      </c>
      <c r="D113" s="43" t="s">
        <v>179</v>
      </c>
      <c r="E113" s="44">
        <v>0</v>
      </c>
      <c r="F113" s="21" t="s">
        <v>53</v>
      </c>
      <c r="G113" s="44">
        <v>0</v>
      </c>
      <c r="H113" s="21" t="s">
        <v>53</v>
      </c>
      <c r="I113" s="44">
        <v>0</v>
      </c>
      <c r="J113" s="21" t="s">
        <v>53</v>
      </c>
      <c r="K113" s="44">
        <v>0</v>
      </c>
      <c r="L113" s="21" t="s">
        <v>53</v>
      </c>
      <c r="M113" s="44">
        <v>3800</v>
      </c>
      <c r="N113" s="21" t="s">
        <v>1588</v>
      </c>
      <c r="O113" s="44">
        <f t="shared" si="5"/>
        <v>3800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v>0</v>
      </c>
      <c r="W113" s="21" t="s">
        <v>1592</v>
      </c>
      <c r="X113" s="21" t="s">
        <v>53</v>
      </c>
      <c r="Y113" s="1" t="s">
        <v>53</v>
      </c>
      <c r="Z113" s="1" t="s">
        <v>53</v>
      </c>
      <c r="AA113" s="45"/>
      <c r="AB113" s="1" t="s">
        <v>53</v>
      </c>
    </row>
    <row r="114" spans="1:28" ht="26.1" customHeight="1" x14ac:dyDescent="0.3">
      <c r="A114" s="21" t="s">
        <v>997</v>
      </c>
      <c r="B114" s="21" t="s">
        <v>307</v>
      </c>
      <c r="C114" s="21" t="s">
        <v>996</v>
      </c>
      <c r="D114" s="43" t="s">
        <v>179</v>
      </c>
      <c r="E114" s="44">
        <v>0</v>
      </c>
      <c r="F114" s="21" t="s">
        <v>53</v>
      </c>
      <c r="G114" s="44">
        <v>0</v>
      </c>
      <c r="H114" s="21" t="s">
        <v>53</v>
      </c>
      <c r="I114" s="44">
        <v>0</v>
      </c>
      <c r="J114" s="21" t="s">
        <v>53</v>
      </c>
      <c r="K114" s="44">
        <v>0</v>
      </c>
      <c r="L114" s="21" t="s">
        <v>53</v>
      </c>
      <c r="M114" s="44">
        <v>200</v>
      </c>
      <c r="N114" s="21" t="s">
        <v>1588</v>
      </c>
      <c r="O114" s="44">
        <f t="shared" si="5"/>
        <v>200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>
        <v>0</v>
      </c>
      <c r="V114" s="44">
        <v>0</v>
      </c>
      <c r="W114" s="21" t="s">
        <v>1593</v>
      </c>
      <c r="X114" s="21" t="s">
        <v>53</v>
      </c>
      <c r="Y114" s="1" t="s">
        <v>53</v>
      </c>
      <c r="Z114" s="1" t="s">
        <v>53</v>
      </c>
      <c r="AA114" s="45"/>
      <c r="AB114" s="1" t="s">
        <v>53</v>
      </c>
    </row>
    <row r="115" spans="1:28" ht="26.1" customHeight="1" x14ac:dyDescent="0.3">
      <c r="A115" s="21" t="s">
        <v>1001</v>
      </c>
      <c r="B115" s="21" t="s">
        <v>999</v>
      </c>
      <c r="C115" s="21" t="s">
        <v>1000</v>
      </c>
      <c r="D115" s="43" t="s">
        <v>70</v>
      </c>
      <c r="E115" s="44">
        <v>0</v>
      </c>
      <c r="F115" s="21" t="s">
        <v>53</v>
      </c>
      <c r="G115" s="44">
        <v>0</v>
      </c>
      <c r="H115" s="21" t="s">
        <v>53</v>
      </c>
      <c r="I115" s="44">
        <v>0</v>
      </c>
      <c r="J115" s="21" t="s">
        <v>53</v>
      </c>
      <c r="K115" s="44">
        <v>0</v>
      </c>
      <c r="L115" s="21" t="s">
        <v>53</v>
      </c>
      <c r="M115" s="44">
        <v>1500</v>
      </c>
      <c r="N115" s="21" t="s">
        <v>1588</v>
      </c>
      <c r="O115" s="44">
        <f t="shared" si="5"/>
        <v>1500</v>
      </c>
      <c r="P115" s="44">
        <v>0</v>
      </c>
      <c r="Q115" s="44">
        <v>0</v>
      </c>
      <c r="R115" s="44">
        <v>0</v>
      </c>
      <c r="S115" s="44">
        <v>0</v>
      </c>
      <c r="T115" s="44">
        <v>0</v>
      </c>
      <c r="U115" s="44">
        <v>0</v>
      </c>
      <c r="V115" s="44">
        <v>0</v>
      </c>
      <c r="W115" s="21" t="s">
        <v>1594</v>
      </c>
      <c r="X115" s="21" t="s">
        <v>53</v>
      </c>
      <c r="Y115" s="1" t="s">
        <v>53</v>
      </c>
      <c r="Z115" s="1" t="s">
        <v>53</v>
      </c>
      <c r="AA115" s="45"/>
      <c r="AB115" s="1" t="s">
        <v>53</v>
      </c>
    </row>
    <row r="116" spans="1:28" ht="26.1" customHeight="1" x14ac:dyDescent="0.3">
      <c r="A116" s="21" t="s">
        <v>1005</v>
      </c>
      <c r="B116" s="21" t="s">
        <v>1003</v>
      </c>
      <c r="C116" s="21" t="s">
        <v>1004</v>
      </c>
      <c r="D116" s="43" t="s">
        <v>179</v>
      </c>
      <c r="E116" s="44">
        <v>0</v>
      </c>
      <c r="F116" s="21" t="s">
        <v>53</v>
      </c>
      <c r="G116" s="44">
        <v>0</v>
      </c>
      <c r="H116" s="21" t="s">
        <v>53</v>
      </c>
      <c r="I116" s="44">
        <v>0</v>
      </c>
      <c r="J116" s="21" t="s">
        <v>53</v>
      </c>
      <c r="K116" s="44">
        <v>0</v>
      </c>
      <c r="L116" s="21" t="s">
        <v>53</v>
      </c>
      <c r="M116" s="44">
        <v>7900</v>
      </c>
      <c r="N116" s="21" t="s">
        <v>1588</v>
      </c>
      <c r="O116" s="44">
        <f t="shared" si="5"/>
        <v>7900</v>
      </c>
      <c r="P116" s="44">
        <v>0</v>
      </c>
      <c r="Q116" s="44">
        <v>0</v>
      </c>
      <c r="R116" s="44">
        <v>0</v>
      </c>
      <c r="S116" s="44">
        <v>0</v>
      </c>
      <c r="T116" s="44">
        <v>0</v>
      </c>
      <c r="U116" s="44">
        <v>0</v>
      </c>
      <c r="V116" s="44">
        <v>0</v>
      </c>
      <c r="W116" s="21" t="s">
        <v>1595</v>
      </c>
      <c r="X116" s="21" t="s">
        <v>53</v>
      </c>
      <c r="Y116" s="1" t="s">
        <v>53</v>
      </c>
      <c r="Z116" s="1" t="s">
        <v>53</v>
      </c>
      <c r="AA116" s="45"/>
      <c r="AB116" s="1" t="s">
        <v>53</v>
      </c>
    </row>
    <row r="117" spans="1:28" ht="26.1" customHeight="1" x14ac:dyDescent="0.3">
      <c r="A117" s="21" t="s">
        <v>1009</v>
      </c>
      <c r="B117" s="21" t="s">
        <v>1007</v>
      </c>
      <c r="C117" s="21" t="s">
        <v>1008</v>
      </c>
      <c r="D117" s="43" t="s">
        <v>179</v>
      </c>
      <c r="E117" s="44">
        <v>0</v>
      </c>
      <c r="F117" s="21" t="s">
        <v>53</v>
      </c>
      <c r="G117" s="44">
        <v>0</v>
      </c>
      <c r="H117" s="21" t="s">
        <v>53</v>
      </c>
      <c r="I117" s="44">
        <v>0</v>
      </c>
      <c r="J117" s="21" t="s">
        <v>53</v>
      </c>
      <c r="K117" s="44">
        <v>0</v>
      </c>
      <c r="L117" s="21" t="s">
        <v>53</v>
      </c>
      <c r="M117" s="44">
        <v>23000</v>
      </c>
      <c r="N117" s="21" t="s">
        <v>1588</v>
      </c>
      <c r="O117" s="44">
        <f t="shared" si="5"/>
        <v>23000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>
        <v>0</v>
      </c>
      <c r="V117" s="44">
        <v>0</v>
      </c>
      <c r="W117" s="21" t="s">
        <v>1596</v>
      </c>
      <c r="X117" s="21" t="s">
        <v>53</v>
      </c>
      <c r="Y117" s="1" t="s">
        <v>53</v>
      </c>
      <c r="Z117" s="1" t="s">
        <v>53</v>
      </c>
      <c r="AA117" s="45"/>
      <c r="AB117" s="1" t="s">
        <v>53</v>
      </c>
    </row>
    <row r="118" spans="1:28" ht="26.1" customHeight="1" x14ac:dyDescent="0.3">
      <c r="A118" s="21" t="s">
        <v>1027</v>
      </c>
      <c r="B118" s="21" t="s">
        <v>1025</v>
      </c>
      <c r="C118" s="21" t="s">
        <v>1026</v>
      </c>
      <c r="D118" s="43" t="s">
        <v>82</v>
      </c>
      <c r="E118" s="44">
        <v>0</v>
      </c>
      <c r="F118" s="21" t="s">
        <v>53</v>
      </c>
      <c r="G118" s="44">
        <v>0</v>
      </c>
      <c r="H118" s="21" t="s">
        <v>53</v>
      </c>
      <c r="I118" s="44">
        <v>0</v>
      </c>
      <c r="J118" s="21" t="s">
        <v>53</v>
      </c>
      <c r="K118" s="44">
        <v>23100</v>
      </c>
      <c r="L118" s="21" t="s">
        <v>1597</v>
      </c>
      <c r="M118" s="44">
        <v>0</v>
      </c>
      <c r="N118" s="21" t="s">
        <v>53</v>
      </c>
      <c r="O118" s="44">
        <f t="shared" si="5"/>
        <v>23100</v>
      </c>
      <c r="P118" s="44">
        <v>0</v>
      </c>
      <c r="Q118" s="44">
        <v>0</v>
      </c>
      <c r="R118" s="44">
        <v>0</v>
      </c>
      <c r="S118" s="44">
        <v>0</v>
      </c>
      <c r="T118" s="44">
        <v>0</v>
      </c>
      <c r="U118" s="44">
        <v>0</v>
      </c>
      <c r="V118" s="44">
        <v>0</v>
      </c>
      <c r="W118" s="21" t="s">
        <v>1598</v>
      </c>
      <c r="X118" s="21" t="s">
        <v>53</v>
      </c>
      <c r="Y118" s="1" t="s">
        <v>53</v>
      </c>
      <c r="Z118" s="1" t="s">
        <v>53</v>
      </c>
      <c r="AA118" s="45"/>
      <c r="AB118" s="1" t="s">
        <v>53</v>
      </c>
    </row>
    <row r="119" spans="1:28" ht="26.1" customHeight="1" x14ac:dyDescent="0.3">
      <c r="A119" s="21" t="s">
        <v>1040</v>
      </c>
      <c r="B119" s="21" t="s">
        <v>1039</v>
      </c>
      <c r="C119" s="21" t="s">
        <v>483</v>
      </c>
      <c r="D119" s="43" t="s">
        <v>82</v>
      </c>
      <c r="E119" s="44">
        <v>0</v>
      </c>
      <c r="F119" s="21" t="s">
        <v>53</v>
      </c>
      <c r="G119" s="44">
        <v>0</v>
      </c>
      <c r="H119" s="21" t="s">
        <v>53</v>
      </c>
      <c r="I119" s="44">
        <v>0</v>
      </c>
      <c r="J119" s="21" t="s">
        <v>53</v>
      </c>
      <c r="K119" s="44">
        <v>18960</v>
      </c>
      <c r="L119" s="21" t="s">
        <v>1599</v>
      </c>
      <c r="M119" s="44">
        <v>0</v>
      </c>
      <c r="N119" s="21" t="s">
        <v>53</v>
      </c>
      <c r="O119" s="44">
        <f t="shared" si="5"/>
        <v>18960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44">
        <v>0</v>
      </c>
      <c r="V119" s="44">
        <v>0</v>
      </c>
      <c r="W119" s="21" t="s">
        <v>1600</v>
      </c>
      <c r="X119" s="21" t="s">
        <v>53</v>
      </c>
      <c r="Y119" s="1" t="s">
        <v>53</v>
      </c>
      <c r="Z119" s="1" t="s">
        <v>53</v>
      </c>
      <c r="AA119" s="45"/>
      <c r="AB119" s="1" t="s">
        <v>53</v>
      </c>
    </row>
    <row r="120" spans="1:28" ht="26.1" customHeight="1" x14ac:dyDescent="0.3">
      <c r="A120" s="21" t="s">
        <v>458</v>
      </c>
      <c r="B120" s="21" t="s">
        <v>456</v>
      </c>
      <c r="C120" s="21" t="s">
        <v>457</v>
      </c>
      <c r="D120" s="43" t="s">
        <v>82</v>
      </c>
      <c r="E120" s="44">
        <v>0</v>
      </c>
      <c r="F120" s="21" t="s">
        <v>53</v>
      </c>
      <c r="G120" s="44">
        <v>0</v>
      </c>
      <c r="H120" s="21" t="s">
        <v>53</v>
      </c>
      <c r="I120" s="44">
        <v>0</v>
      </c>
      <c r="J120" s="21" t="s">
        <v>53</v>
      </c>
      <c r="K120" s="44">
        <v>0</v>
      </c>
      <c r="L120" s="21" t="s">
        <v>1601</v>
      </c>
      <c r="M120" s="44">
        <v>286990</v>
      </c>
      <c r="N120" s="21" t="s">
        <v>53</v>
      </c>
      <c r="O120" s="44">
        <f t="shared" si="5"/>
        <v>286990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21" t="s">
        <v>1602</v>
      </c>
      <c r="X120" s="21" t="s">
        <v>53</v>
      </c>
      <c r="Y120" s="1" t="s">
        <v>53</v>
      </c>
      <c r="Z120" s="1" t="s">
        <v>53</v>
      </c>
      <c r="AA120" s="45"/>
      <c r="AB120" s="1" t="s">
        <v>53</v>
      </c>
    </row>
    <row r="121" spans="1:28" ht="26.1" customHeight="1" x14ac:dyDescent="0.3">
      <c r="A121" s="21" t="s">
        <v>1603</v>
      </c>
      <c r="B121" s="21" t="s">
        <v>1359</v>
      </c>
      <c r="C121" s="21" t="s">
        <v>53</v>
      </c>
      <c r="D121" s="43" t="s">
        <v>70</v>
      </c>
      <c r="E121" s="44">
        <v>0</v>
      </c>
      <c r="F121" s="21" t="s">
        <v>53</v>
      </c>
      <c r="G121" s="44">
        <v>0</v>
      </c>
      <c r="H121" s="21" t="s">
        <v>53</v>
      </c>
      <c r="I121" s="44">
        <v>0</v>
      </c>
      <c r="J121" s="21" t="s">
        <v>53</v>
      </c>
      <c r="K121" s="44">
        <v>0</v>
      </c>
      <c r="L121" s="21" t="s">
        <v>53</v>
      </c>
      <c r="M121" s="44">
        <v>200000</v>
      </c>
      <c r="N121" s="21" t="s">
        <v>1604</v>
      </c>
      <c r="O121" s="44">
        <f t="shared" si="5"/>
        <v>200000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21" t="s">
        <v>1605</v>
      </c>
      <c r="X121" s="21" t="s">
        <v>53</v>
      </c>
      <c r="Y121" s="1" t="s">
        <v>53</v>
      </c>
      <c r="Z121" s="1" t="s">
        <v>53</v>
      </c>
      <c r="AA121" s="45"/>
      <c r="AB121" s="1" t="s">
        <v>53</v>
      </c>
    </row>
    <row r="122" spans="1:28" ht="26.1" customHeight="1" x14ac:dyDescent="0.3">
      <c r="A122" s="21" t="s">
        <v>1606</v>
      </c>
      <c r="B122" s="21" t="s">
        <v>1362</v>
      </c>
      <c r="C122" s="21" t="s">
        <v>53</v>
      </c>
      <c r="D122" s="43" t="s">
        <v>582</v>
      </c>
      <c r="E122" s="44">
        <v>0</v>
      </c>
      <c r="F122" s="21" t="s">
        <v>53</v>
      </c>
      <c r="G122" s="44">
        <v>0</v>
      </c>
      <c r="H122" s="21" t="s">
        <v>53</v>
      </c>
      <c r="I122" s="44">
        <v>0</v>
      </c>
      <c r="J122" s="21" t="s">
        <v>53</v>
      </c>
      <c r="K122" s="44">
        <v>0</v>
      </c>
      <c r="L122" s="21" t="s">
        <v>53</v>
      </c>
      <c r="M122" s="44">
        <v>200000</v>
      </c>
      <c r="N122" s="21" t="s">
        <v>1604</v>
      </c>
      <c r="O122" s="44">
        <f t="shared" si="5"/>
        <v>200000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>
        <v>0</v>
      </c>
      <c r="V122" s="44">
        <v>0</v>
      </c>
      <c r="W122" s="21" t="s">
        <v>1607</v>
      </c>
      <c r="X122" s="21" t="s">
        <v>53</v>
      </c>
      <c r="Y122" s="1" t="s">
        <v>53</v>
      </c>
      <c r="Z122" s="1" t="s">
        <v>53</v>
      </c>
      <c r="AA122" s="45"/>
      <c r="AB122" s="1" t="s">
        <v>53</v>
      </c>
    </row>
    <row r="123" spans="1:28" ht="26.1" customHeight="1" x14ac:dyDescent="0.3">
      <c r="A123" s="21" t="s">
        <v>1608</v>
      </c>
      <c r="B123" s="21" t="s">
        <v>1347</v>
      </c>
      <c r="C123" s="21" t="s">
        <v>532</v>
      </c>
      <c r="D123" s="43" t="s">
        <v>139</v>
      </c>
      <c r="E123" s="44">
        <v>0</v>
      </c>
      <c r="F123" s="21" t="s">
        <v>53</v>
      </c>
      <c r="G123" s="44">
        <v>0</v>
      </c>
      <c r="H123" s="21" t="s">
        <v>53</v>
      </c>
      <c r="I123" s="44">
        <v>0</v>
      </c>
      <c r="J123" s="21" t="s">
        <v>53</v>
      </c>
      <c r="K123" s="44">
        <v>1200</v>
      </c>
      <c r="L123" s="21" t="s">
        <v>1609</v>
      </c>
      <c r="M123" s="44">
        <v>0</v>
      </c>
      <c r="N123" s="21" t="s">
        <v>53</v>
      </c>
      <c r="O123" s="44">
        <f t="shared" si="5"/>
        <v>1200</v>
      </c>
      <c r="P123" s="44">
        <v>0</v>
      </c>
      <c r="Q123" s="44">
        <v>0</v>
      </c>
      <c r="R123" s="44">
        <v>0</v>
      </c>
      <c r="S123" s="44">
        <v>0</v>
      </c>
      <c r="T123" s="44">
        <v>0</v>
      </c>
      <c r="U123" s="44">
        <v>0</v>
      </c>
      <c r="V123" s="44">
        <v>0</v>
      </c>
      <c r="W123" s="21" t="s">
        <v>1610</v>
      </c>
      <c r="X123" s="21" t="s">
        <v>53</v>
      </c>
      <c r="Y123" s="1" t="s">
        <v>53</v>
      </c>
      <c r="Z123" s="1" t="s">
        <v>53</v>
      </c>
      <c r="AA123" s="45"/>
      <c r="AB123" s="1" t="s">
        <v>53</v>
      </c>
    </row>
    <row r="124" spans="1:28" ht="26.1" customHeight="1" x14ac:dyDescent="0.3">
      <c r="A124" s="21" t="s">
        <v>370</v>
      </c>
      <c r="B124" s="21" t="s">
        <v>368</v>
      </c>
      <c r="C124" s="21" t="s">
        <v>369</v>
      </c>
      <c r="D124" s="43" t="s">
        <v>92</v>
      </c>
      <c r="E124" s="44">
        <v>0</v>
      </c>
      <c r="F124" s="21" t="s">
        <v>53</v>
      </c>
      <c r="G124" s="44">
        <v>0</v>
      </c>
      <c r="H124" s="21" t="s">
        <v>53</v>
      </c>
      <c r="I124" s="44">
        <v>0</v>
      </c>
      <c r="J124" s="21" t="s">
        <v>53</v>
      </c>
      <c r="K124" s="44">
        <v>0</v>
      </c>
      <c r="L124" s="21" t="s">
        <v>53</v>
      </c>
      <c r="M124" s="44">
        <v>800000</v>
      </c>
      <c r="N124" s="21" t="s">
        <v>1611</v>
      </c>
      <c r="O124" s="44">
        <f t="shared" si="5"/>
        <v>800000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>
        <v>0</v>
      </c>
      <c r="V124" s="44">
        <v>0</v>
      </c>
      <c r="W124" s="21" t="s">
        <v>1612</v>
      </c>
      <c r="X124" s="21" t="s">
        <v>53</v>
      </c>
      <c r="Y124" s="1" t="s">
        <v>53</v>
      </c>
      <c r="Z124" s="1" t="s">
        <v>53</v>
      </c>
      <c r="AA124" s="45"/>
      <c r="AB124" s="1" t="s">
        <v>53</v>
      </c>
    </row>
    <row r="125" spans="1:28" ht="26.1" customHeight="1" x14ac:dyDescent="0.3">
      <c r="A125" s="21" t="s">
        <v>159</v>
      </c>
      <c r="B125" s="21" t="s">
        <v>157</v>
      </c>
      <c r="C125" s="21" t="s">
        <v>158</v>
      </c>
      <c r="D125" s="43" t="s">
        <v>82</v>
      </c>
      <c r="E125" s="44">
        <v>0</v>
      </c>
      <c r="F125" s="21" t="s">
        <v>53</v>
      </c>
      <c r="G125" s="44">
        <v>0</v>
      </c>
      <c r="H125" s="21" t="s">
        <v>53</v>
      </c>
      <c r="I125" s="44">
        <v>0</v>
      </c>
      <c r="J125" s="21" t="s">
        <v>53</v>
      </c>
      <c r="K125" s="44">
        <v>0</v>
      </c>
      <c r="L125" s="21" t="s">
        <v>53</v>
      </c>
      <c r="M125" s="44">
        <v>298620</v>
      </c>
      <c r="N125" s="21" t="s">
        <v>1484</v>
      </c>
      <c r="O125" s="44">
        <f t="shared" si="5"/>
        <v>298620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21" t="s">
        <v>1613</v>
      </c>
      <c r="X125" s="21" t="s">
        <v>53</v>
      </c>
      <c r="Y125" s="1" t="s">
        <v>53</v>
      </c>
      <c r="Z125" s="1" t="s">
        <v>53</v>
      </c>
      <c r="AA125" s="45"/>
      <c r="AB125" s="1" t="s">
        <v>53</v>
      </c>
    </row>
    <row r="126" spans="1:28" ht="26.1" customHeight="1" x14ac:dyDescent="0.3">
      <c r="A126" s="21" t="s">
        <v>391</v>
      </c>
      <c r="B126" s="21" t="s">
        <v>390</v>
      </c>
      <c r="C126" s="21" t="s">
        <v>53</v>
      </c>
      <c r="D126" s="43" t="s">
        <v>387</v>
      </c>
      <c r="E126" s="44">
        <v>0</v>
      </c>
      <c r="F126" s="21" t="s">
        <v>53</v>
      </c>
      <c r="G126" s="44">
        <v>0</v>
      </c>
      <c r="H126" s="21" t="s">
        <v>53</v>
      </c>
      <c r="I126" s="44">
        <v>0</v>
      </c>
      <c r="J126" s="21" t="s">
        <v>53</v>
      </c>
      <c r="K126" s="44">
        <v>0</v>
      </c>
      <c r="L126" s="21" t="s">
        <v>53</v>
      </c>
      <c r="M126" s="44">
        <v>49</v>
      </c>
      <c r="N126" s="21" t="s">
        <v>53</v>
      </c>
      <c r="O126" s="44">
        <f t="shared" si="5"/>
        <v>49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>
        <v>0</v>
      </c>
      <c r="V126" s="44">
        <v>0</v>
      </c>
      <c r="W126" s="21" t="s">
        <v>1614</v>
      </c>
      <c r="X126" s="21" t="s">
        <v>53</v>
      </c>
      <c r="Y126" s="1" t="s">
        <v>53</v>
      </c>
      <c r="Z126" s="1" t="s">
        <v>53</v>
      </c>
      <c r="AA126" s="45"/>
      <c r="AB126" s="1" t="s">
        <v>53</v>
      </c>
    </row>
    <row r="127" spans="1:28" ht="26.1" customHeight="1" x14ac:dyDescent="0.3">
      <c r="A127" s="21" t="s">
        <v>894</v>
      </c>
      <c r="B127" s="21" t="s">
        <v>892</v>
      </c>
      <c r="C127" s="21" t="s">
        <v>893</v>
      </c>
      <c r="D127" s="43" t="s">
        <v>139</v>
      </c>
      <c r="E127" s="44">
        <v>0</v>
      </c>
      <c r="F127" s="21" t="s">
        <v>53</v>
      </c>
      <c r="G127" s="44">
        <v>0</v>
      </c>
      <c r="H127" s="21" t="s">
        <v>53</v>
      </c>
      <c r="I127" s="44">
        <v>0</v>
      </c>
      <c r="J127" s="21" t="s">
        <v>53</v>
      </c>
      <c r="K127" s="44">
        <v>0</v>
      </c>
      <c r="L127" s="21" t="s">
        <v>53</v>
      </c>
      <c r="M127" s="44">
        <v>80000</v>
      </c>
      <c r="N127" s="21" t="s">
        <v>1615</v>
      </c>
      <c r="O127" s="44">
        <f t="shared" si="5"/>
        <v>80000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>
        <v>0</v>
      </c>
      <c r="V127" s="44">
        <v>0</v>
      </c>
      <c r="W127" s="21" t="s">
        <v>1616</v>
      </c>
      <c r="X127" s="21" t="s">
        <v>53</v>
      </c>
      <c r="Y127" s="1" t="s">
        <v>53</v>
      </c>
      <c r="Z127" s="1" t="s">
        <v>53</v>
      </c>
      <c r="AA127" s="45"/>
      <c r="AB127" s="1" t="s">
        <v>53</v>
      </c>
    </row>
    <row r="128" spans="1:28" ht="26.1" customHeight="1" x14ac:dyDescent="0.3">
      <c r="A128" s="21" t="s">
        <v>897</v>
      </c>
      <c r="B128" s="21" t="s">
        <v>896</v>
      </c>
      <c r="C128" s="21" t="s">
        <v>893</v>
      </c>
      <c r="D128" s="43" t="s">
        <v>139</v>
      </c>
      <c r="E128" s="44">
        <v>0</v>
      </c>
      <c r="F128" s="21" t="s">
        <v>53</v>
      </c>
      <c r="G128" s="44">
        <v>0</v>
      </c>
      <c r="H128" s="21" t="s">
        <v>53</v>
      </c>
      <c r="I128" s="44">
        <v>0</v>
      </c>
      <c r="J128" s="21" t="s">
        <v>53</v>
      </c>
      <c r="K128" s="44">
        <v>0</v>
      </c>
      <c r="L128" s="21" t="s">
        <v>53</v>
      </c>
      <c r="M128" s="44">
        <v>120000</v>
      </c>
      <c r="N128" s="21" t="s">
        <v>1615</v>
      </c>
      <c r="O128" s="44">
        <f t="shared" si="5"/>
        <v>120000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44">
        <v>0</v>
      </c>
      <c r="V128" s="44">
        <v>0</v>
      </c>
      <c r="W128" s="21" t="s">
        <v>1617</v>
      </c>
      <c r="X128" s="21" t="s">
        <v>53</v>
      </c>
      <c r="Y128" s="1" t="s">
        <v>53</v>
      </c>
      <c r="Z128" s="1" t="s">
        <v>53</v>
      </c>
      <c r="AA128" s="45"/>
      <c r="AB128" s="1" t="s">
        <v>53</v>
      </c>
    </row>
    <row r="129" spans="1:28" ht="26.1" customHeight="1" x14ac:dyDescent="0.3">
      <c r="A129" s="21" t="s">
        <v>904</v>
      </c>
      <c r="B129" s="21" t="s">
        <v>903</v>
      </c>
      <c r="C129" s="21" t="s">
        <v>279</v>
      </c>
      <c r="D129" s="43" t="s">
        <v>139</v>
      </c>
      <c r="E129" s="44">
        <v>0</v>
      </c>
      <c r="F129" s="21" t="s">
        <v>53</v>
      </c>
      <c r="G129" s="44">
        <v>0</v>
      </c>
      <c r="H129" s="21" t="s">
        <v>53</v>
      </c>
      <c r="I129" s="44">
        <v>0</v>
      </c>
      <c r="J129" s="21" t="s">
        <v>53</v>
      </c>
      <c r="K129" s="44">
        <v>40700</v>
      </c>
      <c r="L129" s="21" t="s">
        <v>1618</v>
      </c>
      <c r="M129" s="44">
        <v>0</v>
      </c>
      <c r="N129" s="21" t="s">
        <v>53</v>
      </c>
      <c r="O129" s="44">
        <f t="shared" si="5"/>
        <v>40700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44">
        <v>0</v>
      </c>
      <c r="V129" s="44">
        <v>0</v>
      </c>
      <c r="W129" s="21" t="s">
        <v>1619</v>
      </c>
      <c r="X129" s="21" t="s">
        <v>53</v>
      </c>
      <c r="Y129" s="1" t="s">
        <v>53</v>
      </c>
      <c r="Z129" s="1" t="s">
        <v>53</v>
      </c>
      <c r="AA129" s="45"/>
      <c r="AB129" s="1" t="s">
        <v>53</v>
      </c>
    </row>
    <row r="130" spans="1:28" ht="26.1" customHeight="1" x14ac:dyDescent="0.3">
      <c r="A130" s="21" t="s">
        <v>180</v>
      </c>
      <c r="B130" s="21" t="s">
        <v>178</v>
      </c>
      <c r="C130" s="21" t="s">
        <v>53</v>
      </c>
      <c r="D130" s="43" t="s">
        <v>179</v>
      </c>
      <c r="E130" s="44">
        <v>0</v>
      </c>
      <c r="F130" s="21" t="s">
        <v>53</v>
      </c>
      <c r="G130" s="44">
        <v>0</v>
      </c>
      <c r="H130" s="21" t="s">
        <v>53</v>
      </c>
      <c r="I130" s="44">
        <v>0</v>
      </c>
      <c r="J130" s="21" t="s">
        <v>53</v>
      </c>
      <c r="K130" s="44">
        <v>0</v>
      </c>
      <c r="L130" s="21" t="s">
        <v>53</v>
      </c>
      <c r="M130" s="44">
        <v>0</v>
      </c>
      <c r="N130" s="21" t="s">
        <v>53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0</v>
      </c>
      <c r="U130" s="44">
        <v>0</v>
      </c>
      <c r="V130" s="44">
        <v>0</v>
      </c>
      <c r="W130" s="21" t="s">
        <v>1620</v>
      </c>
      <c r="X130" s="21" t="s">
        <v>53</v>
      </c>
      <c r="Y130" s="1" t="s">
        <v>53</v>
      </c>
      <c r="Z130" s="1" t="s">
        <v>53</v>
      </c>
      <c r="AA130" s="45"/>
      <c r="AB130" s="1" t="s">
        <v>53</v>
      </c>
    </row>
    <row r="131" spans="1:28" ht="26.1" customHeight="1" x14ac:dyDescent="0.3">
      <c r="A131" s="21" t="s">
        <v>397</v>
      </c>
      <c r="B131" s="21" t="s">
        <v>178</v>
      </c>
      <c r="C131" s="21" t="s">
        <v>53</v>
      </c>
      <c r="D131" s="43" t="s">
        <v>179</v>
      </c>
      <c r="E131" s="44">
        <v>0</v>
      </c>
      <c r="F131" s="21" t="s">
        <v>53</v>
      </c>
      <c r="G131" s="44">
        <v>0</v>
      </c>
      <c r="H131" s="21" t="s">
        <v>53</v>
      </c>
      <c r="I131" s="44">
        <v>0</v>
      </c>
      <c r="J131" s="21" t="s">
        <v>53</v>
      </c>
      <c r="K131" s="44">
        <v>0</v>
      </c>
      <c r="L131" s="21" t="s">
        <v>53</v>
      </c>
      <c r="M131" s="44">
        <v>16300</v>
      </c>
      <c r="N131" s="21" t="s">
        <v>53</v>
      </c>
      <c r="O131" s="44">
        <f>SMALL(E131:M131,COUNTIF(E131:M131,0)+1)</f>
        <v>16300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>
        <v>0</v>
      </c>
      <c r="V131" s="44">
        <v>0</v>
      </c>
      <c r="W131" s="21" t="s">
        <v>1621</v>
      </c>
      <c r="X131" s="21" t="s">
        <v>396</v>
      </c>
      <c r="Y131" s="1" t="s">
        <v>53</v>
      </c>
      <c r="Z131" s="1" t="s">
        <v>53</v>
      </c>
      <c r="AA131" s="45"/>
      <c r="AB131" s="1" t="s">
        <v>53</v>
      </c>
    </row>
    <row r="132" spans="1:28" ht="26.1" customHeight="1" x14ac:dyDescent="0.3">
      <c r="A132" s="21" t="s">
        <v>183</v>
      </c>
      <c r="B132" s="21" t="s">
        <v>182</v>
      </c>
      <c r="C132" s="21" t="s">
        <v>53</v>
      </c>
      <c r="D132" s="43" t="s">
        <v>179</v>
      </c>
      <c r="E132" s="44">
        <v>0</v>
      </c>
      <c r="F132" s="21" t="s">
        <v>53</v>
      </c>
      <c r="G132" s="44">
        <v>0</v>
      </c>
      <c r="H132" s="21" t="s">
        <v>53</v>
      </c>
      <c r="I132" s="44">
        <v>0</v>
      </c>
      <c r="J132" s="21" t="s">
        <v>53</v>
      </c>
      <c r="K132" s="44">
        <v>0</v>
      </c>
      <c r="L132" s="21" t="s">
        <v>53</v>
      </c>
      <c r="M132" s="44">
        <v>0</v>
      </c>
      <c r="N132" s="21" t="s">
        <v>53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>
        <v>0</v>
      </c>
      <c r="V132" s="44">
        <v>0</v>
      </c>
      <c r="W132" s="21" t="s">
        <v>1622</v>
      </c>
      <c r="X132" s="21" t="s">
        <v>53</v>
      </c>
      <c r="Y132" s="1" t="s">
        <v>53</v>
      </c>
      <c r="Z132" s="1" t="s">
        <v>53</v>
      </c>
      <c r="AA132" s="45"/>
      <c r="AB132" s="1" t="s">
        <v>53</v>
      </c>
    </row>
    <row r="133" spans="1:28" ht="26.1" customHeight="1" x14ac:dyDescent="0.3">
      <c r="A133" s="21" t="s">
        <v>400</v>
      </c>
      <c r="B133" s="21" t="s">
        <v>182</v>
      </c>
      <c r="C133" s="21" t="s">
        <v>53</v>
      </c>
      <c r="D133" s="43" t="s">
        <v>179</v>
      </c>
      <c r="E133" s="44">
        <v>0</v>
      </c>
      <c r="F133" s="21" t="s">
        <v>53</v>
      </c>
      <c r="G133" s="44">
        <v>0</v>
      </c>
      <c r="H133" s="21" t="s">
        <v>53</v>
      </c>
      <c r="I133" s="44">
        <v>0</v>
      </c>
      <c r="J133" s="21" t="s">
        <v>53</v>
      </c>
      <c r="K133" s="44">
        <v>0</v>
      </c>
      <c r="L133" s="21" t="s">
        <v>53</v>
      </c>
      <c r="M133" s="44">
        <v>16300</v>
      </c>
      <c r="N133" s="21" t="s">
        <v>53</v>
      </c>
      <c r="O133" s="44">
        <f>SMALL(E133:M133,COUNTIF(E133:M133,0)+1)</f>
        <v>16300</v>
      </c>
      <c r="P133" s="44">
        <v>0</v>
      </c>
      <c r="Q133" s="44">
        <v>0</v>
      </c>
      <c r="R133" s="44">
        <v>0</v>
      </c>
      <c r="S133" s="44">
        <v>0</v>
      </c>
      <c r="T133" s="44">
        <v>0</v>
      </c>
      <c r="U133" s="44">
        <v>0</v>
      </c>
      <c r="V133" s="44">
        <v>0</v>
      </c>
      <c r="W133" s="21" t="s">
        <v>1623</v>
      </c>
      <c r="X133" s="21" t="s">
        <v>399</v>
      </c>
      <c r="Y133" s="1" t="s">
        <v>53</v>
      </c>
      <c r="Z133" s="1" t="s">
        <v>53</v>
      </c>
      <c r="AA133" s="45"/>
      <c r="AB133" s="1" t="s">
        <v>53</v>
      </c>
    </row>
    <row r="134" spans="1:28" ht="26.1" customHeight="1" x14ac:dyDescent="0.3">
      <c r="A134" s="21" t="s">
        <v>186</v>
      </c>
      <c r="B134" s="21" t="s">
        <v>185</v>
      </c>
      <c r="C134" s="21" t="s">
        <v>53</v>
      </c>
      <c r="D134" s="43" t="s">
        <v>179</v>
      </c>
      <c r="E134" s="44">
        <v>0</v>
      </c>
      <c r="F134" s="21" t="s">
        <v>53</v>
      </c>
      <c r="G134" s="44">
        <v>0</v>
      </c>
      <c r="H134" s="21" t="s">
        <v>53</v>
      </c>
      <c r="I134" s="44">
        <v>0</v>
      </c>
      <c r="J134" s="21" t="s">
        <v>53</v>
      </c>
      <c r="K134" s="44">
        <v>0</v>
      </c>
      <c r="L134" s="21" t="s">
        <v>53</v>
      </c>
      <c r="M134" s="44">
        <v>0</v>
      </c>
      <c r="N134" s="21" t="s">
        <v>53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21" t="s">
        <v>1624</v>
      </c>
      <c r="X134" s="21" t="s">
        <v>53</v>
      </c>
      <c r="Y134" s="1" t="s">
        <v>53</v>
      </c>
      <c r="Z134" s="1" t="s">
        <v>53</v>
      </c>
      <c r="AA134" s="45"/>
      <c r="AB134" s="1" t="s">
        <v>53</v>
      </c>
    </row>
    <row r="135" spans="1:28" ht="26.1" customHeight="1" x14ac:dyDescent="0.3">
      <c r="A135" s="21" t="s">
        <v>403</v>
      </c>
      <c r="B135" s="21" t="s">
        <v>185</v>
      </c>
      <c r="C135" s="21" t="s">
        <v>53</v>
      </c>
      <c r="D135" s="43" t="s">
        <v>179</v>
      </c>
      <c r="E135" s="44">
        <v>0</v>
      </c>
      <c r="F135" s="21" t="s">
        <v>53</v>
      </c>
      <c r="G135" s="44">
        <v>0</v>
      </c>
      <c r="H135" s="21" t="s">
        <v>53</v>
      </c>
      <c r="I135" s="44">
        <v>0</v>
      </c>
      <c r="J135" s="21" t="s">
        <v>53</v>
      </c>
      <c r="K135" s="44">
        <v>0</v>
      </c>
      <c r="L135" s="21" t="s">
        <v>53</v>
      </c>
      <c r="M135" s="44">
        <v>15600</v>
      </c>
      <c r="N135" s="21" t="s">
        <v>53</v>
      </c>
      <c r="O135" s="44">
        <f>SMALL(E135:M135,COUNTIF(E135:M135,0)+1)</f>
        <v>15600</v>
      </c>
      <c r="P135" s="44">
        <v>0</v>
      </c>
      <c r="Q135" s="44">
        <v>0</v>
      </c>
      <c r="R135" s="44">
        <v>0</v>
      </c>
      <c r="S135" s="44">
        <v>0</v>
      </c>
      <c r="T135" s="44">
        <v>0</v>
      </c>
      <c r="U135" s="44">
        <v>0</v>
      </c>
      <c r="V135" s="44">
        <v>0</v>
      </c>
      <c r="W135" s="21" t="s">
        <v>1625</v>
      </c>
      <c r="X135" s="21" t="s">
        <v>402</v>
      </c>
      <c r="Y135" s="1" t="s">
        <v>53</v>
      </c>
      <c r="Z135" s="1" t="s">
        <v>53</v>
      </c>
      <c r="AA135" s="45"/>
      <c r="AB135" s="1" t="s">
        <v>53</v>
      </c>
    </row>
    <row r="136" spans="1:28" ht="26.1" customHeight="1" x14ac:dyDescent="0.3">
      <c r="A136" s="21" t="s">
        <v>189</v>
      </c>
      <c r="B136" s="21" t="s">
        <v>188</v>
      </c>
      <c r="C136" s="21" t="s">
        <v>53</v>
      </c>
      <c r="D136" s="43" t="s">
        <v>179</v>
      </c>
      <c r="E136" s="44">
        <v>0</v>
      </c>
      <c r="F136" s="21" t="s">
        <v>53</v>
      </c>
      <c r="G136" s="44">
        <v>0</v>
      </c>
      <c r="H136" s="21" t="s">
        <v>53</v>
      </c>
      <c r="I136" s="44">
        <v>0</v>
      </c>
      <c r="J136" s="21" t="s">
        <v>53</v>
      </c>
      <c r="K136" s="44">
        <v>0</v>
      </c>
      <c r="L136" s="21" t="s">
        <v>53</v>
      </c>
      <c r="M136" s="44">
        <v>0</v>
      </c>
      <c r="N136" s="21" t="s">
        <v>53</v>
      </c>
      <c r="O136" s="44">
        <v>0</v>
      </c>
      <c r="P136" s="44">
        <v>0</v>
      </c>
      <c r="Q136" s="44">
        <v>0</v>
      </c>
      <c r="R136" s="44">
        <v>0</v>
      </c>
      <c r="S136" s="44">
        <v>0</v>
      </c>
      <c r="T136" s="44">
        <v>0</v>
      </c>
      <c r="U136" s="44">
        <v>0</v>
      </c>
      <c r="V136" s="44">
        <v>0</v>
      </c>
      <c r="W136" s="21" t="s">
        <v>1626</v>
      </c>
      <c r="X136" s="21" t="s">
        <v>53</v>
      </c>
      <c r="Y136" s="1" t="s">
        <v>53</v>
      </c>
      <c r="Z136" s="1" t="s">
        <v>53</v>
      </c>
      <c r="AA136" s="45"/>
      <c r="AB136" s="1" t="s">
        <v>53</v>
      </c>
    </row>
    <row r="137" spans="1:28" ht="26.1" customHeight="1" x14ac:dyDescent="0.3">
      <c r="A137" s="21" t="s">
        <v>406</v>
      </c>
      <c r="B137" s="21" t="s">
        <v>188</v>
      </c>
      <c r="C137" s="21" t="s">
        <v>53</v>
      </c>
      <c r="D137" s="43" t="s">
        <v>179</v>
      </c>
      <c r="E137" s="44">
        <v>0</v>
      </c>
      <c r="F137" s="21" t="s">
        <v>53</v>
      </c>
      <c r="G137" s="44">
        <v>0</v>
      </c>
      <c r="H137" s="21" t="s">
        <v>53</v>
      </c>
      <c r="I137" s="44">
        <v>0</v>
      </c>
      <c r="J137" s="21" t="s">
        <v>53</v>
      </c>
      <c r="K137" s="44">
        <v>0</v>
      </c>
      <c r="L137" s="21" t="s">
        <v>53</v>
      </c>
      <c r="M137" s="44">
        <v>15600</v>
      </c>
      <c r="N137" s="21" t="s">
        <v>53</v>
      </c>
      <c r="O137" s="44">
        <f>SMALL(E137:M137,COUNTIF(E137:M137,0)+1)</f>
        <v>15600</v>
      </c>
      <c r="P137" s="44">
        <v>0</v>
      </c>
      <c r="Q137" s="44">
        <v>0</v>
      </c>
      <c r="R137" s="44">
        <v>0</v>
      </c>
      <c r="S137" s="44">
        <v>0</v>
      </c>
      <c r="T137" s="44">
        <v>0</v>
      </c>
      <c r="U137" s="44">
        <v>0</v>
      </c>
      <c r="V137" s="44">
        <v>0</v>
      </c>
      <c r="W137" s="21" t="s">
        <v>1627</v>
      </c>
      <c r="X137" s="21" t="s">
        <v>405</v>
      </c>
      <c r="Y137" s="1" t="s">
        <v>53</v>
      </c>
      <c r="Z137" s="1" t="s">
        <v>53</v>
      </c>
      <c r="AA137" s="45"/>
      <c r="AB137" s="1" t="s">
        <v>53</v>
      </c>
    </row>
    <row r="138" spans="1:28" ht="26.1" customHeight="1" x14ac:dyDescent="0.3">
      <c r="A138" s="21" t="s">
        <v>192</v>
      </c>
      <c r="B138" s="21" t="s">
        <v>191</v>
      </c>
      <c r="C138" s="21" t="s">
        <v>53</v>
      </c>
      <c r="D138" s="43" t="s">
        <v>179</v>
      </c>
      <c r="E138" s="44">
        <v>0</v>
      </c>
      <c r="F138" s="21" t="s">
        <v>53</v>
      </c>
      <c r="G138" s="44">
        <v>0</v>
      </c>
      <c r="H138" s="21" t="s">
        <v>53</v>
      </c>
      <c r="I138" s="44">
        <v>0</v>
      </c>
      <c r="J138" s="21" t="s">
        <v>53</v>
      </c>
      <c r="K138" s="44">
        <v>0</v>
      </c>
      <c r="L138" s="21" t="s">
        <v>53</v>
      </c>
      <c r="M138" s="44">
        <v>0</v>
      </c>
      <c r="N138" s="21" t="s">
        <v>53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44">
        <v>0</v>
      </c>
      <c r="V138" s="44">
        <v>0</v>
      </c>
      <c r="W138" s="21" t="s">
        <v>1628</v>
      </c>
      <c r="X138" s="21" t="s">
        <v>53</v>
      </c>
      <c r="Y138" s="1" t="s">
        <v>53</v>
      </c>
      <c r="Z138" s="1" t="s">
        <v>53</v>
      </c>
      <c r="AA138" s="45"/>
      <c r="AB138" s="1" t="s">
        <v>53</v>
      </c>
    </row>
    <row r="139" spans="1:28" ht="26.1" customHeight="1" x14ac:dyDescent="0.3">
      <c r="A139" s="21" t="s">
        <v>409</v>
      </c>
      <c r="B139" s="21" t="s">
        <v>191</v>
      </c>
      <c r="C139" s="21" t="s">
        <v>53</v>
      </c>
      <c r="D139" s="43" t="s">
        <v>179</v>
      </c>
      <c r="E139" s="44">
        <v>0</v>
      </c>
      <c r="F139" s="21" t="s">
        <v>53</v>
      </c>
      <c r="G139" s="44">
        <v>0</v>
      </c>
      <c r="H139" s="21" t="s">
        <v>53</v>
      </c>
      <c r="I139" s="44">
        <v>0</v>
      </c>
      <c r="J139" s="21" t="s">
        <v>53</v>
      </c>
      <c r="K139" s="44">
        <v>0</v>
      </c>
      <c r="L139" s="21" t="s">
        <v>53</v>
      </c>
      <c r="M139" s="44">
        <v>15800</v>
      </c>
      <c r="N139" s="21" t="s">
        <v>53</v>
      </c>
      <c r="O139" s="44">
        <f>SMALL(E139:M139,COUNTIF(E139:M139,0)+1)</f>
        <v>15800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>
        <v>0</v>
      </c>
      <c r="V139" s="44">
        <v>0</v>
      </c>
      <c r="W139" s="21" t="s">
        <v>1629</v>
      </c>
      <c r="X139" s="21" t="s">
        <v>408</v>
      </c>
      <c r="Y139" s="1" t="s">
        <v>53</v>
      </c>
      <c r="Z139" s="1" t="s">
        <v>53</v>
      </c>
      <c r="AA139" s="45"/>
      <c r="AB139" s="1" t="s">
        <v>53</v>
      </c>
    </row>
    <row r="140" spans="1:28" ht="26.1" customHeight="1" x14ac:dyDescent="0.3">
      <c r="A140" s="21" t="s">
        <v>195</v>
      </c>
      <c r="B140" s="21" t="s">
        <v>194</v>
      </c>
      <c r="C140" s="21" t="s">
        <v>53</v>
      </c>
      <c r="D140" s="43" t="s">
        <v>179</v>
      </c>
      <c r="E140" s="44">
        <v>0</v>
      </c>
      <c r="F140" s="21" t="s">
        <v>53</v>
      </c>
      <c r="G140" s="44">
        <v>0</v>
      </c>
      <c r="H140" s="21" t="s">
        <v>53</v>
      </c>
      <c r="I140" s="44">
        <v>0</v>
      </c>
      <c r="J140" s="21" t="s">
        <v>53</v>
      </c>
      <c r="K140" s="44">
        <v>0</v>
      </c>
      <c r="L140" s="21" t="s">
        <v>53</v>
      </c>
      <c r="M140" s="44">
        <v>0</v>
      </c>
      <c r="N140" s="21" t="s">
        <v>53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0</v>
      </c>
      <c r="U140" s="44">
        <v>0</v>
      </c>
      <c r="V140" s="44">
        <v>0</v>
      </c>
      <c r="W140" s="21" t="s">
        <v>1630</v>
      </c>
      <c r="X140" s="21" t="s">
        <v>53</v>
      </c>
      <c r="Y140" s="1" t="s">
        <v>53</v>
      </c>
      <c r="Z140" s="1" t="s">
        <v>53</v>
      </c>
      <c r="AA140" s="45"/>
      <c r="AB140" s="1" t="s">
        <v>53</v>
      </c>
    </row>
    <row r="141" spans="1:28" ht="26.1" customHeight="1" x14ac:dyDescent="0.3">
      <c r="A141" s="21" t="s">
        <v>412</v>
      </c>
      <c r="B141" s="21" t="s">
        <v>194</v>
      </c>
      <c r="C141" s="21" t="s">
        <v>53</v>
      </c>
      <c r="D141" s="43" t="s">
        <v>179</v>
      </c>
      <c r="E141" s="44">
        <v>0</v>
      </c>
      <c r="F141" s="21" t="s">
        <v>53</v>
      </c>
      <c r="G141" s="44">
        <v>0</v>
      </c>
      <c r="H141" s="21" t="s">
        <v>53</v>
      </c>
      <c r="I141" s="44">
        <v>0</v>
      </c>
      <c r="J141" s="21" t="s">
        <v>53</v>
      </c>
      <c r="K141" s="44">
        <v>0</v>
      </c>
      <c r="L141" s="21" t="s">
        <v>53</v>
      </c>
      <c r="M141" s="44">
        <v>32000</v>
      </c>
      <c r="N141" s="21" t="s">
        <v>53</v>
      </c>
      <c r="O141" s="44">
        <f>SMALL(E141:M141,COUNTIF(E141:M141,0)+1)</f>
        <v>32000</v>
      </c>
      <c r="P141" s="44">
        <v>0</v>
      </c>
      <c r="Q141" s="44">
        <v>0</v>
      </c>
      <c r="R141" s="44">
        <v>0</v>
      </c>
      <c r="S141" s="44">
        <v>0</v>
      </c>
      <c r="T141" s="44">
        <v>0</v>
      </c>
      <c r="U141" s="44">
        <v>0</v>
      </c>
      <c r="V141" s="44">
        <v>0</v>
      </c>
      <c r="W141" s="21" t="s">
        <v>1631</v>
      </c>
      <c r="X141" s="21" t="s">
        <v>411</v>
      </c>
      <c r="Y141" s="1" t="s">
        <v>53</v>
      </c>
      <c r="Z141" s="1" t="s">
        <v>53</v>
      </c>
      <c r="AA141" s="45"/>
      <c r="AB141" s="1" t="s">
        <v>53</v>
      </c>
    </row>
    <row r="142" spans="1:28" ht="26.1" customHeight="1" x14ac:dyDescent="0.3">
      <c r="A142" s="21" t="s">
        <v>198</v>
      </c>
      <c r="B142" s="21" t="s">
        <v>197</v>
      </c>
      <c r="C142" s="21" t="s">
        <v>53</v>
      </c>
      <c r="D142" s="43" t="s">
        <v>179</v>
      </c>
      <c r="E142" s="44">
        <v>0</v>
      </c>
      <c r="F142" s="21" t="s">
        <v>53</v>
      </c>
      <c r="G142" s="44">
        <v>0</v>
      </c>
      <c r="H142" s="21" t="s">
        <v>53</v>
      </c>
      <c r="I142" s="44">
        <v>0</v>
      </c>
      <c r="J142" s="21" t="s">
        <v>53</v>
      </c>
      <c r="K142" s="44">
        <v>0</v>
      </c>
      <c r="L142" s="21" t="s">
        <v>53</v>
      </c>
      <c r="M142" s="44">
        <v>0</v>
      </c>
      <c r="N142" s="21" t="s">
        <v>53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0</v>
      </c>
      <c r="U142" s="44">
        <v>0</v>
      </c>
      <c r="V142" s="44">
        <v>0</v>
      </c>
      <c r="W142" s="21" t="s">
        <v>1632</v>
      </c>
      <c r="X142" s="21" t="s">
        <v>53</v>
      </c>
      <c r="Y142" s="1" t="s">
        <v>53</v>
      </c>
      <c r="Z142" s="1" t="s">
        <v>53</v>
      </c>
      <c r="AA142" s="45"/>
      <c r="AB142" s="1" t="s">
        <v>53</v>
      </c>
    </row>
    <row r="143" spans="1:28" ht="26.1" customHeight="1" x14ac:dyDescent="0.3">
      <c r="A143" s="21" t="s">
        <v>415</v>
      </c>
      <c r="B143" s="21" t="s">
        <v>197</v>
      </c>
      <c r="C143" s="21" t="s">
        <v>53</v>
      </c>
      <c r="D143" s="43" t="s">
        <v>179</v>
      </c>
      <c r="E143" s="44">
        <v>0</v>
      </c>
      <c r="F143" s="21" t="s">
        <v>53</v>
      </c>
      <c r="G143" s="44">
        <v>0</v>
      </c>
      <c r="H143" s="21" t="s">
        <v>53</v>
      </c>
      <c r="I143" s="44">
        <v>0</v>
      </c>
      <c r="J143" s="21" t="s">
        <v>53</v>
      </c>
      <c r="K143" s="44">
        <v>0</v>
      </c>
      <c r="L143" s="21" t="s">
        <v>53</v>
      </c>
      <c r="M143" s="44">
        <v>17500</v>
      </c>
      <c r="N143" s="21" t="s">
        <v>53</v>
      </c>
      <c r="O143" s="44">
        <f>SMALL(E143:M143,COUNTIF(E143:M143,0)+1)</f>
        <v>17500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44">
        <v>0</v>
      </c>
      <c r="V143" s="44">
        <v>0</v>
      </c>
      <c r="W143" s="21" t="s">
        <v>1633</v>
      </c>
      <c r="X143" s="21" t="s">
        <v>414</v>
      </c>
      <c r="Y143" s="1" t="s">
        <v>53</v>
      </c>
      <c r="Z143" s="1" t="s">
        <v>53</v>
      </c>
      <c r="AA143" s="45"/>
      <c r="AB143" s="1" t="s">
        <v>53</v>
      </c>
    </row>
    <row r="144" spans="1:28" ht="26.1" customHeight="1" x14ac:dyDescent="0.3">
      <c r="A144" s="21" t="s">
        <v>419</v>
      </c>
      <c r="B144" s="21" t="s">
        <v>390</v>
      </c>
      <c r="C144" s="21" t="s">
        <v>53</v>
      </c>
      <c r="D144" s="43" t="s">
        <v>387</v>
      </c>
      <c r="E144" s="44">
        <v>0</v>
      </c>
      <c r="F144" s="21" t="s">
        <v>53</v>
      </c>
      <c r="G144" s="44">
        <v>0</v>
      </c>
      <c r="H144" s="21" t="s">
        <v>53</v>
      </c>
      <c r="I144" s="44">
        <v>0</v>
      </c>
      <c r="J144" s="21" t="s">
        <v>53</v>
      </c>
      <c r="K144" s="44">
        <v>0</v>
      </c>
      <c r="L144" s="21" t="s">
        <v>53</v>
      </c>
      <c r="M144" s="44">
        <v>603</v>
      </c>
      <c r="N144" s="21" t="s">
        <v>53</v>
      </c>
      <c r="O144" s="44">
        <f>SMALL(E144:M144,COUNTIF(E144:M144,0)+1)</f>
        <v>603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>
        <v>0</v>
      </c>
      <c r="V144" s="44">
        <v>0</v>
      </c>
      <c r="W144" s="21" t="s">
        <v>1634</v>
      </c>
      <c r="X144" s="21" t="s">
        <v>53</v>
      </c>
      <c r="Y144" s="1" t="s">
        <v>53</v>
      </c>
      <c r="Z144" s="1" t="s">
        <v>53</v>
      </c>
      <c r="AA144" s="45"/>
      <c r="AB144" s="1" t="s">
        <v>53</v>
      </c>
    </row>
    <row r="145" spans="1:28" ht="26.1" customHeight="1" x14ac:dyDescent="0.3">
      <c r="A145" s="21" t="s">
        <v>544</v>
      </c>
      <c r="B145" s="21" t="s">
        <v>543</v>
      </c>
      <c r="C145" s="21" t="s">
        <v>53</v>
      </c>
      <c r="D145" s="43" t="s">
        <v>70</v>
      </c>
      <c r="E145" s="44">
        <v>0</v>
      </c>
      <c r="F145" s="21" t="s">
        <v>53</v>
      </c>
      <c r="G145" s="44">
        <v>0</v>
      </c>
      <c r="H145" s="21" t="s">
        <v>53</v>
      </c>
      <c r="I145" s="44">
        <v>0</v>
      </c>
      <c r="J145" s="21" t="s">
        <v>53</v>
      </c>
      <c r="K145" s="44">
        <v>0</v>
      </c>
      <c r="L145" s="21" t="s">
        <v>53</v>
      </c>
      <c r="M145" s="44">
        <v>4449</v>
      </c>
      <c r="N145" s="21" t="s">
        <v>1635</v>
      </c>
      <c r="O145" s="44">
        <f>SMALL(E145:M145,COUNTIF(E145:M145,0)+1)</f>
        <v>4449</v>
      </c>
      <c r="P145" s="44">
        <v>0</v>
      </c>
      <c r="Q145" s="44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0</v>
      </c>
      <c r="W145" s="21" t="s">
        <v>1636</v>
      </c>
      <c r="X145" s="21" t="s">
        <v>53</v>
      </c>
      <c r="Y145" s="1" t="s">
        <v>53</v>
      </c>
      <c r="Z145" s="1" t="s">
        <v>53</v>
      </c>
      <c r="AA145" s="45"/>
      <c r="AB145" s="1" t="s">
        <v>53</v>
      </c>
    </row>
    <row r="146" spans="1:28" ht="26.1" customHeight="1" x14ac:dyDescent="0.3">
      <c r="A146" s="21" t="s">
        <v>471</v>
      </c>
      <c r="B146" s="21" t="s">
        <v>469</v>
      </c>
      <c r="C146" s="21" t="s">
        <v>470</v>
      </c>
      <c r="D146" s="43" t="s">
        <v>82</v>
      </c>
      <c r="E146" s="44">
        <v>0</v>
      </c>
      <c r="F146" s="21" t="s">
        <v>53</v>
      </c>
      <c r="G146" s="44">
        <v>0</v>
      </c>
      <c r="H146" s="21" t="s">
        <v>53</v>
      </c>
      <c r="I146" s="44">
        <v>0</v>
      </c>
      <c r="J146" s="21" t="s">
        <v>53</v>
      </c>
      <c r="K146" s="44">
        <v>0</v>
      </c>
      <c r="L146" s="21" t="s">
        <v>1637</v>
      </c>
      <c r="M146" s="44">
        <v>54000</v>
      </c>
      <c r="N146" s="21" t="s">
        <v>53</v>
      </c>
      <c r="O146" s="44">
        <f>SMALL(E146:M146,COUNTIF(E146:M146,0)+1)</f>
        <v>54000</v>
      </c>
      <c r="P146" s="44">
        <v>0</v>
      </c>
      <c r="Q146" s="44">
        <v>0</v>
      </c>
      <c r="R146" s="44">
        <v>0</v>
      </c>
      <c r="S146" s="44">
        <v>0</v>
      </c>
      <c r="T146" s="44">
        <v>0</v>
      </c>
      <c r="U146" s="44">
        <v>0</v>
      </c>
      <c r="V146" s="44">
        <v>0</v>
      </c>
      <c r="W146" s="21" t="s">
        <v>1638</v>
      </c>
      <c r="X146" s="21" t="s">
        <v>53</v>
      </c>
      <c r="Y146" s="1" t="s">
        <v>53</v>
      </c>
      <c r="Z146" s="1" t="s">
        <v>53</v>
      </c>
      <c r="AA146" s="45"/>
      <c r="AB146" s="1" t="s">
        <v>53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0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419D3-EB57-4E98-9F7B-60A4303A1117}">
  <dimension ref="A1:M43"/>
  <sheetViews>
    <sheetView workbookViewId="0"/>
  </sheetViews>
  <sheetFormatPr defaultRowHeight="16.5" x14ac:dyDescent="0.3"/>
  <sheetData>
    <row r="1" spans="1:7" x14ac:dyDescent="0.3">
      <c r="A1" t="s">
        <v>1730</v>
      </c>
    </row>
    <row r="2" spans="1:7" x14ac:dyDescent="0.3">
      <c r="A2" s="1" t="s">
        <v>1731</v>
      </c>
      <c r="B2" t="s">
        <v>395</v>
      </c>
      <c r="C2" s="1" t="s">
        <v>1732</v>
      </c>
      <c r="D2" t="s">
        <v>65</v>
      </c>
    </row>
    <row r="3" spans="1:7" x14ac:dyDescent="0.3">
      <c r="A3" s="1" t="s">
        <v>1733</v>
      </c>
      <c r="B3" t="s">
        <v>1734</v>
      </c>
    </row>
    <row r="4" spans="1:7" x14ac:dyDescent="0.3">
      <c r="A4" s="1" t="s">
        <v>1735</v>
      </c>
      <c r="B4">
        <v>5</v>
      </c>
    </row>
    <row r="5" spans="1:7" x14ac:dyDescent="0.3">
      <c r="A5" s="1" t="s">
        <v>1736</v>
      </c>
      <c r="B5">
        <v>5</v>
      </c>
    </row>
    <row r="6" spans="1:7" x14ac:dyDescent="0.3">
      <c r="A6" s="1" t="s">
        <v>1737</v>
      </c>
      <c r="B6" t="s">
        <v>1738</v>
      </c>
    </row>
    <row r="7" spans="1:7" x14ac:dyDescent="0.3">
      <c r="A7" s="1" t="s">
        <v>1739</v>
      </c>
      <c r="B7" t="s">
        <v>1365</v>
      </c>
      <c r="C7" t="s">
        <v>65</v>
      </c>
    </row>
    <row r="8" spans="1:7" x14ac:dyDescent="0.3">
      <c r="A8" s="1" t="s">
        <v>1740</v>
      </c>
      <c r="B8" t="s">
        <v>1365</v>
      </c>
      <c r="C8">
        <v>2</v>
      </c>
    </row>
    <row r="9" spans="1:7" x14ac:dyDescent="0.3">
      <c r="A9" s="1" t="s">
        <v>1741</v>
      </c>
      <c r="B9" t="s">
        <v>1431</v>
      </c>
      <c r="C9" t="s">
        <v>1433</v>
      </c>
      <c r="D9" t="s">
        <v>1434</v>
      </c>
      <c r="E9" t="s">
        <v>1435</v>
      </c>
      <c r="F9" t="s">
        <v>1436</v>
      </c>
      <c r="G9" t="s">
        <v>1742</v>
      </c>
    </row>
    <row r="10" spans="1:7" x14ac:dyDescent="0.3">
      <c r="A10" s="1" t="s">
        <v>1743</v>
      </c>
      <c r="B10">
        <v>1472</v>
      </c>
      <c r="C10">
        <v>0</v>
      </c>
      <c r="D10">
        <v>0</v>
      </c>
    </row>
    <row r="11" spans="1:7" x14ac:dyDescent="0.3">
      <c r="A11" s="1" t="s">
        <v>1744</v>
      </c>
      <c r="B11" t="s">
        <v>1745</v>
      </c>
      <c r="C11">
        <v>4</v>
      </c>
    </row>
    <row r="12" spans="1:7" x14ac:dyDescent="0.3">
      <c r="A12" s="1" t="s">
        <v>1746</v>
      </c>
      <c r="B12" t="s">
        <v>1745</v>
      </c>
      <c r="C12">
        <v>4</v>
      </c>
    </row>
    <row r="13" spans="1:7" x14ac:dyDescent="0.3">
      <c r="A13" s="1" t="s">
        <v>1747</v>
      </c>
      <c r="B13" t="s">
        <v>1745</v>
      </c>
      <c r="C13">
        <v>3</v>
      </c>
    </row>
    <row r="14" spans="1:7" x14ac:dyDescent="0.3">
      <c r="A14" s="1" t="s">
        <v>1748</v>
      </c>
      <c r="B14" t="s">
        <v>1745</v>
      </c>
      <c r="C14">
        <v>5</v>
      </c>
    </row>
    <row r="15" spans="1:7" x14ac:dyDescent="0.3">
      <c r="A15" s="1" t="s">
        <v>1749</v>
      </c>
      <c r="B15" t="s">
        <v>395</v>
      </c>
      <c r="C15" t="s">
        <v>1750</v>
      </c>
      <c r="D15" t="s">
        <v>1750</v>
      </c>
      <c r="E15" t="s">
        <v>1750</v>
      </c>
      <c r="F15">
        <v>1</v>
      </c>
    </row>
    <row r="16" spans="1:7" x14ac:dyDescent="0.3">
      <c r="A16" s="1" t="s">
        <v>1751</v>
      </c>
      <c r="B16">
        <v>1.1100000000000001</v>
      </c>
      <c r="C16">
        <v>1.1200000000000001</v>
      </c>
    </row>
    <row r="17" spans="1:13" x14ac:dyDescent="0.3">
      <c r="A17" s="1" t="s">
        <v>1752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1753</v>
      </c>
      <c r="B18">
        <v>1.25</v>
      </c>
      <c r="C18">
        <v>1.071</v>
      </c>
    </row>
    <row r="19" spans="1:13" x14ac:dyDescent="0.3">
      <c r="A19" s="1" t="s">
        <v>1754</v>
      </c>
    </row>
    <row r="20" spans="1:13" x14ac:dyDescent="0.3">
      <c r="A20" s="1" t="s">
        <v>1755</v>
      </c>
      <c r="B20" s="1" t="s">
        <v>1365</v>
      </c>
      <c r="C20">
        <v>1</v>
      </c>
    </row>
    <row r="21" spans="1:13" x14ac:dyDescent="0.3">
      <c r="A21" t="s">
        <v>1338</v>
      </c>
      <c r="B21" t="s">
        <v>1757</v>
      </c>
      <c r="C21" t="s">
        <v>1758</v>
      </c>
    </row>
    <row r="22" spans="1:13" x14ac:dyDescent="0.3">
      <c r="A22">
        <v>1</v>
      </c>
      <c r="B22" s="1" t="s">
        <v>1652</v>
      </c>
      <c r="C22" s="1" t="s">
        <v>1651</v>
      </c>
    </row>
    <row r="23" spans="1:13" x14ac:dyDescent="0.3">
      <c r="A23">
        <v>2</v>
      </c>
      <c r="B23" s="1" t="s">
        <v>1759</v>
      </c>
      <c r="C23" s="1" t="s">
        <v>1760</v>
      </c>
    </row>
    <row r="24" spans="1:13" x14ac:dyDescent="0.3">
      <c r="A24">
        <v>3</v>
      </c>
      <c r="B24" s="1" t="s">
        <v>1761</v>
      </c>
      <c r="C24" s="1" t="s">
        <v>1762</v>
      </c>
    </row>
    <row r="25" spans="1:13" x14ac:dyDescent="0.3">
      <c r="A25">
        <v>4</v>
      </c>
      <c r="B25" s="1" t="s">
        <v>1763</v>
      </c>
      <c r="C25" s="1" t="s">
        <v>1764</v>
      </c>
    </row>
    <row r="26" spans="1:13" x14ac:dyDescent="0.3">
      <c r="A26">
        <v>5</v>
      </c>
      <c r="B26" s="1" t="s">
        <v>1765</v>
      </c>
      <c r="C26" s="1" t="s">
        <v>53</v>
      </c>
    </row>
    <row r="27" spans="1:13" x14ac:dyDescent="0.3">
      <c r="A27">
        <v>6</v>
      </c>
      <c r="B27" s="1" t="s">
        <v>1766</v>
      </c>
      <c r="C27" s="1" t="s">
        <v>53</v>
      </c>
    </row>
    <row r="28" spans="1:13" x14ac:dyDescent="0.3">
      <c r="A28">
        <v>7</v>
      </c>
      <c r="B28" s="1" t="s">
        <v>1687</v>
      </c>
      <c r="C28" s="1" t="s">
        <v>1686</v>
      </c>
    </row>
    <row r="29" spans="1:13" x14ac:dyDescent="0.3">
      <c r="A29">
        <v>8</v>
      </c>
      <c r="B29" s="1" t="s">
        <v>1767</v>
      </c>
      <c r="C29" s="1" t="s">
        <v>1768</v>
      </c>
    </row>
    <row r="30" spans="1:13" x14ac:dyDescent="0.3">
      <c r="A30">
        <v>9</v>
      </c>
      <c r="B30" s="1" t="s">
        <v>1725</v>
      </c>
      <c r="C30" s="1" t="s">
        <v>1724</v>
      </c>
    </row>
    <row r="31" spans="1:13" x14ac:dyDescent="0.3">
      <c r="A31" t="s">
        <v>395</v>
      </c>
      <c r="B31" s="1" t="s">
        <v>1727</v>
      </c>
      <c r="C31" s="1" t="s">
        <v>1726</v>
      </c>
    </row>
    <row r="32" spans="1:13" x14ac:dyDescent="0.3">
      <c r="A32" t="s">
        <v>314</v>
      </c>
      <c r="B32" s="1" t="s">
        <v>1652</v>
      </c>
      <c r="C32" s="1" t="s">
        <v>1716</v>
      </c>
    </row>
    <row r="33" spans="1:3" x14ac:dyDescent="0.3">
      <c r="A33" t="s">
        <v>1365</v>
      </c>
      <c r="B33" s="1" t="s">
        <v>1769</v>
      </c>
      <c r="C33" s="1" t="s">
        <v>1770</v>
      </c>
    </row>
    <row r="34" spans="1:3" x14ac:dyDescent="0.3">
      <c r="A34" t="s">
        <v>542</v>
      </c>
      <c r="B34" s="1" t="s">
        <v>1685</v>
      </c>
      <c r="C34" s="1" t="s">
        <v>1684</v>
      </c>
    </row>
    <row r="35" spans="1:3" x14ac:dyDescent="0.3">
      <c r="A35" t="s">
        <v>1771</v>
      </c>
      <c r="B35" s="1" t="s">
        <v>1772</v>
      </c>
      <c r="C35" s="1" t="s">
        <v>53</v>
      </c>
    </row>
    <row r="36" spans="1:3" x14ac:dyDescent="0.3">
      <c r="A36" t="s">
        <v>66</v>
      </c>
      <c r="B36" s="1" t="s">
        <v>1772</v>
      </c>
      <c r="C36" s="1" t="s">
        <v>53</v>
      </c>
    </row>
    <row r="37" spans="1:3" x14ac:dyDescent="0.3">
      <c r="A37" t="s">
        <v>1773</v>
      </c>
      <c r="B37" s="1" t="s">
        <v>1772</v>
      </c>
      <c r="C37" s="1" t="s">
        <v>53</v>
      </c>
    </row>
    <row r="38" spans="1:3" x14ac:dyDescent="0.3">
      <c r="A38" t="s">
        <v>1774</v>
      </c>
      <c r="B38" s="1" t="s">
        <v>1772</v>
      </c>
      <c r="C38" s="1" t="s">
        <v>53</v>
      </c>
    </row>
    <row r="39" spans="1:3" x14ac:dyDescent="0.3">
      <c r="A39" t="s">
        <v>1775</v>
      </c>
      <c r="B39" s="1" t="s">
        <v>1772</v>
      </c>
      <c r="C39" s="1" t="s">
        <v>53</v>
      </c>
    </row>
    <row r="40" spans="1:3" x14ac:dyDescent="0.3">
      <c r="A40" t="s">
        <v>1776</v>
      </c>
      <c r="B40" s="1" t="s">
        <v>1772</v>
      </c>
      <c r="C40" s="1" t="s">
        <v>53</v>
      </c>
    </row>
    <row r="43" spans="1:3" x14ac:dyDescent="0.3">
      <c r="A43" t="s">
        <v>1756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43AFC-0161-4D9C-BF7E-02C1CB88E86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의종 김</cp:lastModifiedBy>
  <dcterms:created xsi:type="dcterms:W3CDTF">2026-11-02T01:24:14Z</dcterms:created>
  <dcterms:modified xsi:type="dcterms:W3CDTF">2026-11-03T08:00:39Z</dcterms:modified>
</cp:coreProperties>
</file>